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131"/>
  <workbookPr codeName="ThisWorkbook"/>
  <xr:revisionPtr revIDLastSave="0" documentId="8_{706A4D52-8E63-1941-8B4B-391FA0A262FC}" xr6:coauthVersionLast="47" xr6:coauthVersionMax="47" xr10:uidLastSave="{00000000-0000-0000-0000-000000000000}"/>
  <bookViews>
    <workbookView xWindow="0" yWindow="0" windowWidth="27945" windowHeight="11895" firstSheet="101" activeTab="101" xr2:uid="{00000000-000D-0000-FFFF-FFFF00000000}"/>
  </bookViews>
  <sheets>
    <sheet name="Sheet1" sheetId="13" state="hidden" r:id="rId1"/>
    <sheet name="Sheet1 (2)" sheetId="15" state="hidden" r:id="rId2"/>
    <sheet name="Sheet1 (3)" sheetId="16" state="hidden" r:id="rId3"/>
    <sheet name="ورقة1" sheetId="17" state="hidden" r:id="rId4"/>
    <sheet name="Sheet1 (4)" sheetId="18" state="hidden" r:id="rId5"/>
    <sheet name="ورقة1 (2)" sheetId="19" state="hidden" r:id="rId6"/>
    <sheet name="Sheet1 (5)" sheetId="20" state="hidden" r:id="rId7"/>
    <sheet name="ورقة1 (3)" sheetId="21" state="hidden" r:id="rId8"/>
    <sheet name="Sheet1 (7)" sheetId="23" state="hidden" r:id="rId9"/>
    <sheet name="Sheet1 (8)" sheetId="24" state="hidden" r:id="rId10"/>
    <sheet name="ورقة1 (4)" sheetId="25" state="hidden" r:id="rId11"/>
    <sheet name="Sheet1 (9)" sheetId="26" state="hidden" r:id="rId12"/>
    <sheet name="ورقة1 (5)" sheetId="27" state="hidden" r:id="rId13"/>
    <sheet name="Sheet1 (10)" sheetId="28" state="hidden" r:id="rId14"/>
    <sheet name="ورقة1 (6)" sheetId="29" state="hidden" r:id="rId15"/>
    <sheet name="Sheet1 (11)" sheetId="30" state="hidden" r:id="rId16"/>
    <sheet name="ورقة1 (7)" sheetId="31" state="hidden" r:id="rId17"/>
    <sheet name="Sheet1 (12)" sheetId="32" state="hidden" r:id="rId18"/>
    <sheet name="ورقة1 (8)" sheetId="33" state="hidden" r:id="rId19"/>
    <sheet name="Sheet1 (13)" sheetId="34" state="hidden" r:id="rId20"/>
    <sheet name="ورقة1 (9)" sheetId="35" state="hidden" r:id="rId21"/>
    <sheet name="Sheet1 (14)" sheetId="36" state="hidden" r:id="rId22"/>
    <sheet name="ورقة1 (10)" sheetId="37" state="hidden" r:id="rId23"/>
    <sheet name="Sheet1 (15)" sheetId="38" state="hidden" r:id="rId24"/>
    <sheet name="ورقة1 (11)" sheetId="39" state="hidden" r:id="rId25"/>
    <sheet name="Sheet1 (16)" sheetId="40" state="hidden" r:id="rId26"/>
    <sheet name="ورقة1 (12)" sheetId="41" state="hidden" r:id="rId27"/>
    <sheet name="Sheet1 (17)" sheetId="42" state="hidden" r:id="rId28"/>
    <sheet name="ورقة1 (13)" sheetId="43" state="hidden" r:id="rId29"/>
    <sheet name="Sheet1 (18)" sheetId="44" state="hidden" r:id="rId30"/>
    <sheet name="ورقة1 (14)" sheetId="45" state="hidden" r:id="rId31"/>
    <sheet name="Sheet1 (19)" sheetId="46" state="hidden" r:id="rId32"/>
    <sheet name="ورقة1 (15)" sheetId="47" state="hidden" r:id="rId33"/>
    <sheet name="Sheet1 (20)" sheetId="48" state="hidden" r:id="rId34"/>
    <sheet name="ورقة1 (16)" sheetId="49" state="hidden" r:id="rId35"/>
    <sheet name="Sheet1 (21)" sheetId="50" state="hidden" r:id="rId36"/>
    <sheet name="ورقة1 (17)" sheetId="51" state="hidden" r:id="rId37"/>
    <sheet name="Sheet1 (6)" sheetId="53" state="hidden" r:id="rId38"/>
    <sheet name="Sheet1 (23)" sheetId="54" state="hidden" r:id="rId39"/>
    <sheet name="ورقة1 (18)" sheetId="55" state="hidden" r:id="rId40"/>
    <sheet name="Sheet1 (24)" sheetId="56" state="hidden" r:id="rId41"/>
    <sheet name="ورقة1 (19)" sheetId="57" state="hidden" r:id="rId42"/>
    <sheet name="Sheet1 (25)" sheetId="58" state="hidden" r:id="rId43"/>
    <sheet name="ورقة1 (20)" sheetId="59" state="hidden" r:id="rId44"/>
    <sheet name="Sheet1 (26)" sheetId="60" state="hidden" r:id="rId45"/>
    <sheet name="ورقة1 (21)" sheetId="61" state="hidden" r:id="rId46"/>
    <sheet name="Sheet1 (27)" sheetId="62" state="hidden" r:id="rId47"/>
    <sheet name="ورقة1 (22)" sheetId="63" state="hidden" r:id="rId48"/>
    <sheet name="Sheet1 (28)" sheetId="64" state="hidden" r:id="rId49"/>
    <sheet name="ورقة1 (23)" sheetId="65" state="hidden" r:id="rId50"/>
    <sheet name="Sheet1 (29)" sheetId="66" state="hidden" r:id="rId51"/>
    <sheet name="ورقة1 (24)" sheetId="67" state="hidden" r:id="rId52"/>
    <sheet name="Sheet1 (30)" sheetId="68" state="hidden" r:id="rId53"/>
    <sheet name="ورقة1 (25)" sheetId="69" state="hidden" r:id="rId54"/>
    <sheet name="Sheet1 (31)" sheetId="70" state="hidden" r:id="rId55"/>
    <sheet name="ورقة1 (26)" sheetId="71" state="hidden" r:id="rId56"/>
    <sheet name="Sheet1 (32)" sheetId="72" state="hidden" r:id="rId57"/>
    <sheet name="ورقة1 (27)" sheetId="73" state="hidden" r:id="rId58"/>
    <sheet name="Sheet1 (33)" sheetId="74" state="hidden" r:id="rId59"/>
    <sheet name="ورقة1 (28)" sheetId="75" state="hidden" r:id="rId60"/>
    <sheet name="Sheet1 (34)" sheetId="76" state="hidden" r:id="rId61"/>
    <sheet name="ورقة1 (29)" sheetId="77" state="hidden" r:id="rId62"/>
    <sheet name="Sheet1 (35)" sheetId="78" state="hidden" r:id="rId63"/>
    <sheet name="ورقة1 (30)" sheetId="79" state="hidden" r:id="rId64"/>
    <sheet name="Sheet1 (36)" sheetId="80" state="hidden" r:id="rId65"/>
    <sheet name="ورقة1 (31)" sheetId="81" state="hidden" r:id="rId66"/>
    <sheet name="Sheet1 (37)" sheetId="82" state="hidden" r:id="rId67"/>
    <sheet name="ورقة1 (32)" sheetId="83" state="hidden" r:id="rId68"/>
    <sheet name="Sheet1 (22)" sheetId="85" state="hidden" r:id="rId69"/>
    <sheet name="Sheet1 (39)" sheetId="86" state="hidden" r:id="rId70"/>
    <sheet name="ورقة1 (33)" sheetId="87" state="hidden" r:id="rId71"/>
    <sheet name="Sheet1 (40)" sheetId="88" state="hidden" r:id="rId72"/>
    <sheet name="ورقة1 (34)" sheetId="89" state="hidden" r:id="rId73"/>
    <sheet name="Sheet1 (41)" sheetId="90" state="hidden" r:id="rId74"/>
    <sheet name="ورقة1 (35)" sheetId="91" state="hidden" r:id="rId75"/>
    <sheet name="Sheet1 (42)" sheetId="92" state="hidden" r:id="rId76"/>
    <sheet name="ورقة1 (36)" sheetId="93" state="hidden" r:id="rId77"/>
    <sheet name="Sheet1 (43)" sheetId="94" state="hidden" r:id="rId78"/>
    <sheet name="ورقة1 (37)" sheetId="95" state="hidden" r:id="rId79"/>
    <sheet name="Sheet1 (44)" sheetId="96" state="hidden" r:id="rId80"/>
    <sheet name="ورقة1 (38)" sheetId="97" state="hidden" r:id="rId81"/>
    <sheet name="Sheet1 (45)" sheetId="98" state="hidden" r:id="rId82"/>
    <sheet name="ورقة1 (39)" sheetId="99" state="hidden" r:id="rId83"/>
    <sheet name="Sheet1 (46)" sheetId="100" state="hidden" r:id="rId84"/>
    <sheet name="ورقة1 (40)" sheetId="101" state="hidden" r:id="rId85"/>
    <sheet name="Sheet1 (47)" sheetId="102" state="hidden" r:id="rId86"/>
    <sheet name="ورقة1 (41)" sheetId="103" state="hidden" r:id="rId87"/>
    <sheet name="Sheet1 (48)" sheetId="104" state="hidden" r:id="rId88"/>
    <sheet name="ورقة1 (42)" sheetId="105" state="hidden" r:id="rId89"/>
    <sheet name="Sheet1 (49)" sheetId="106" state="hidden" r:id="rId90"/>
    <sheet name="ورقة1 (43)" sheetId="107" state="hidden" r:id="rId91"/>
    <sheet name="Sheet1 (50)" sheetId="108" state="hidden" r:id="rId92"/>
    <sheet name="ورقة1 (44)" sheetId="109" state="hidden" r:id="rId93"/>
    <sheet name="Sheet1 (51)" sheetId="110" state="hidden" r:id="rId94"/>
    <sheet name="ورقة1 (45)" sheetId="111" state="hidden" r:id="rId95"/>
    <sheet name="Sheet1 (52)" sheetId="112" state="hidden" r:id="rId96"/>
    <sheet name="ورقة1 (46)" sheetId="113" state="hidden" r:id="rId97"/>
    <sheet name="Sheet1 (53)" sheetId="114" state="hidden" r:id="rId98"/>
    <sheet name="ورقة1 (47)" sheetId="115" state="hidden" r:id="rId99"/>
    <sheet name="Sheet1 (54)" sheetId="116" state="hidden" r:id="rId100"/>
    <sheet name="ورقة1 (48)" sheetId="117" state="hidden" r:id="rId101"/>
    <sheet name="01" sheetId="118" r:id="rId102"/>
    <sheet name="Sheet2" sheetId="119" r:id="rId103"/>
  </sheet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87" i="117" l="1"/>
  <c r="K87" i="117"/>
  <c r="I87" i="117"/>
  <c r="G87" i="117"/>
  <c r="F87" i="117"/>
  <c r="M86" i="117"/>
  <c r="K86" i="117"/>
  <c r="J86" i="117"/>
  <c r="I86" i="117"/>
  <c r="G86" i="117"/>
  <c r="M85" i="117"/>
  <c r="K85" i="117"/>
  <c r="J85" i="117"/>
  <c r="I85" i="117"/>
  <c r="G85" i="117"/>
  <c r="M84" i="117"/>
  <c r="K84" i="117"/>
  <c r="J84" i="117"/>
  <c r="I84" i="117"/>
  <c r="G84" i="117"/>
  <c r="M83" i="117"/>
  <c r="K83" i="117"/>
  <c r="J83" i="117"/>
  <c r="I83" i="117"/>
  <c r="G83" i="117"/>
  <c r="M82" i="117"/>
  <c r="K82" i="117"/>
  <c r="J82" i="117"/>
  <c r="I82" i="117"/>
  <c r="G82" i="117"/>
  <c r="M81" i="117"/>
  <c r="K81" i="117"/>
  <c r="J81" i="117"/>
  <c r="I81" i="117"/>
  <c r="G81" i="117"/>
  <c r="M80" i="117"/>
  <c r="K80" i="117"/>
  <c r="J80" i="117"/>
  <c r="I80" i="117"/>
  <c r="G80" i="117"/>
  <c r="M79" i="117"/>
  <c r="K79" i="117"/>
  <c r="J79" i="117"/>
  <c r="I79" i="117"/>
  <c r="G79" i="117"/>
  <c r="M78" i="117"/>
  <c r="K78" i="117"/>
  <c r="J78" i="117"/>
  <c r="I78" i="117"/>
  <c r="G78" i="117"/>
  <c r="M77" i="117"/>
  <c r="K77" i="117"/>
  <c r="J77" i="117"/>
  <c r="I77" i="117"/>
  <c r="G77" i="117"/>
  <c r="M76" i="117"/>
  <c r="K76" i="117"/>
  <c r="J76" i="117"/>
  <c r="I76" i="117"/>
  <c r="G76" i="117"/>
  <c r="M75" i="117"/>
  <c r="K75" i="117"/>
  <c r="J75" i="117"/>
  <c r="I75" i="117"/>
  <c r="G75" i="117"/>
  <c r="M74" i="117"/>
  <c r="K74" i="117"/>
  <c r="J74" i="117"/>
  <c r="I74" i="117"/>
  <c r="G74" i="117"/>
  <c r="M73" i="117"/>
  <c r="K73" i="117"/>
  <c r="J73" i="117"/>
  <c r="I73" i="117"/>
  <c r="G73" i="117"/>
  <c r="M72" i="117"/>
  <c r="K72" i="117"/>
  <c r="J72" i="117"/>
  <c r="I72" i="117"/>
  <c r="G72" i="117"/>
  <c r="M71" i="117"/>
  <c r="K71" i="117"/>
  <c r="J71" i="117"/>
  <c r="I71" i="117"/>
  <c r="G71" i="117"/>
  <c r="M70" i="117"/>
  <c r="K70" i="117"/>
  <c r="J70" i="117"/>
  <c r="I70" i="117"/>
  <c r="G70" i="117"/>
  <c r="M69" i="117"/>
  <c r="K69" i="117"/>
  <c r="J69" i="117"/>
  <c r="I69" i="117"/>
  <c r="G69" i="117"/>
  <c r="M68" i="117"/>
  <c r="K68" i="117"/>
  <c r="J68" i="117"/>
  <c r="I68" i="117"/>
  <c r="G68" i="117"/>
  <c r="M67" i="117"/>
  <c r="K67" i="117"/>
  <c r="J67" i="117"/>
  <c r="I67" i="117"/>
  <c r="G67" i="117"/>
  <c r="M66" i="117"/>
  <c r="K66" i="117"/>
  <c r="I66" i="117"/>
  <c r="G66" i="117"/>
  <c r="M65" i="117"/>
  <c r="K65" i="117"/>
  <c r="I65" i="117"/>
  <c r="G65" i="117"/>
  <c r="M64" i="117"/>
  <c r="K64" i="117"/>
  <c r="I64" i="117"/>
  <c r="G64" i="117"/>
  <c r="M63" i="117"/>
  <c r="K63" i="117"/>
  <c r="I63" i="117"/>
  <c r="G63" i="117"/>
  <c r="M62" i="117"/>
  <c r="K62" i="117"/>
  <c r="I62" i="117"/>
  <c r="G62" i="117"/>
  <c r="M61" i="117"/>
  <c r="K61" i="117"/>
  <c r="J61" i="117"/>
  <c r="I61" i="117"/>
  <c r="G61" i="117"/>
  <c r="M60" i="117"/>
  <c r="K60" i="117"/>
  <c r="J60" i="117"/>
  <c r="I60" i="117"/>
  <c r="G60" i="117"/>
  <c r="M59" i="117"/>
  <c r="K59" i="117"/>
  <c r="J59" i="117"/>
  <c r="I59" i="117"/>
  <c r="G59" i="117"/>
  <c r="M58" i="117"/>
  <c r="K58" i="117"/>
  <c r="J58" i="117"/>
  <c r="I58" i="117"/>
  <c r="G58" i="117"/>
  <c r="M57" i="117"/>
  <c r="K57" i="117"/>
  <c r="J57" i="117"/>
  <c r="I57" i="117"/>
  <c r="G57" i="117"/>
  <c r="M56" i="117"/>
  <c r="K56" i="117"/>
  <c r="J56" i="117"/>
  <c r="I56" i="117"/>
  <c r="G56" i="117"/>
  <c r="M55" i="117"/>
  <c r="K55" i="117"/>
  <c r="J55" i="117"/>
  <c r="I55" i="117"/>
  <c r="G55" i="117"/>
  <c r="M54" i="117"/>
  <c r="K54" i="117"/>
  <c r="J54" i="117"/>
  <c r="I54" i="117"/>
  <c r="G54" i="117"/>
  <c r="M53" i="117"/>
  <c r="K53" i="117"/>
  <c r="J53" i="117"/>
  <c r="I53" i="117"/>
  <c r="G53" i="117"/>
  <c r="M52" i="117"/>
  <c r="K52" i="117"/>
  <c r="J52" i="117"/>
  <c r="I52" i="117"/>
  <c r="G52" i="117"/>
  <c r="M51" i="117"/>
  <c r="K51" i="117"/>
  <c r="J51" i="117"/>
  <c r="I51" i="117"/>
  <c r="G51" i="117"/>
  <c r="M50" i="117"/>
  <c r="K50" i="117"/>
  <c r="J50" i="117"/>
  <c r="I50" i="117"/>
  <c r="G50" i="117"/>
  <c r="M49" i="117"/>
  <c r="K49" i="117"/>
  <c r="J49" i="117"/>
  <c r="I49" i="117"/>
  <c r="G49" i="117"/>
  <c r="M48" i="117"/>
  <c r="K48" i="117"/>
  <c r="J48" i="117"/>
  <c r="I48" i="117"/>
  <c r="G48" i="117"/>
  <c r="M47" i="117"/>
  <c r="K47" i="117"/>
  <c r="J47" i="117"/>
  <c r="I47" i="117"/>
  <c r="G47" i="117"/>
  <c r="M46" i="117"/>
  <c r="K46" i="117"/>
  <c r="I46" i="117"/>
  <c r="G46" i="117"/>
  <c r="M45" i="117"/>
  <c r="K45" i="117"/>
  <c r="J45" i="117"/>
  <c r="I45" i="117"/>
  <c r="G45" i="117"/>
  <c r="M44" i="117"/>
  <c r="K44" i="117"/>
  <c r="J44" i="117"/>
  <c r="I44" i="117"/>
  <c r="G44" i="117"/>
  <c r="M43" i="117"/>
  <c r="K43" i="117"/>
  <c r="J43" i="117"/>
  <c r="I43" i="117"/>
  <c r="G43" i="117"/>
  <c r="M42" i="117"/>
  <c r="K42" i="117"/>
  <c r="J42" i="117"/>
  <c r="I42" i="117"/>
  <c r="G42" i="117"/>
  <c r="M41" i="117"/>
  <c r="K41" i="117"/>
  <c r="J41" i="117"/>
  <c r="I41" i="117"/>
  <c r="G41" i="117"/>
  <c r="M40" i="117"/>
  <c r="K40" i="117"/>
  <c r="J40" i="117"/>
  <c r="I40" i="117"/>
  <c r="G40" i="117"/>
  <c r="M39" i="117"/>
  <c r="K39" i="117"/>
  <c r="J39" i="117"/>
  <c r="I39" i="117"/>
  <c r="G39" i="117"/>
  <c r="M38" i="117"/>
  <c r="K38" i="117"/>
  <c r="J38" i="117"/>
  <c r="I38" i="117"/>
  <c r="G38" i="117"/>
  <c r="M37" i="117"/>
  <c r="K37" i="117"/>
  <c r="J37" i="117"/>
  <c r="I37" i="117"/>
  <c r="G37" i="117"/>
  <c r="M36" i="117"/>
  <c r="K36" i="117"/>
  <c r="J36" i="117"/>
  <c r="I36" i="117"/>
  <c r="G36" i="117"/>
  <c r="M35" i="117"/>
  <c r="K35" i="117"/>
  <c r="J35" i="117"/>
  <c r="I35" i="117"/>
  <c r="G35" i="117"/>
  <c r="M34" i="117"/>
  <c r="K34" i="117"/>
  <c r="J34" i="117"/>
  <c r="I34" i="117"/>
  <c r="G34" i="117"/>
  <c r="M33" i="117"/>
  <c r="K33" i="117"/>
  <c r="J33" i="117"/>
  <c r="I33" i="117"/>
  <c r="G33" i="117"/>
  <c r="M32" i="117"/>
  <c r="K32" i="117"/>
  <c r="J32" i="117"/>
  <c r="I32" i="117"/>
  <c r="G32" i="117"/>
  <c r="M31" i="117"/>
  <c r="K31" i="117"/>
  <c r="J31" i="117"/>
  <c r="I31" i="117"/>
  <c r="G31" i="117"/>
  <c r="M30" i="117"/>
  <c r="K30" i="117"/>
  <c r="J30" i="117"/>
  <c r="I30" i="117"/>
  <c r="G30" i="117"/>
  <c r="M29" i="117"/>
  <c r="K29" i="117"/>
  <c r="J29" i="117"/>
  <c r="I29" i="117"/>
  <c r="G29" i="117"/>
  <c r="M28" i="117"/>
  <c r="K28" i="117"/>
  <c r="J28" i="117"/>
  <c r="I28" i="117"/>
  <c r="G28" i="117"/>
  <c r="M27" i="117"/>
  <c r="K27" i="117"/>
  <c r="J27" i="117"/>
  <c r="I27" i="117"/>
  <c r="G27" i="117"/>
  <c r="M26" i="117"/>
  <c r="K26" i="117"/>
  <c r="J26" i="117"/>
  <c r="I26" i="117"/>
  <c r="G26" i="117"/>
  <c r="M25" i="117"/>
  <c r="K25" i="117"/>
  <c r="J25" i="117"/>
  <c r="I25" i="117"/>
  <c r="G25" i="117"/>
  <c r="M24" i="117"/>
  <c r="K24" i="117"/>
  <c r="J24" i="117"/>
  <c r="I24" i="117"/>
  <c r="G24" i="117"/>
  <c r="M23" i="117"/>
  <c r="K23" i="117"/>
  <c r="J23" i="117"/>
  <c r="I23" i="117"/>
  <c r="G23" i="117"/>
  <c r="M22" i="117"/>
  <c r="K22" i="117"/>
  <c r="J22" i="117"/>
  <c r="I22" i="117"/>
  <c r="G22" i="117"/>
  <c r="M21" i="117"/>
  <c r="K21" i="117"/>
  <c r="J21" i="117"/>
  <c r="I21" i="117"/>
  <c r="G21" i="117"/>
  <c r="M20" i="117"/>
  <c r="K20" i="117"/>
  <c r="J20" i="117"/>
  <c r="I20" i="117"/>
  <c r="G20" i="117"/>
  <c r="M19" i="117"/>
  <c r="K19" i="117"/>
  <c r="J19" i="117"/>
  <c r="I19" i="117"/>
  <c r="G19" i="117"/>
  <c r="M18" i="117"/>
  <c r="K18" i="117"/>
  <c r="J18" i="117"/>
  <c r="I18" i="117"/>
  <c r="G18" i="117"/>
  <c r="M17" i="117"/>
  <c r="K17" i="117"/>
  <c r="J17" i="117"/>
  <c r="I17" i="117"/>
  <c r="G17" i="117"/>
  <c r="M16" i="117"/>
  <c r="K16" i="117"/>
  <c r="J16" i="117"/>
  <c r="I16" i="117"/>
  <c r="G16" i="117"/>
  <c r="M15" i="117"/>
  <c r="K15" i="117"/>
  <c r="J15" i="117"/>
  <c r="I15" i="117"/>
  <c r="G15" i="117"/>
  <c r="M14" i="117"/>
  <c r="K14" i="117"/>
  <c r="J14" i="117"/>
  <c r="I14" i="117"/>
  <c r="G14" i="117"/>
  <c r="M13" i="117"/>
  <c r="K13" i="117"/>
  <c r="J13" i="117"/>
  <c r="I13" i="117"/>
  <c r="G13" i="117"/>
  <c r="M12" i="117"/>
  <c r="K12" i="117"/>
  <c r="J12" i="117"/>
  <c r="I12" i="117"/>
  <c r="G12" i="117"/>
  <c r="M11" i="117"/>
  <c r="K11" i="117"/>
  <c r="J11" i="117"/>
  <c r="I11" i="117"/>
  <c r="G11" i="117"/>
  <c r="M10" i="117"/>
  <c r="K10" i="117"/>
  <c r="J10" i="117"/>
  <c r="I10" i="117"/>
  <c r="G10" i="117"/>
  <c r="M9" i="117"/>
  <c r="K9" i="117"/>
  <c r="J9" i="117"/>
  <c r="I9" i="117"/>
  <c r="G9" i="117"/>
  <c r="M8" i="117"/>
  <c r="K8" i="117"/>
  <c r="J8" i="117"/>
  <c r="I8" i="117"/>
  <c r="G8" i="117"/>
  <c r="M10" i="116"/>
  <c r="L10" i="116"/>
  <c r="K10" i="116"/>
  <c r="J10" i="116"/>
  <c r="I10" i="116"/>
  <c r="H10" i="116"/>
  <c r="G10" i="116"/>
  <c r="F10" i="116"/>
  <c r="M9" i="116"/>
  <c r="K9" i="116"/>
  <c r="I9" i="116"/>
  <c r="G9" i="116"/>
  <c r="M8" i="116"/>
  <c r="K8" i="116"/>
  <c r="I8" i="116"/>
  <c r="G8" i="116"/>
  <c r="M7" i="116"/>
  <c r="K7" i="116"/>
  <c r="I7" i="116"/>
  <c r="G7" i="116"/>
  <c r="M87" i="115"/>
  <c r="K87" i="115"/>
  <c r="I87" i="115"/>
  <c r="G87" i="115"/>
  <c r="F87" i="115"/>
  <c r="M86" i="115"/>
  <c r="K86" i="115"/>
  <c r="J86" i="115"/>
  <c r="I86" i="115"/>
  <c r="G86" i="115"/>
  <c r="M85" i="115"/>
  <c r="K85" i="115"/>
  <c r="J85" i="115"/>
  <c r="I85" i="115"/>
  <c r="G85" i="115"/>
  <c r="M84" i="115"/>
  <c r="K84" i="115"/>
  <c r="J84" i="115"/>
  <c r="I84" i="115"/>
  <c r="G84" i="115"/>
  <c r="M83" i="115"/>
  <c r="K83" i="115"/>
  <c r="J83" i="115"/>
  <c r="I83" i="115"/>
  <c r="G83" i="115"/>
  <c r="M82" i="115"/>
  <c r="K82" i="115"/>
  <c r="J82" i="115"/>
  <c r="I82" i="115"/>
  <c r="G82" i="115"/>
  <c r="M81" i="115"/>
  <c r="K81" i="115"/>
  <c r="J81" i="115"/>
  <c r="I81" i="115"/>
  <c r="G81" i="115"/>
  <c r="M80" i="115"/>
  <c r="K80" i="115"/>
  <c r="J80" i="115"/>
  <c r="I80" i="115"/>
  <c r="G80" i="115"/>
  <c r="M79" i="115"/>
  <c r="K79" i="115"/>
  <c r="J79" i="115"/>
  <c r="I79" i="115"/>
  <c r="G79" i="115"/>
  <c r="M78" i="115"/>
  <c r="K78" i="115"/>
  <c r="J78" i="115"/>
  <c r="I78" i="115"/>
  <c r="G78" i="115"/>
  <c r="M77" i="115"/>
  <c r="K77" i="115"/>
  <c r="J77" i="115"/>
  <c r="I77" i="115"/>
  <c r="G77" i="115"/>
  <c r="M76" i="115"/>
  <c r="K76" i="115"/>
  <c r="J76" i="115"/>
  <c r="I76" i="115"/>
  <c r="G76" i="115"/>
  <c r="M75" i="115"/>
  <c r="K75" i="115"/>
  <c r="J75" i="115"/>
  <c r="I75" i="115"/>
  <c r="G75" i="115"/>
  <c r="M74" i="115"/>
  <c r="K74" i="115"/>
  <c r="J74" i="115"/>
  <c r="I74" i="115"/>
  <c r="G74" i="115"/>
  <c r="M73" i="115"/>
  <c r="K73" i="115"/>
  <c r="J73" i="115"/>
  <c r="I73" i="115"/>
  <c r="G73" i="115"/>
  <c r="M72" i="115"/>
  <c r="K72" i="115"/>
  <c r="J72" i="115"/>
  <c r="I72" i="115"/>
  <c r="G72" i="115"/>
  <c r="M71" i="115"/>
  <c r="K71" i="115"/>
  <c r="J71" i="115"/>
  <c r="I71" i="115"/>
  <c r="G71" i="115"/>
  <c r="M70" i="115"/>
  <c r="K70" i="115"/>
  <c r="J70" i="115"/>
  <c r="I70" i="115"/>
  <c r="G70" i="115"/>
  <c r="M69" i="115"/>
  <c r="K69" i="115"/>
  <c r="J69" i="115"/>
  <c r="I69" i="115"/>
  <c r="G69" i="115"/>
  <c r="M68" i="115"/>
  <c r="K68" i="115"/>
  <c r="J68" i="115"/>
  <c r="I68" i="115"/>
  <c r="G68" i="115"/>
  <c r="M67" i="115"/>
  <c r="K67" i="115"/>
  <c r="J67" i="115"/>
  <c r="I67" i="115"/>
  <c r="G67" i="115"/>
  <c r="M66" i="115"/>
  <c r="K66" i="115"/>
  <c r="I66" i="115"/>
  <c r="G66" i="115"/>
  <c r="M65" i="115"/>
  <c r="K65" i="115"/>
  <c r="I65" i="115"/>
  <c r="G65" i="115"/>
  <c r="M64" i="115"/>
  <c r="K64" i="115"/>
  <c r="I64" i="115"/>
  <c r="G64" i="115"/>
  <c r="M63" i="115"/>
  <c r="K63" i="115"/>
  <c r="I63" i="115"/>
  <c r="G63" i="115"/>
  <c r="M62" i="115"/>
  <c r="K62" i="115"/>
  <c r="I62" i="115"/>
  <c r="G62" i="115"/>
  <c r="M61" i="115"/>
  <c r="K61" i="115"/>
  <c r="J61" i="115"/>
  <c r="I61" i="115"/>
  <c r="G61" i="115"/>
  <c r="M60" i="115"/>
  <c r="K60" i="115"/>
  <c r="J60" i="115"/>
  <c r="I60" i="115"/>
  <c r="G60" i="115"/>
  <c r="M59" i="115"/>
  <c r="K59" i="115"/>
  <c r="J59" i="115"/>
  <c r="I59" i="115"/>
  <c r="G59" i="115"/>
  <c r="M58" i="115"/>
  <c r="K58" i="115"/>
  <c r="J58" i="115"/>
  <c r="I58" i="115"/>
  <c r="G58" i="115"/>
  <c r="M57" i="115"/>
  <c r="K57" i="115"/>
  <c r="J57" i="115"/>
  <c r="I57" i="115"/>
  <c r="G57" i="115"/>
  <c r="M56" i="115"/>
  <c r="K56" i="115"/>
  <c r="J56" i="115"/>
  <c r="I56" i="115"/>
  <c r="G56" i="115"/>
  <c r="M55" i="115"/>
  <c r="K55" i="115"/>
  <c r="J55" i="115"/>
  <c r="I55" i="115"/>
  <c r="G55" i="115"/>
  <c r="M54" i="115"/>
  <c r="K54" i="115"/>
  <c r="J54" i="115"/>
  <c r="I54" i="115"/>
  <c r="G54" i="115"/>
  <c r="M53" i="115"/>
  <c r="K53" i="115"/>
  <c r="J53" i="115"/>
  <c r="I53" i="115"/>
  <c r="G53" i="115"/>
  <c r="M52" i="115"/>
  <c r="K52" i="115"/>
  <c r="J52" i="115"/>
  <c r="I52" i="115"/>
  <c r="G52" i="115"/>
  <c r="M51" i="115"/>
  <c r="K51" i="115"/>
  <c r="J51" i="115"/>
  <c r="I51" i="115"/>
  <c r="G51" i="115"/>
  <c r="M50" i="115"/>
  <c r="K50" i="115"/>
  <c r="J50" i="115"/>
  <c r="I50" i="115"/>
  <c r="G50" i="115"/>
  <c r="M49" i="115"/>
  <c r="K49" i="115"/>
  <c r="J49" i="115"/>
  <c r="I49" i="115"/>
  <c r="G49" i="115"/>
  <c r="M48" i="115"/>
  <c r="K48" i="115"/>
  <c r="J48" i="115"/>
  <c r="I48" i="115"/>
  <c r="G48" i="115"/>
  <c r="M47" i="115"/>
  <c r="K47" i="115"/>
  <c r="J47" i="115"/>
  <c r="I47" i="115"/>
  <c r="G47" i="115"/>
  <c r="M46" i="115"/>
  <c r="K46" i="115"/>
  <c r="I46" i="115"/>
  <c r="G46" i="115"/>
  <c r="M45" i="115"/>
  <c r="K45" i="115"/>
  <c r="J45" i="115"/>
  <c r="I45" i="115"/>
  <c r="G45" i="115"/>
  <c r="M44" i="115"/>
  <c r="K44" i="115"/>
  <c r="J44" i="115"/>
  <c r="I44" i="115"/>
  <c r="G44" i="115"/>
  <c r="M43" i="115"/>
  <c r="K43" i="115"/>
  <c r="J43" i="115"/>
  <c r="I43" i="115"/>
  <c r="G43" i="115"/>
  <c r="M42" i="115"/>
  <c r="K42" i="115"/>
  <c r="J42" i="115"/>
  <c r="I42" i="115"/>
  <c r="G42" i="115"/>
  <c r="M41" i="115"/>
  <c r="K41" i="115"/>
  <c r="J41" i="115"/>
  <c r="I41" i="115"/>
  <c r="G41" i="115"/>
  <c r="M40" i="115"/>
  <c r="K40" i="115"/>
  <c r="J40" i="115"/>
  <c r="I40" i="115"/>
  <c r="G40" i="115"/>
  <c r="M39" i="115"/>
  <c r="K39" i="115"/>
  <c r="J39" i="115"/>
  <c r="I39" i="115"/>
  <c r="G39" i="115"/>
  <c r="M38" i="115"/>
  <c r="K38" i="115"/>
  <c r="J38" i="115"/>
  <c r="I38" i="115"/>
  <c r="G38" i="115"/>
  <c r="M37" i="115"/>
  <c r="K37" i="115"/>
  <c r="J37" i="115"/>
  <c r="I37" i="115"/>
  <c r="G37" i="115"/>
  <c r="M36" i="115"/>
  <c r="K36" i="115"/>
  <c r="J36" i="115"/>
  <c r="I36" i="115"/>
  <c r="G36" i="115"/>
  <c r="M35" i="115"/>
  <c r="K35" i="115"/>
  <c r="J35" i="115"/>
  <c r="I35" i="115"/>
  <c r="G35" i="115"/>
  <c r="M34" i="115"/>
  <c r="K34" i="115"/>
  <c r="J34" i="115"/>
  <c r="I34" i="115"/>
  <c r="G34" i="115"/>
  <c r="M33" i="115"/>
  <c r="K33" i="115"/>
  <c r="J33" i="115"/>
  <c r="I33" i="115"/>
  <c r="G33" i="115"/>
  <c r="M32" i="115"/>
  <c r="K32" i="115"/>
  <c r="J32" i="115"/>
  <c r="I32" i="115"/>
  <c r="G32" i="115"/>
  <c r="M31" i="115"/>
  <c r="K31" i="115"/>
  <c r="J31" i="115"/>
  <c r="I31" i="115"/>
  <c r="G31" i="115"/>
  <c r="M30" i="115"/>
  <c r="K30" i="115"/>
  <c r="J30" i="115"/>
  <c r="I30" i="115"/>
  <c r="G30" i="115"/>
  <c r="M29" i="115"/>
  <c r="K29" i="115"/>
  <c r="J29" i="115"/>
  <c r="I29" i="115"/>
  <c r="G29" i="115"/>
  <c r="M28" i="115"/>
  <c r="K28" i="115"/>
  <c r="J28" i="115"/>
  <c r="I28" i="115"/>
  <c r="G28" i="115"/>
  <c r="M27" i="115"/>
  <c r="K27" i="115"/>
  <c r="J27" i="115"/>
  <c r="I27" i="115"/>
  <c r="G27" i="115"/>
  <c r="M26" i="115"/>
  <c r="K26" i="115"/>
  <c r="J26" i="115"/>
  <c r="I26" i="115"/>
  <c r="G26" i="115"/>
  <c r="M25" i="115"/>
  <c r="K25" i="115"/>
  <c r="J25" i="115"/>
  <c r="I25" i="115"/>
  <c r="G25" i="115"/>
  <c r="M24" i="115"/>
  <c r="K24" i="115"/>
  <c r="J24" i="115"/>
  <c r="I24" i="115"/>
  <c r="G24" i="115"/>
  <c r="M23" i="115"/>
  <c r="K23" i="115"/>
  <c r="J23" i="115"/>
  <c r="I23" i="115"/>
  <c r="G23" i="115"/>
  <c r="M22" i="115"/>
  <c r="K22" i="115"/>
  <c r="J22" i="115"/>
  <c r="I22" i="115"/>
  <c r="G22" i="115"/>
  <c r="M21" i="115"/>
  <c r="K21" i="115"/>
  <c r="J21" i="115"/>
  <c r="I21" i="115"/>
  <c r="G21" i="115"/>
  <c r="M20" i="115"/>
  <c r="K20" i="115"/>
  <c r="J20" i="115"/>
  <c r="I20" i="115"/>
  <c r="G20" i="115"/>
  <c r="M19" i="115"/>
  <c r="K19" i="115"/>
  <c r="J19" i="115"/>
  <c r="I19" i="115"/>
  <c r="G19" i="115"/>
  <c r="M18" i="115"/>
  <c r="K18" i="115"/>
  <c r="J18" i="115"/>
  <c r="I18" i="115"/>
  <c r="G18" i="115"/>
  <c r="M17" i="115"/>
  <c r="K17" i="115"/>
  <c r="J17" i="115"/>
  <c r="I17" i="115"/>
  <c r="G17" i="115"/>
  <c r="M16" i="115"/>
  <c r="K16" i="115"/>
  <c r="J16" i="115"/>
  <c r="I16" i="115"/>
  <c r="G16" i="115"/>
  <c r="M15" i="115"/>
  <c r="K15" i="115"/>
  <c r="J15" i="115"/>
  <c r="I15" i="115"/>
  <c r="G15" i="115"/>
  <c r="M14" i="115"/>
  <c r="K14" i="115"/>
  <c r="J14" i="115"/>
  <c r="I14" i="115"/>
  <c r="G14" i="115"/>
  <c r="M13" i="115"/>
  <c r="K13" i="115"/>
  <c r="J13" i="115"/>
  <c r="I13" i="115"/>
  <c r="G13" i="115"/>
  <c r="M12" i="115"/>
  <c r="K12" i="115"/>
  <c r="J12" i="115"/>
  <c r="I12" i="115"/>
  <c r="G12" i="115"/>
  <c r="M11" i="115"/>
  <c r="K11" i="115"/>
  <c r="J11" i="115"/>
  <c r="I11" i="115"/>
  <c r="G11" i="115"/>
  <c r="M10" i="115"/>
  <c r="K10" i="115"/>
  <c r="J10" i="115"/>
  <c r="I10" i="115"/>
  <c r="G10" i="115"/>
  <c r="M9" i="115"/>
  <c r="K9" i="115"/>
  <c r="J9" i="115"/>
  <c r="I9" i="115"/>
  <c r="G9" i="115"/>
  <c r="M8" i="115"/>
  <c r="K8" i="115"/>
  <c r="J8" i="115"/>
  <c r="I8" i="115"/>
  <c r="G8" i="115"/>
  <c r="M10" i="114"/>
  <c r="L10" i="114"/>
  <c r="K10" i="114"/>
  <c r="J10" i="114"/>
  <c r="I10" i="114"/>
  <c r="H10" i="114"/>
  <c r="G10" i="114"/>
  <c r="F10" i="114"/>
  <c r="M9" i="114"/>
  <c r="K9" i="114"/>
  <c r="I9" i="114"/>
  <c r="G9" i="114"/>
  <c r="M8" i="114"/>
  <c r="K8" i="114"/>
  <c r="I8" i="114"/>
  <c r="G8" i="114"/>
  <c r="M7" i="114"/>
  <c r="K7" i="114"/>
  <c r="I7" i="114"/>
  <c r="G7" i="114"/>
  <c r="M87" i="113"/>
  <c r="K87" i="113"/>
  <c r="I87" i="113"/>
  <c r="G87" i="113"/>
  <c r="F87" i="113"/>
  <c r="M86" i="113"/>
  <c r="K86" i="113"/>
  <c r="J86" i="113"/>
  <c r="I86" i="113"/>
  <c r="G86" i="113"/>
  <c r="M85" i="113"/>
  <c r="K85" i="113"/>
  <c r="J85" i="113"/>
  <c r="I85" i="113"/>
  <c r="G85" i="113"/>
  <c r="M84" i="113"/>
  <c r="K84" i="113"/>
  <c r="J84" i="113"/>
  <c r="I84" i="113"/>
  <c r="G84" i="113"/>
  <c r="M83" i="113"/>
  <c r="K83" i="113"/>
  <c r="J83" i="113"/>
  <c r="I83" i="113"/>
  <c r="G83" i="113"/>
  <c r="M82" i="113"/>
  <c r="K82" i="113"/>
  <c r="J82" i="113"/>
  <c r="I82" i="113"/>
  <c r="G82" i="113"/>
  <c r="M81" i="113"/>
  <c r="K81" i="113"/>
  <c r="J81" i="113"/>
  <c r="I81" i="113"/>
  <c r="G81" i="113"/>
  <c r="M80" i="113"/>
  <c r="K80" i="113"/>
  <c r="J80" i="113"/>
  <c r="I80" i="113"/>
  <c r="G80" i="113"/>
  <c r="M79" i="113"/>
  <c r="K79" i="113"/>
  <c r="J79" i="113"/>
  <c r="I79" i="113"/>
  <c r="G79" i="113"/>
  <c r="M78" i="113"/>
  <c r="K78" i="113"/>
  <c r="J78" i="113"/>
  <c r="I78" i="113"/>
  <c r="G78" i="113"/>
  <c r="M77" i="113"/>
  <c r="K77" i="113"/>
  <c r="J77" i="113"/>
  <c r="I77" i="113"/>
  <c r="G77" i="113"/>
  <c r="M76" i="113"/>
  <c r="K76" i="113"/>
  <c r="J76" i="113"/>
  <c r="I76" i="113"/>
  <c r="G76" i="113"/>
  <c r="M75" i="113"/>
  <c r="K75" i="113"/>
  <c r="J75" i="113"/>
  <c r="I75" i="113"/>
  <c r="G75" i="113"/>
  <c r="M74" i="113"/>
  <c r="K74" i="113"/>
  <c r="J74" i="113"/>
  <c r="I74" i="113"/>
  <c r="G74" i="113"/>
  <c r="M73" i="113"/>
  <c r="K73" i="113"/>
  <c r="J73" i="113"/>
  <c r="I73" i="113"/>
  <c r="G73" i="113"/>
  <c r="M72" i="113"/>
  <c r="K72" i="113"/>
  <c r="J72" i="113"/>
  <c r="I72" i="113"/>
  <c r="G72" i="113"/>
  <c r="M71" i="113"/>
  <c r="K71" i="113"/>
  <c r="J71" i="113"/>
  <c r="I71" i="113"/>
  <c r="G71" i="113"/>
  <c r="M70" i="113"/>
  <c r="K70" i="113"/>
  <c r="J70" i="113"/>
  <c r="I70" i="113"/>
  <c r="G70" i="113"/>
  <c r="M69" i="113"/>
  <c r="K69" i="113"/>
  <c r="J69" i="113"/>
  <c r="I69" i="113"/>
  <c r="G69" i="113"/>
  <c r="M68" i="113"/>
  <c r="K68" i="113"/>
  <c r="J68" i="113"/>
  <c r="I68" i="113"/>
  <c r="G68" i="113"/>
  <c r="M67" i="113"/>
  <c r="K67" i="113"/>
  <c r="J67" i="113"/>
  <c r="I67" i="113"/>
  <c r="G67" i="113"/>
  <c r="M66" i="113"/>
  <c r="K66" i="113"/>
  <c r="I66" i="113"/>
  <c r="G66" i="113"/>
  <c r="M65" i="113"/>
  <c r="K65" i="113"/>
  <c r="I65" i="113"/>
  <c r="G65" i="113"/>
  <c r="M64" i="113"/>
  <c r="K64" i="113"/>
  <c r="I64" i="113"/>
  <c r="G64" i="113"/>
  <c r="M63" i="113"/>
  <c r="K63" i="113"/>
  <c r="I63" i="113"/>
  <c r="G63" i="113"/>
  <c r="M62" i="113"/>
  <c r="K62" i="113"/>
  <c r="I62" i="113"/>
  <c r="G62" i="113"/>
  <c r="M61" i="113"/>
  <c r="K61" i="113"/>
  <c r="J61" i="113"/>
  <c r="I61" i="113"/>
  <c r="G61" i="113"/>
  <c r="M60" i="113"/>
  <c r="K60" i="113"/>
  <c r="J60" i="113"/>
  <c r="I60" i="113"/>
  <c r="G60" i="113"/>
  <c r="M59" i="113"/>
  <c r="K59" i="113"/>
  <c r="J59" i="113"/>
  <c r="I59" i="113"/>
  <c r="G59" i="113"/>
  <c r="M58" i="113"/>
  <c r="K58" i="113"/>
  <c r="J58" i="113"/>
  <c r="I58" i="113"/>
  <c r="G58" i="113"/>
  <c r="M57" i="113"/>
  <c r="K57" i="113"/>
  <c r="J57" i="113"/>
  <c r="I57" i="113"/>
  <c r="G57" i="113"/>
  <c r="M56" i="113"/>
  <c r="K56" i="113"/>
  <c r="J56" i="113"/>
  <c r="I56" i="113"/>
  <c r="G56" i="113"/>
  <c r="M55" i="113"/>
  <c r="K55" i="113"/>
  <c r="J55" i="113"/>
  <c r="I55" i="113"/>
  <c r="G55" i="113"/>
  <c r="M54" i="113"/>
  <c r="K54" i="113"/>
  <c r="J54" i="113"/>
  <c r="I54" i="113"/>
  <c r="G54" i="113"/>
  <c r="M53" i="113"/>
  <c r="K53" i="113"/>
  <c r="J53" i="113"/>
  <c r="I53" i="113"/>
  <c r="G53" i="113"/>
  <c r="M52" i="113"/>
  <c r="K52" i="113"/>
  <c r="J52" i="113"/>
  <c r="I52" i="113"/>
  <c r="G52" i="113"/>
  <c r="M51" i="113"/>
  <c r="K51" i="113"/>
  <c r="J51" i="113"/>
  <c r="I51" i="113"/>
  <c r="G51" i="113"/>
  <c r="M50" i="113"/>
  <c r="K50" i="113"/>
  <c r="J50" i="113"/>
  <c r="I50" i="113"/>
  <c r="G50" i="113"/>
  <c r="M49" i="113"/>
  <c r="K49" i="113"/>
  <c r="J49" i="113"/>
  <c r="I49" i="113"/>
  <c r="G49" i="113"/>
  <c r="M48" i="113"/>
  <c r="K48" i="113"/>
  <c r="J48" i="113"/>
  <c r="I48" i="113"/>
  <c r="G48" i="113"/>
  <c r="M47" i="113"/>
  <c r="K47" i="113"/>
  <c r="J47" i="113"/>
  <c r="I47" i="113"/>
  <c r="G47" i="113"/>
  <c r="M46" i="113"/>
  <c r="K46" i="113"/>
  <c r="I46" i="113"/>
  <c r="G46" i="113"/>
  <c r="M45" i="113"/>
  <c r="K45" i="113"/>
  <c r="J45" i="113"/>
  <c r="I45" i="113"/>
  <c r="G45" i="113"/>
  <c r="M44" i="113"/>
  <c r="K44" i="113"/>
  <c r="J44" i="113"/>
  <c r="I44" i="113"/>
  <c r="G44" i="113"/>
  <c r="M43" i="113"/>
  <c r="K43" i="113"/>
  <c r="J43" i="113"/>
  <c r="I43" i="113"/>
  <c r="G43" i="113"/>
  <c r="M42" i="113"/>
  <c r="K42" i="113"/>
  <c r="J42" i="113"/>
  <c r="I42" i="113"/>
  <c r="G42" i="113"/>
  <c r="M41" i="113"/>
  <c r="K41" i="113"/>
  <c r="J41" i="113"/>
  <c r="I41" i="113"/>
  <c r="G41" i="113"/>
  <c r="M40" i="113"/>
  <c r="K40" i="113"/>
  <c r="J40" i="113"/>
  <c r="I40" i="113"/>
  <c r="G40" i="113"/>
  <c r="M39" i="113"/>
  <c r="K39" i="113"/>
  <c r="J39" i="113"/>
  <c r="I39" i="113"/>
  <c r="G39" i="113"/>
  <c r="M38" i="113"/>
  <c r="K38" i="113"/>
  <c r="J38" i="113"/>
  <c r="I38" i="113"/>
  <c r="G38" i="113"/>
  <c r="M37" i="113"/>
  <c r="K37" i="113"/>
  <c r="J37" i="113"/>
  <c r="I37" i="113"/>
  <c r="G37" i="113"/>
  <c r="M36" i="113"/>
  <c r="K36" i="113"/>
  <c r="J36" i="113"/>
  <c r="I36" i="113"/>
  <c r="G36" i="113"/>
  <c r="M35" i="113"/>
  <c r="K35" i="113"/>
  <c r="J35" i="113"/>
  <c r="I35" i="113"/>
  <c r="G35" i="113"/>
  <c r="M34" i="113"/>
  <c r="K34" i="113"/>
  <c r="J34" i="113"/>
  <c r="I34" i="113"/>
  <c r="G34" i="113"/>
  <c r="M33" i="113"/>
  <c r="K33" i="113"/>
  <c r="J33" i="113"/>
  <c r="I33" i="113"/>
  <c r="G33" i="113"/>
  <c r="M32" i="113"/>
  <c r="K32" i="113"/>
  <c r="J32" i="113"/>
  <c r="I32" i="113"/>
  <c r="G32" i="113"/>
  <c r="M31" i="113"/>
  <c r="K31" i="113"/>
  <c r="J31" i="113"/>
  <c r="I31" i="113"/>
  <c r="G31" i="113"/>
  <c r="M30" i="113"/>
  <c r="K30" i="113"/>
  <c r="J30" i="113"/>
  <c r="I30" i="113"/>
  <c r="G30" i="113"/>
  <c r="M29" i="113"/>
  <c r="K29" i="113"/>
  <c r="J29" i="113"/>
  <c r="I29" i="113"/>
  <c r="G29" i="113"/>
  <c r="M28" i="113"/>
  <c r="K28" i="113"/>
  <c r="J28" i="113"/>
  <c r="I28" i="113"/>
  <c r="G28" i="113"/>
  <c r="M27" i="113"/>
  <c r="K27" i="113"/>
  <c r="J27" i="113"/>
  <c r="I27" i="113"/>
  <c r="G27" i="113"/>
  <c r="M26" i="113"/>
  <c r="K26" i="113"/>
  <c r="J26" i="113"/>
  <c r="I26" i="113"/>
  <c r="G26" i="113"/>
  <c r="M25" i="113"/>
  <c r="K25" i="113"/>
  <c r="J25" i="113"/>
  <c r="I25" i="113"/>
  <c r="G25" i="113"/>
  <c r="M24" i="113"/>
  <c r="K24" i="113"/>
  <c r="J24" i="113"/>
  <c r="I24" i="113"/>
  <c r="G24" i="113"/>
  <c r="M23" i="113"/>
  <c r="K23" i="113"/>
  <c r="J23" i="113"/>
  <c r="I23" i="113"/>
  <c r="G23" i="113"/>
  <c r="M22" i="113"/>
  <c r="K22" i="113"/>
  <c r="J22" i="113"/>
  <c r="I22" i="113"/>
  <c r="G22" i="113"/>
  <c r="M21" i="113"/>
  <c r="K21" i="113"/>
  <c r="J21" i="113"/>
  <c r="I21" i="113"/>
  <c r="G21" i="113"/>
  <c r="M20" i="113"/>
  <c r="K20" i="113"/>
  <c r="J20" i="113"/>
  <c r="I20" i="113"/>
  <c r="G20" i="113"/>
  <c r="M19" i="113"/>
  <c r="K19" i="113"/>
  <c r="J19" i="113"/>
  <c r="I19" i="113"/>
  <c r="G19" i="113"/>
  <c r="M18" i="113"/>
  <c r="K18" i="113"/>
  <c r="J18" i="113"/>
  <c r="I18" i="113"/>
  <c r="G18" i="113"/>
  <c r="M17" i="113"/>
  <c r="K17" i="113"/>
  <c r="J17" i="113"/>
  <c r="I17" i="113"/>
  <c r="G17" i="113"/>
  <c r="M16" i="113"/>
  <c r="K16" i="113"/>
  <c r="J16" i="113"/>
  <c r="I16" i="113"/>
  <c r="G16" i="113"/>
  <c r="M15" i="113"/>
  <c r="K15" i="113"/>
  <c r="J15" i="113"/>
  <c r="I15" i="113"/>
  <c r="G15" i="113"/>
  <c r="M14" i="113"/>
  <c r="K14" i="113"/>
  <c r="J14" i="113"/>
  <c r="I14" i="113"/>
  <c r="G14" i="113"/>
  <c r="M13" i="113"/>
  <c r="K13" i="113"/>
  <c r="J13" i="113"/>
  <c r="I13" i="113"/>
  <c r="G13" i="113"/>
  <c r="M12" i="113"/>
  <c r="K12" i="113"/>
  <c r="J12" i="113"/>
  <c r="I12" i="113"/>
  <c r="G12" i="113"/>
  <c r="M11" i="113"/>
  <c r="K11" i="113"/>
  <c r="J11" i="113"/>
  <c r="I11" i="113"/>
  <c r="G11" i="113"/>
  <c r="M10" i="113"/>
  <c r="K10" i="113"/>
  <c r="J10" i="113"/>
  <c r="I10" i="113"/>
  <c r="G10" i="113"/>
  <c r="M9" i="113"/>
  <c r="K9" i="113"/>
  <c r="J9" i="113"/>
  <c r="I9" i="113"/>
  <c r="G9" i="113"/>
  <c r="M8" i="113"/>
  <c r="K8" i="113"/>
  <c r="J8" i="113"/>
  <c r="I8" i="113"/>
  <c r="G8" i="113"/>
  <c r="M10" i="112"/>
  <c r="L10" i="112"/>
  <c r="K10" i="112"/>
  <c r="J10" i="112"/>
  <c r="I10" i="112"/>
  <c r="H10" i="112"/>
  <c r="G10" i="112"/>
  <c r="F10" i="112"/>
  <c r="M9" i="112"/>
  <c r="K9" i="112"/>
  <c r="I9" i="112"/>
  <c r="G9" i="112"/>
  <c r="M8" i="112"/>
  <c r="K8" i="112"/>
  <c r="I8" i="112"/>
  <c r="G8" i="112"/>
  <c r="M7" i="112"/>
  <c r="K7" i="112"/>
  <c r="I7" i="112"/>
  <c r="G7" i="112"/>
  <c r="M87" i="111"/>
  <c r="K87" i="111"/>
  <c r="I87" i="111"/>
  <c r="G87" i="111"/>
  <c r="F87" i="111"/>
  <c r="M86" i="111"/>
  <c r="K86" i="111"/>
  <c r="J86" i="111"/>
  <c r="I86" i="111"/>
  <c r="G86" i="111"/>
  <c r="M85" i="111"/>
  <c r="K85" i="111"/>
  <c r="J85" i="111"/>
  <c r="I85" i="111"/>
  <c r="G85" i="111"/>
  <c r="M84" i="111"/>
  <c r="K84" i="111"/>
  <c r="J84" i="111"/>
  <c r="I84" i="111"/>
  <c r="G84" i="111"/>
  <c r="M83" i="111"/>
  <c r="K83" i="111"/>
  <c r="J83" i="111"/>
  <c r="I83" i="111"/>
  <c r="G83" i="111"/>
  <c r="M82" i="111"/>
  <c r="K82" i="111"/>
  <c r="J82" i="111"/>
  <c r="I82" i="111"/>
  <c r="G82" i="111"/>
  <c r="M81" i="111"/>
  <c r="K81" i="111"/>
  <c r="J81" i="111"/>
  <c r="I81" i="111"/>
  <c r="G81" i="111"/>
  <c r="M80" i="111"/>
  <c r="K80" i="111"/>
  <c r="J80" i="111"/>
  <c r="I80" i="111"/>
  <c r="G80" i="111"/>
  <c r="M79" i="111"/>
  <c r="K79" i="111"/>
  <c r="J79" i="111"/>
  <c r="I79" i="111"/>
  <c r="G79" i="111"/>
  <c r="M78" i="111"/>
  <c r="K78" i="111"/>
  <c r="J78" i="111"/>
  <c r="I78" i="111"/>
  <c r="G78" i="111"/>
  <c r="M77" i="111"/>
  <c r="K77" i="111"/>
  <c r="J77" i="111"/>
  <c r="I77" i="111"/>
  <c r="G77" i="111"/>
  <c r="M76" i="111"/>
  <c r="K76" i="111"/>
  <c r="J76" i="111"/>
  <c r="I76" i="111"/>
  <c r="G76" i="111"/>
  <c r="M75" i="111"/>
  <c r="K75" i="111"/>
  <c r="J75" i="111"/>
  <c r="I75" i="111"/>
  <c r="G75" i="111"/>
  <c r="M74" i="111"/>
  <c r="K74" i="111"/>
  <c r="J74" i="111"/>
  <c r="I74" i="111"/>
  <c r="G74" i="111"/>
  <c r="M73" i="111"/>
  <c r="K73" i="111"/>
  <c r="J73" i="111"/>
  <c r="I73" i="111"/>
  <c r="G73" i="111"/>
  <c r="M72" i="111"/>
  <c r="K72" i="111"/>
  <c r="J72" i="111"/>
  <c r="I72" i="111"/>
  <c r="G72" i="111"/>
  <c r="M71" i="111"/>
  <c r="K71" i="111"/>
  <c r="J71" i="111"/>
  <c r="I71" i="111"/>
  <c r="G71" i="111"/>
  <c r="M70" i="111"/>
  <c r="K70" i="111"/>
  <c r="J70" i="111"/>
  <c r="I70" i="111"/>
  <c r="G70" i="111"/>
  <c r="M69" i="111"/>
  <c r="K69" i="111"/>
  <c r="J69" i="111"/>
  <c r="I69" i="111"/>
  <c r="G69" i="111"/>
  <c r="M68" i="111"/>
  <c r="K68" i="111"/>
  <c r="J68" i="111"/>
  <c r="I68" i="111"/>
  <c r="G68" i="111"/>
  <c r="M67" i="111"/>
  <c r="K67" i="111"/>
  <c r="J67" i="111"/>
  <c r="I67" i="111"/>
  <c r="G67" i="111"/>
  <c r="M66" i="111"/>
  <c r="K66" i="111"/>
  <c r="I66" i="111"/>
  <c r="G66" i="111"/>
  <c r="M65" i="111"/>
  <c r="K65" i="111"/>
  <c r="I65" i="111"/>
  <c r="G65" i="111"/>
  <c r="M64" i="111"/>
  <c r="K64" i="111"/>
  <c r="I64" i="111"/>
  <c r="G64" i="111"/>
  <c r="M63" i="111"/>
  <c r="K63" i="111"/>
  <c r="I63" i="111"/>
  <c r="G63" i="111"/>
  <c r="M62" i="111"/>
  <c r="K62" i="111"/>
  <c r="I62" i="111"/>
  <c r="G62" i="111"/>
  <c r="M61" i="111"/>
  <c r="K61" i="111"/>
  <c r="J61" i="111"/>
  <c r="I61" i="111"/>
  <c r="G61" i="111"/>
  <c r="M60" i="111"/>
  <c r="K60" i="111"/>
  <c r="J60" i="111"/>
  <c r="I60" i="111"/>
  <c r="G60" i="111"/>
  <c r="M59" i="111"/>
  <c r="K59" i="111"/>
  <c r="J59" i="111"/>
  <c r="I59" i="111"/>
  <c r="G59" i="111"/>
  <c r="M58" i="111"/>
  <c r="K58" i="111"/>
  <c r="J58" i="111"/>
  <c r="I58" i="111"/>
  <c r="G58" i="111"/>
  <c r="M57" i="111"/>
  <c r="K57" i="111"/>
  <c r="J57" i="111"/>
  <c r="I57" i="111"/>
  <c r="G57" i="111"/>
  <c r="M56" i="111"/>
  <c r="K56" i="111"/>
  <c r="J56" i="111"/>
  <c r="I56" i="111"/>
  <c r="G56" i="111"/>
  <c r="M55" i="111"/>
  <c r="K55" i="111"/>
  <c r="J55" i="111"/>
  <c r="I55" i="111"/>
  <c r="G55" i="111"/>
  <c r="M54" i="111"/>
  <c r="K54" i="111"/>
  <c r="J54" i="111"/>
  <c r="I54" i="111"/>
  <c r="G54" i="111"/>
  <c r="M53" i="111"/>
  <c r="K53" i="111"/>
  <c r="J53" i="111"/>
  <c r="I53" i="111"/>
  <c r="G53" i="111"/>
  <c r="M52" i="111"/>
  <c r="K52" i="111"/>
  <c r="J52" i="111"/>
  <c r="I52" i="111"/>
  <c r="G52" i="111"/>
  <c r="M51" i="111"/>
  <c r="K51" i="111"/>
  <c r="J51" i="111"/>
  <c r="I51" i="111"/>
  <c r="G51" i="111"/>
  <c r="M50" i="111"/>
  <c r="K50" i="111"/>
  <c r="J50" i="111"/>
  <c r="I50" i="111"/>
  <c r="G50" i="111"/>
  <c r="M49" i="111"/>
  <c r="K49" i="111"/>
  <c r="J49" i="111"/>
  <c r="I49" i="111"/>
  <c r="G49" i="111"/>
  <c r="M48" i="111"/>
  <c r="K48" i="111"/>
  <c r="J48" i="111"/>
  <c r="I48" i="111"/>
  <c r="G48" i="111"/>
  <c r="M47" i="111"/>
  <c r="K47" i="111"/>
  <c r="J47" i="111"/>
  <c r="I47" i="111"/>
  <c r="G47" i="111"/>
  <c r="M46" i="111"/>
  <c r="K46" i="111"/>
  <c r="I46" i="111"/>
  <c r="G46" i="111"/>
  <c r="M45" i="111"/>
  <c r="K45" i="111"/>
  <c r="J45" i="111"/>
  <c r="I45" i="111"/>
  <c r="G45" i="111"/>
  <c r="M44" i="111"/>
  <c r="K44" i="111"/>
  <c r="J44" i="111"/>
  <c r="I44" i="111"/>
  <c r="G44" i="111"/>
  <c r="M43" i="111"/>
  <c r="K43" i="111"/>
  <c r="J43" i="111"/>
  <c r="I43" i="111"/>
  <c r="G43" i="111"/>
  <c r="M42" i="111"/>
  <c r="K42" i="111"/>
  <c r="J42" i="111"/>
  <c r="I42" i="111"/>
  <c r="G42" i="111"/>
  <c r="M41" i="111"/>
  <c r="K41" i="111"/>
  <c r="J41" i="111"/>
  <c r="I41" i="111"/>
  <c r="G41" i="111"/>
  <c r="M40" i="111"/>
  <c r="K40" i="111"/>
  <c r="J40" i="111"/>
  <c r="I40" i="111"/>
  <c r="G40" i="111"/>
  <c r="M39" i="111"/>
  <c r="K39" i="111"/>
  <c r="J39" i="111"/>
  <c r="I39" i="111"/>
  <c r="G39" i="111"/>
  <c r="M38" i="111"/>
  <c r="K38" i="111"/>
  <c r="J38" i="111"/>
  <c r="I38" i="111"/>
  <c r="G38" i="111"/>
  <c r="M37" i="111"/>
  <c r="K37" i="111"/>
  <c r="J37" i="111"/>
  <c r="I37" i="111"/>
  <c r="G37" i="111"/>
  <c r="M36" i="111"/>
  <c r="K36" i="111"/>
  <c r="J36" i="111"/>
  <c r="I36" i="111"/>
  <c r="G36" i="111"/>
  <c r="M35" i="111"/>
  <c r="K35" i="111"/>
  <c r="J35" i="111"/>
  <c r="I35" i="111"/>
  <c r="G35" i="111"/>
  <c r="M34" i="111"/>
  <c r="K34" i="111"/>
  <c r="J34" i="111"/>
  <c r="I34" i="111"/>
  <c r="G34" i="111"/>
  <c r="M33" i="111"/>
  <c r="K33" i="111"/>
  <c r="J33" i="111"/>
  <c r="I33" i="111"/>
  <c r="G33" i="111"/>
  <c r="M32" i="111"/>
  <c r="K32" i="111"/>
  <c r="J32" i="111"/>
  <c r="I32" i="111"/>
  <c r="G32" i="111"/>
  <c r="M31" i="111"/>
  <c r="K31" i="111"/>
  <c r="J31" i="111"/>
  <c r="I31" i="111"/>
  <c r="G31" i="111"/>
  <c r="M30" i="111"/>
  <c r="K30" i="111"/>
  <c r="J30" i="111"/>
  <c r="I30" i="111"/>
  <c r="G30" i="111"/>
  <c r="M29" i="111"/>
  <c r="K29" i="111"/>
  <c r="J29" i="111"/>
  <c r="I29" i="111"/>
  <c r="G29" i="111"/>
  <c r="M28" i="111"/>
  <c r="K28" i="111"/>
  <c r="J28" i="111"/>
  <c r="I28" i="111"/>
  <c r="G28" i="111"/>
  <c r="M27" i="111"/>
  <c r="K27" i="111"/>
  <c r="J27" i="111"/>
  <c r="I27" i="111"/>
  <c r="G27" i="111"/>
  <c r="M26" i="111"/>
  <c r="K26" i="111"/>
  <c r="J26" i="111"/>
  <c r="I26" i="111"/>
  <c r="G26" i="111"/>
  <c r="M25" i="111"/>
  <c r="K25" i="111"/>
  <c r="J25" i="111"/>
  <c r="I25" i="111"/>
  <c r="G25" i="111"/>
  <c r="M24" i="111"/>
  <c r="K24" i="111"/>
  <c r="J24" i="111"/>
  <c r="I24" i="111"/>
  <c r="G24" i="111"/>
  <c r="M23" i="111"/>
  <c r="K23" i="111"/>
  <c r="J23" i="111"/>
  <c r="I23" i="111"/>
  <c r="G23" i="111"/>
  <c r="M22" i="111"/>
  <c r="K22" i="111"/>
  <c r="J22" i="111"/>
  <c r="I22" i="111"/>
  <c r="G22" i="111"/>
  <c r="M21" i="111"/>
  <c r="K21" i="111"/>
  <c r="J21" i="111"/>
  <c r="I21" i="111"/>
  <c r="G21" i="111"/>
  <c r="M20" i="111"/>
  <c r="K20" i="111"/>
  <c r="J20" i="111"/>
  <c r="I20" i="111"/>
  <c r="G20" i="111"/>
  <c r="M19" i="111"/>
  <c r="K19" i="111"/>
  <c r="J19" i="111"/>
  <c r="I19" i="111"/>
  <c r="G19" i="111"/>
  <c r="M18" i="111"/>
  <c r="K18" i="111"/>
  <c r="J18" i="111"/>
  <c r="I18" i="111"/>
  <c r="G18" i="111"/>
  <c r="M17" i="111"/>
  <c r="K17" i="111"/>
  <c r="J17" i="111"/>
  <c r="I17" i="111"/>
  <c r="G17" i="111"/>
  <c r="M16" i="111"/>
  <c r="K16" i="111"/>
  <c r="J16" i="111"/>
  <c r="I16" i="111"/>
  <c r="G16" i="111"/>
  <c r="M15" i="111"/>
  <c r="K15" i="111"/>
  <c r="J15" i="111"/>
  <c r="I15" i="111"/>
  <c r="G15" i="111"/>
  <c r="M14" i="111"/>
  <c r="K14" i="111"/>
  <c r="J14" i="111"/>
  <c r="I14" i="111"/>
  <c r="G14" i="111"/>
  <c r="M13" i="111"/>
  <c r="K13" i="111"/>
  <c r="J13" i="111"/>
  <c r="I13" i="111"/>
  <c r="G13" i="111"/>
  <c r="M12" i="111"/>
  <c r="K12" i="111"/>
  <c r="J12" i="111"/>
  <c r="I12" i="111"/>
  <c r="G12" i="111"/>
  <c r="M11" i="111"/>
  <c r="K11" i="111"/>
  <c r="J11" i="111"/>
  <c r="I11" i="111"/>
  <c r="G11" i="111"/>
  <c r="M10" i="111"/>
  <c r="K10" i="111"/>
  <c r="J10" i="111"/>
  <c r="I10" i="111"/>
  <c r="G10" i="111"/>
  <c r="M9" i="111"/>
  <c r="K9" i="111"/>
  <c r="J9" i="111"/>
  <c r="I9" i="111"/>
  <c r="G9" i="111"/>
  <c r="M8" i="111"/>
  <c r="K8" i="111"/>
  <c r="J8" i="111"/>
  <c r="I8" i="111"/>
  <c r="G8" i="111"/>
  <c r="M10" i="110"/>
  <c r="L10" i="110"/>
  <c r="K10" i="110"/>
  <c r="J10" i="110"/>
  <c r="I10" i="110"/>
  <c r="H10" i="110"/>
  <c r="G10" i="110"/>
  <c r="F10" i="110"/>
  <c r="M9" i="110"/>
  <c r="K9" i="110"/>
  <c r="I9" i="110"/>
  <c r="G9" i="110"/>
  <c r="M8" i="110"/>
  <c r="K8" i="110"/>
  <c r="I8" i="110"/>
  <c r="G8" i="110"/>
  <c r="M7" i="110"/>
  <c r="K7" i="110"/>
  <c r="I7" i="110"/>
  <c r="G7" i="110"/>
  <c r="M87" i="109"/>
  <c r="K87" i="109"/>
  <c r="I87" i="109"/>
  <c r="G87" i="109"/>
  <c r="F87" i="109"/>
  <c r="M86" i="109"/>
  <c r="K86" i="109"/>
  <c r="J86" i="109"/>
  <c r="I86" i="109"/>
  <c r="G86" i="109"/>
  <c r="M85" i="109"/>
  <c r="K85" i="109"/>
  <c r="J85" i="109"/>
  <c r="I85" i="109"/>
  <c r="G85" i="109"/>
  <c r="M84" i="109"/>
  <c r="K84" i="109"/>
  <c r="J84" i="109"/>
  <c r="I84" i="109"/>
  <c r="G84" i="109"/>
  <c r="M83" i="109"/>
  <c r="K83" i="109"/>
  <c r="J83" i="109"/>
  <c r="I83" i="109"/>
  <c r="G83" i="109"/>
  <c r="M82" i="109"/>
  <c r="K82" i="109"/>
  <c r="J82" i="109"/>
  <c r="I82" i="109"/>
  <c r="G82" i="109"/>
  <c r="M81" i="109"/>
  <c r="K81" i="109"/>
  <c r="J81" i="109"/>
  <c r="I81" i="109"/>
  <c r="G81" i="109"/>
  <c r="M80" i="109"/>
  <c r="K80" i="109"/>
  <c r="J80" i="109"/>
  <c r="I80" i="109"/>
  <c r="G80" i="109"/>
  <c r="M79" i="109"/>
  <c r="K79" i="109"/>
  <c r="J79" i="109"/>
  <c r="I79" i="109"/>
  <c r="G79" i="109"/>
  <c r="M78" i="109"/>
  <c r="K78" i="109"/>
  <c r="J78" i="109"/>
  <c r="I78" i="109"/>
  <c r="G78" i="109"/>
  <c r="M77" i="109"/>
  <c r="K77" i="109"/>
  <c r="J77" i="109"/>
  <c r="I77" i="109"/>
  <c r="G77" i="109"/>
  <c r="M76" i="109"/>
  <c r="K76" i="109"/>
  <c r="J76" i="109"/>
  <c r="I76" i="109"/>
  <c r="G76" i="109"/>
  <c r="M75" i="109"/>
  <c r="K75" i="109"/>
  <c r="J75" i="109"/>
  <c r="I75" i="109"/>
  <c r="G75" i="109"/>
  <c r="M74" i="109"/>
  <c r="K74" i="109"/>
  <c r="J74" i="109"/>
  <c r="I74" i="109"/>
  <c r="G74" i="109"/>
  <c r="M73" i="109"/>
  <c r="K73" i="109"/>
  <c r="J73" i="109"/>
  <c r="I73" i="109"/>
  <c r="G73" i="109"/>
  <c r="M72" i="109"/>
  <c r="K72" i="109"/>
  <c r="J72" i="109"/>
  <c r="I72" i="109"/>
  <c r="G72" i="109"/>
  <c r="M71" i="109"/>
  <c r="K71" i="109"/>
  <c r="J71" i="109"/>
  <c r="I71" i="109"/>
  <c r="G71" i="109"/>
  <c r="M70" i="109"/>
  <c r="K70" i="109"/>
  <c r="J70" i="109"/>
  <c r="I70" i="109"/>
  <c r="G70" i="109"/>
  <c r="M69" i="109"/>
  <c r="K69" i="109"/>
  <c r="J69" i="109"/>
  <c r="I69" i="109"/>
  <c r="G69" i="109"/>
  <c r="M68" i="109"/>
  <c r="K68" i="109"/>
  <c r="J68" i="109"/>
  <c r="I68" i="109"/>
  <c r="G68" i="109"/>
  <c r="M67" i="109"/>
  <c r="K67" i="109"/>
  <c r="J67" i="109"/>
  <c r="I67" i="109"/>
  <c r="G67" i="109"/>
  <c r="M66" i="109"/>
  <c r="K66" i="109"/>
  <c r="I66" i="109"/>
  <c r="G66" i="109"/>
  <c r="M65" i="109"/>
  <c r="K65" i="109"/>
  <c r="I65" i="109"/>
  <c r="G65" i="109"/>
  <c r="M64" i="109"/>
  <c r="K64" i="109"/>
  <c r="I64" i="109"/>
  <c r="G64" i="109"/>
  <c r="M63" i="109"/>
  <c r="K63" i="109"/>
  <c r="I63" i="109"/>
  <c r="G63" i="109"/>
  <c r="M62" i="109"/>
  <c r="K62" i="109"/>
  <c r="I62" i="109"/>
  <c r="G62" i="109"/>
  <c r="M61" i="109"/>
  <c r="K61" i="109"/>
  <c r="J61" i="109"/>
  <c r="I61" i="109"/>
  <c r="G61" i="109"/>
  <c r="M60" i="109"/>
  <c r="K60" i="109"/>
  <c r="J60" i="109"/>
  <c r="I60" i="109"/>
  <c r="G60" i="109"/>
  <c r="M59" i="109"/>
  <c r="K59" i="109"/>
  <c r="J59" i="109"/>
  <c r="I59" i="109"/>
  <c r="G59" i="109"/>
  <c r="M58" i="109"/>
  <c r="K58" i="109"/>
  <c r="J58" i="109"/>
  <c r="I58" i="109"/>
  <c r="G58" i="109"/>
  <c r="M57" i="109"/>
  <c r="K57" i="109"/>
  <c r="J57" i="109"/>
  <c r="I57" i="109"/>
  <c r="G57" i="109"/>
  <c r="M56" i="109"/>
  <c r="K56" i="109"/>
  <c r="J56" i="109"/>
  <c r="I56" i="109"/>
  <c r="G56" i="109"/>
  <c r="M55" i="109"/>
  <c r="K55" i="109"/>
  <c r="J55" i="109"/>
  <c r="I55" i="109"/>
  <c r="G55" i="109"/>
  <c r="M54" i="109"/>
  <c r="K54" i="109"/>
  <c r="J54" i="109"/>
  <c r="I54" i="109"/>
  <c r="G54" i="109"/>
  <c r="M53" i="109"/>
  <c r="K53" i="109"/>
  <c r="J53" i="109"/>
  <c r="I53" i="109"/>
  <c r="G53" i="109"/>
  <c r="M52" i="109"/>
  <c r="K52" i="109"/>
  <c r="J52" i="109"/>
  <c r="I52" i="109"/>
  <c r="G52" i="109"/>
  <c r="M51" i="109"/>
  <c r="K51" i="109"/>
  <c r="J51" i="109"/>
  <c r="I51" i="109"/>
  <c r="G51" i="109"/>
  <c r="M50" i="109"/>
  <c r="K50" i="109"/>
  <c r="J50" i="109"/>
  <c r="I50" i="109"/>
  <c r="G50" i="109"/>
  <c r="M49" i="109"/>
  <c r="K49" i="109"/>
  <c r="J49" i="109"/>
  <c r="I49" i="109"/>
  <c r="G49" i="109"/>
  <c r="M48" i="109"/>
  <c r="K48" i="109"/>
  <c r="J48" i="109"/>
  <c r="I48" i="109"/>
  <c r="G48" i="109"/>
  <c r="M47" i="109"/>
  <c r="K47" i="109"/>
  <c r="J47" i="109"/>
  <c r="I47" i="109"/>
  <c r="G47" i="109"/>
  <c r="M46" i="109"/>
  <c r="K46" i="109"/>
  <c r="I46" i="109"/>
  <c r="G46" i="109"/>
  <c r="M45" i="109"/>
  <c r="K45" i="109"/>
  <c r="J45" i="109"/>
  <c r="I45" i="109"/>
  <c r="G45" i="109"/>
  <c r="M44" i="109"/>
  <c r="K44" i="109"/>
  <c r="J44" i="109"/>
  <c r="I44" i="109"/>
  <c r="G44" i="109"/>
  <c r="M43" i="109"/>
  <c r="K43" i="109"/>
  <c r="J43" i="109"/>
  <c r="I43" i="109"/>
  <c r="G43" i="109"/>
  <c r="M42" i="109"/>
  <c r="K42" i="109"/>
  <c r="J42" i="109"/>
  <c r="I42" i="109"/>
  <c r="G42" i="109"/>
  <c r="M41" i="109"/>
  <c r="K41" i="109"/>
  <c r="J41" i="109"/>
  <c r="I41" i="109"/>
  <c r="G41" i="109"/>
  <c r="M40" i="109"/>
  <c r="K40" i="109"/>
  <c r="J40" i="109"/>
  <c r="I40" i="109"/>
  <c r="G40" i="109"/>
  <c r="M39" i="109"/>
  <c r="K39" i="109"/>
  <c r="J39" i="109"/>
  <c r="I39" i="109"/>
  <c r="G39" i="109"/>
  <c r="M38" i="109"/>
  <c r="K38" i="109"/>
  <c r="J38" i="109"/>
  <c r="I38" i="109"/>
  <c r="G38" i="109"/>
  <c r="M37" i="109"/>
  <c r="K37" i="109"/>
  <c r="J37" i="109"/>
  <c r="I37" i="109"/>
  <c r="G37" i="109"/>
  <c r="M36" i="109"/>
  <c r="K36" i="109"/>
  <c r="J36" i="109"/>
  <c r="I36" i="109"/>
  <c r="G36" i="109"/>
  <c r="M35" i="109"/>
  <c r="K35" i="109"/>
  <c r="J35" i="109"/>
  <c r="I35" i="109"/>
  <c r="G35" i="109"/>
  <c r="M34" i="109"/>
  <c r="K34" i="109"/>
  <c r="J34" i="109"/>
  <c r="I34" i="109"/>
  <c r="G34" i="109"/>
  <c r="M33" i="109"/>
  <c r="K33" i="109"/>
  <c r="J33" i="109"/>
  <c r="I33" i="109"/>
  <c r="G33" i="109"/>
  <c r="M32" i="109"/>
  <c r="K32" i="109"/>
  <c r="J32" i="109"/>
  <c r="I32" i="109"/>
  <c r="G32" i="109"/>
  <c r="M31" i="109"/>
  <c r="K31" i="109"/>
  <c r="J31" i="109"/>
  <c r="I31" i="109"/>
  <c r="G31" i="109"/>
  <c r="M30" i="109"/>
  <c r="K30" i="109"/>
  <c r="J30" i="109"/>
  <c r="I30" i="109"/>
  <c r="G30" i="109"/>
  <c r="M29" i="109"/>
  <c r="K29" i="109"/>
  <c r="J29" i="109"/>
  <c r="I29" i="109"/>
  <c r="G29" i="109"/>
  <c r="M28" i="109"/>
  <c r="K28" i="109"/>
  <c r="J28" i="109"/>
  <c r="I28" i="109"/>
  <c r="G28" i="109"/>
  <c r="M27" i="109"/>
  <c r="K27" i="109"/>
  <c r="J27" i="109"/>
  <c r="I27" i="109"/>
  <c r="G27" i="109"/>
  <c r="M26" i="109"/>
  <c r="K26" i="109"/>
  <c r="J26" i="109"/>
  <c r="I26" i="109"/>
  <c r="G26" i="109"/>
  <c r="M25" i="109"/>
  <c r="K25" i="109"/>
  <c r="J25" i="109"/>
  <c r="I25" i="109"/>
  <c r="G25" i="109"/>
  <c r="M24" i="109"/>
  <c r="K24" i="109"/>
  <c r="J24" i="109"/>
  <c r="I24" i="109"/>
  <c r="G24" i="109"/>
  <c r="M23" i="109"/>
  <c r="K23" i="109"/>
  <c r="J23" i="109"/>
  <c r="I23" i="109"/>
  <c r="G23" i="109"/>
  <c r="M22" i="109"/>
  <c r="K22" i="109"/>
  <c r="J22" i="109"/>
  <c r="I22" i="109"/>
  <c r="G22" i="109"/>
  <c r="M21" i="109"/>
  <c r="K21" i="109"/>
  <c r="J21" i="109"/>
  <c r="I21" i="109"/>
  <c r="G21" i="109"/>
  <c r="M20" i="109"/>
  <c r="K20" i="109"/>
  <c r="J20" i="109"/>
  <c r="I20" i="109"/>
  <c r="G20" i="109"/>
  <c r="M19" i="109"/>
  <c r="K19" i="109"/>
  <c r="J19" i="109"/>
  <c r="I19" i="109"/>
  <c r="G19" i="109"/>
  <c r="M18" i="109"/>
  <c r="K18" i="109"/>
  <c r="J18" i="109"/>
  <c r="I18" i="109"/>
  <c r="G18" i="109"/>
  <c r="M17" i="109"/>
  <c r="K17" i="109"/>
  <c r="J17" i="109"/>
  <c r="I17" i="109"/>
  <c r="G17" i="109"/>
  <c r="M16" i="109"/>
  <c r="K16" i="109"/>
  <c r="J16" i="109"/>
  <c r="I16" i="109"/>
  <c r="G16" i="109"/>
  <c r="M15" i="109"/>
  <c r="K15" i="109"/>
  <c r="J15" i="109"/>
  <c r="I15" i="109"/>
  <c r="G15" i="109"/>
  <c r="M14" i="109"/>
  <c r="K14" i="109"/>
  <c r="J14" i="109"/>
  <c r="I14" i="109"/>
  <c r="G14" i="109"/>
  <c r="M13" i="109"/>
  <c r="K13" i="109"/>
  <c r="J13" i="109"/>
  <c r="I13" i="109"/>
  <c r="G13" i="109"/>
  <c r="M12" i="109"/>
  <c r="K12" i="109"/>
  <c r="J12" i="109"/>
  <c r="I12" i="109"/>
  <c r="G12" i="109"/>
  <c r="M11" i="109"/>
  <c r="K11" i="109"/>
  <c r="J11" i="109"/>
  <c r="I11" i="109"/>
  <c r="G11" i="109"/>
  <c r="M10" i="109"/>
  <c r="K10" i="109"/>
  <c r="J10" i="109"/>
  <c r="I10" i="109"/>
  <c r="G10" i="109"/>
  <c r="M9" i="109"/>
  <c r="K9" i="109"/>
  <c r="J9" i="109"/>
  <c r="I9" i="109"/>
  <c r="G9" i="109"/>
  <c r="M8" i="109"/>
  <c r="K8" i="109"/>
  <c r="J8" i="109"/>
  <c r="I8" i="109"/>
  <c r="G8" i="109"/>
  <c r="M10" i="108"/>
  <c r="L10" i="108"/>
  <c r="K10" i="108"/>
  <c r="J10" i="108"/>
  <c r="I10" i="108"/>
  <c r="H10" i="108"/>
  <c r="G10" i="108"/>
  <c r="F10" i="108"/>
  <c r="M9" i="108"/>
  <c r="K9" i="108"/>
  <c r="I9" i="108"/>
  <c r="G9" i="108"/>
  <c r="M8" i="108"/>
  <c r="K8" i="108"/>
  <c r="I8" i="108"/>
  <c r="G8" i="108"/>
  <c r="M7" i="108"/>
  <c r="K7" i="108"/>
  <c r="I7" i="108"/>
  <c r="G7" i="108"/>
  <c r="M87" i="107"/>
  <c r="K87" i="107"/>
  <c r="I87" i="107"/>
  <c r="G87" i="107"/>
  <c r="F87" i="107"/>
  <c r="M86" i="107"/>
  <c r="K86" i="107"/>
  <c r="J86" i="107"/>
  <c r="I86" i="107"/>
  <c r="G86" i="107"/>
  <c r="M85" i="107"/>
  <c r="K85" i="107"/>
  <c r="J85" i="107"/>
  <c r="I85" i="107"/>
  <c r="G85" i="107"/>
  <c r="M84" i="107"/>
  <c r="K84" i="107"/>
  <c r="J84" i="107"/>
  <c r="I84" i="107"/>
  <c r="G84" i="107"/>
  <c r="M83" i="107"/>
  <c r="K83" i="107"/>
  <c r="J83" i="107"/>
  <c r="I83" i="107"/>
  <c r="G83" i="107"/>
  <c r="M82" i="107"/>
  <c r="K82" i="107"/>
  <c r="J82" i="107"/>
  <c r="I82" i="107"/>
  <c r="G82" i="107"/>
  <c r="M81" i="107"/>
  <c r="K81" i="107"/>
  <c r="J81" i="107"/>
  <c r="I81" i="107"/>
  <c r="G81" i="107"/>
  <c r="M80" i="107"/>
  <c r="K80" i="107"/>
  <c r="J80" i="107"/>
  <c r="I80" i="107"/>
  <c r="G80" i="107"/>
  <c r="M79" i="107"/>
  <c r="K79" i="107"/>
  <c r="J79" i="107"/>
  <c r="I79" i="107"/>
  <c r="G79" i="107"/>
  <c r="M78" i="107"/>
  <c r="K78" i="107"/>
  <c r="J78" i="107"/>
  <c r="I78" i="107"/>
  <c r="G78" i="107"/>
  <c r="M77" i="107"/>
  <c r="K77" i="107"/>
  <c r="J77" i="107"/>
  <c r="I77" i="107"/>
  <c r="G77" i="107"/>
  <c r="M76" i="107"/>
  <c r="K76" i="107"/>
  <c r="J76" i="107"/>
  <c r="I76" i="107"/>
  <c r="G76" i="107"/>
  <c r="M75" i="107"/>
  <c r="K75" i="107"/>
  <c r="J75" i="107"/>
  <c r="I75" i="107"/>
  <c r="G75" i="107"/>
  <c r="M74" i="107"/>
  <c r="K74" i="107"/>
  <c r="J74" i="107"/>
  <c r="I74" i="107"/>
  <c r="G74" i="107"/>
  <c r="M73" i="107"/>
  <c r="K73" i="107"/>
  <c r="J73" i="107"/>
  <c r="I73" i="107"/>
  <c r="G73" i="107"/>
  <c r="M72" i="107"/>
  <c r="K72" i="107"/>
  <c r="J72" i="107"/>
  <c r="I72" i="107"/>
  <c r="G72" i="107"/>
  <c r="M71" i="107"/>
  <c r="K71" i="107"/>
  <c r="J71" i="107"/>
  <c r="I71" i="107"/>
  <c r="G71" i="107"/>
  <c r="M70" i="107"/>
  <c r="K70" i="107"/>
  <c r="J70" i="107"/>
  <c r="I70" i="107"/>
  <c r="G70" i="107"/>
  <c r="M69" i="107"/>
  <c r="K69" i="107"/>
  <c r="J69" i="107"/>
  <c r="I69" i="107"/>
  <c r="G69" i="107"/>
  <c r="M68" i="107"/>
  <c r="K68" i="107"/>
  <c r="J68" i="107"/>
  <c r="I68" i="107"/>
  <c r="G68" i="107"/>
  <c r="M67" i="107"/>
  <c r="K67" i="107"/>
  <c r="J67" i="107"/>
  <c r="I67" i="107"/>
  <c r="G67" i="107"/>
  <c r="M66" i="107"/>
  <c r="K66" i="107"/>
  <c r="I66" i="107"/>
  <c r="G66" i="107"/>
  <c r="M65" i="107"/>
  <c r="K65" i="107"/>
  <c r="I65" i="107"/>
  <c r="G65" i="107"/>
  <c r="M64" i="107"/>
  <c r="K64" i="107"/>
  <c r="I64" i="107"/>
  <c r="G64" i="107"/>
  <c r="M63" i="107"/>
  <c r="K63" i="107"/>
  <c r="I63" i="107"/>
  <c r="G63" i="107"/>
  <c r="M62" i="107"/>
  <c r="K62" i="107"/>
  <c r="I62" i="107"/>
  <c r="G62" i="107"/>
  <c r="M61" i="107"/>
  <c r="K61" i="107"/>
  <c r="J61" i="107"/>
  <c r="I61" i="107"/>
  <c r="G61" i="107"/>
  <c r="M60" i="107"/>
  <c r="K60" i="107"/>
  <c r="J60" i="107"/>
  <c r="I60" i="107"/>
  <c r="G60" i="107"/>
  <c r="M59" i="107"/>
  <c r="K59" i="107"/>
  <c r="J59" i="107"/>
  <c r="I59" i="107"/>
  <c r="G59" i="107"/>
  <c r="M58" i="107"/>
  <c r="K58" i="107"/>
  <c r="J58" i="107"/>
  <c r="I58" i="107"/>
  <c r="G58" i="107"/>
  <c r="M57" i="107"/>
  <c r="K57" i="107"/>
  <c r="J57" i="107"/>
  <c r="I57" i="107"/>
  <c r="G57" i="107"/>
  <c r="M56" i="107"/>
  <c r="K56" i="107"/>
  <c r="J56" i="107"/>
  <c r="I56" i="107"/>
  <c r="G56" i="107"/>
  <c r="M55" i="107"/>
  <c r="K55" i="107"/>
  <c r="J55" i="107"/>
  <c r="I55" i="107"/>
  <c r="G55" i="107"/>
  <c r="M54" i="107"/>
  <c r="K54" i="107"/>
  <c r="J54" i="107"/>
  <c r="I54" i="107"/>
  <c r="G54" i="107"/>
  <c r="M53" i="107"/>
  <c r="K53" i="107"/>
  <c r="J53" i="107"/>
  <c r="I53" i="107"/>
  <c r="G53" i="107"/>
  <c r="M52" i="107"/>
  <c r="K52" i="107"/>
  <c r="J52" i="107"/>
  <c r="I52" i="107"/>
  <c r="G52" i="107"/>
  <c r="M51" i="107"/>
  <c r="K51" i="107"/>
  <c r="J51" i="107"/>
  <c r="I51" i="107"/>
  <c r="G51" i="107"/>
  <c r="M50" i="107"/>
  <c r="K50" i="107"/>
  <c r="J50" i="107"/>
  <c r="I50" i="107"/>
  <c r="G50" i="107"/>
  <c r="M49" i="107"/>
  <c r="K49" i="107"/>
  <c r="J49" i="107"/>
  <c r="I49" i="107"/>
  <c r="G49" i="107"/>
  <c r="M48" i="107"/>
  <c r="K48" i="107"/>
  <c r="J48" i="107"/>
  <c r="I48" i="107"/>
  <c r="G48" i="107"/>
  <c r="M47" i="107"/>
  <c r="K47" i="107"/>
  <c r="J47" i="107"/>
  <c r="I47" i="107"/>
  <c r="G47" i="107"/>
  <c r="M46" i="107"/>
  <c r="K46" i="107"/>
  <c r="I46" i="107"/>
  <c r="G46" i="107"/>
  <c r="M45" i="107"/>
  <c r="K45" i="107"/>
  <c r="J45" i="107"/>
  <c r="I45" i="107"/>
  <c r="G45" i="107"/>
  <c r="M44" i="107"/>
  <c r="K44" i="107"/>
  <c r="J44" i="107"/>
  <c r="I44" i="107"/>
  <c r="G44" i="107"/>
  <c r="M43" i="107"/>
  <c r="K43" i="107"/>
  <c r="J43" i="107"/>
  <c r="I43" i="107"/>
  <c r="G43" i="107"/>
  <c r="M42" i="107"/>
  <c r="K42" i="107"/>
  <c r="J42" i="107"/>
  <c r="I42" i="107"/>
  <c r="G42" i="107"/>
  <c r="M41" i="107"/>
  <c r="K41" i="107"/>
  <c r="J41" i="107"/>
  <c r="I41" i="107"/>
  <c r="G41" i="107"/>
  <c r="M40" i="107"/>
  <c r="K40" i="107"/>
  <c r="J40" i="107"/>
  <c r="I40" i="107"/>
  <c r="G40" i="107"/>
  <c r="M39" i="107"/>
  <c r="K39" i="107"/>
  <c r="J39" i="107"/>
  <c r="I39" i="107"/>
  <c r="G39" i="107"/>
  <c r="M38" i="107"/>
  <c r="K38" i="107"/>
  <c r="J38" i="107"/>
  <c r="I38" i="107"/>
  <c r="G38" i="107"/>
  <c r="M37" i="107"/>
  <c r="K37" i="107"/>
  <c r="J37" i="107"/>
  <c r="I37" i="107"/>
  <c r="G37" i="107"/>
  <c r="M36" i="107"/>
  <c r="K36" i="107"/>
  <c r="J36" i="107"/>
  <c r="I36" i="107"/>
  <c r="G36" i="107"/>
  <c r="M35" i="107"/>
  <c r="K35" i="107"/>
  <c r="J35" i="107"/>
  <c r="I35" i="107"/>
  <c r="G35" i="107"/>
  <c r="M34" i="107"/>
  <c r="K34" i="107"/>
  <c r="J34" i="107"/>
  <c r="I34" i="107"/>
  <c r="G34" i="107"/>
  <c r="M33" i="107"/>
  <c r="K33" i="107"/>
  <c r="J33" i="107"/>
  <c r="I33" i="107"/>
  <c r="G33" i="107"/>
  <c r="M32" i="107"/>
  <c r="K32" i="107"/>
  <c r="J32" i="107"/>
  <c r="I32" i="107"/>
  <c r="G32" i="107"/>
  <c r="M31" i="107"/>
  <c r="K31" i="107"/>
  <c r="J31" i="107"/>
  <c r="I31" i="107"/>
  <c r="G31" i="107"/>
  <c r="M30" i="107"/>
  <c r="K30" i="107"/>
  <c r="J30" i="107"/>
  <c r="I30" i="107"/>
  <c r="G30" i="107"/>
  <c r="M29" i="107"/>
  <c r="K29" i="107"/>
  <c r="J29" i="107"/>
  <c r="I29" i="107"/>
  <c r="G29" i="107"/>
  <c r="M28" i="107"/>
  <c r="K28" i="107"/>
  <c r="J28" i="107"/>
  <c r="I28" i="107"/>
  <c r="G28" i="107"/>
  <c r="M27" i="107"/>
  <c r="K27" i="107"/>
  <c r="J27" i="107"/>
  <c r="I27" i="107"/>
  <c r="G27" i="107"/>
  <c r="M26" i="107"/>
  <c r="K26" i="107"/>
  <c r="J26" i="107"/>
  <c r="I26" i="107"/>
  <c r="G26" i="107"/>
  <c r="M25" i="107"/>
  <c r="K25" i="107"/>
  <c r="J25" i="107"/>
  <c r="I25" i="107"/>
  <c r="G25" i="107"/>
  <c r="M24" i="107"/>
  <c r="K24" i="107"/>
  <c r="J24" i="107"/>
  <c r="I24" i="107"/>
  <c r="G24" i="107"/>
  <c r="M23" i="107"/>
  <c r="K23" i="107"/>
  <c r="J23" i="107"/>
  <c r="I23" i="107"/>
  <c r="G23" i="107"/>
  <c r="M22" i="107"/>
  <c r="K22" i="107"/>
  <c r="J22" i="107"/>
  <c r="I22" i="107"/>
  <c r="G22" i="107"/>
  <c r="M21" i="107"/>
  <c r="K21" i="107"/>
  <c r="J21" i="107"/>
  <c r="I21" i="107"/>
  <c r="G21" i="107"/>
  <c r="M20" i="107"/>
  <c r="K20" i="107"/>
  <c r="J20" i="107"/>
  <c r="I20" i="107"/>
  <c r="G20" i="107"/>
  <c r="M19" i="107"/>
  <c r="K19" i="107"/>
  <c r="J19" i="107"/>
  <c r="I19" i="107"/>
  <c r="G19" i="107"/>
  <c r="M18" i="107"/>
  <c r="K18" i="107"/>
  <c r="J18" i="107"/>
  <c r="I18" i="107"/>
  <c r="G18" i="107"/>
  <c r="M17" i="107"/>
  <c r="K17" i="107"/>
  <c r="J17" i="107"/>
  <c r="I17" i="107"/>
  <c r="G17" i="107"/>
  <c r="M16" i="107"/>
  <c r="K16" i="107"/>
  <c r="J16" i="107"/>
  <c r="I16" i="107"/>
  <c r="G16" i="107"/>
  <c r="M15" i="107"/>
  <c r="K15" i="107"/>
  <c r="J15" i="107"/>
  <c r="I15" i="107"/>
  <c r="G15" i="107"/>
  <c r="M14" i="107"/>
  <c r="K14" i="107"/>
  <c r="J14" i="107"/>
  <c r="I14" i="107"/>
  <c r="G14" i="107"/>
  <c r="M13" i="107"/>
  <c r="K13" i="107"/>
  <c r="J13" i="107"/>
  <c r="I13" i="107"/>
  <c r="G13" i="107"/>
  <c r="M12" i="107"/>
  <c r="K12" i="107"/>
  <c r="J12" i="107"/>
  <c r="I12" i="107"/>
  <c r="G12" i="107"/>
  <c r="M11" i="107"/>
  <c r="K11" i="107"/>
  <c r="J11" i="107"/>
  <c r="I11" i="107"/>
  <c r="G11" i="107"/>
  <c r="M10" i="107"/>
  <c r="K10" i="107"/>
  <c r="J10" i="107"/>
  <c r="I10" i="107"/>
  <c r="G10" i="107"/>
  <c r="M9" i="107"/>
  <c r="K9" i="107"/>
  <c r="J9" i="107"/>
  <c r="I9" i="107"/>
  <c r="G9" i="107"/>
  <c r="M8" i="107"/>
  <c r="K8" i="107"/>
  <c r="J8" i="107"/>
  <c r="I8" i="107"/>
  <c r="G8" i="107"/>
  <c r="M10" i="106"/>
  <c r="L10" i="106"/>
  <c r="K10" i="106"/>
  <c r="J10" i="106"/>
  <c r="I10" i="106"/>
  <c r="H10" i="106"/>
  <c r="G10" i="106"/>
  <c r="F10" i="106"/>
  <c r="M9" i="106"/>
  <c r="K9" i="106"/>
  <c r="I9" i="106"/>
  <c r="G9" i="106"/>
  <c r="M8" i="106"/>
  <c r="K8" i="106"/>
  <c r="I8" i="106"/>
  <c r="G8" i="106"/>
  <c r="M7" i="106"/>
  <c r="K7" i="106"/>
  <c r="I7" i="106"/>
  <c r="G7" i="106"/>
  <c r="M87" i="105"/>
  <c r="K87" i="105"/>
  <c r="I87" i="105"/>
  <c r="G87" i="105"/>
  <c r="F87" i="105"/>
  <c r="M86" i="105"/>
  <c r="K86" i="105"/>
  <c r="J86" i="105"/>
  <c r="I86" i="105"/>
  <c r="G86" i="105"/>
  <c r="M85" i="105"/>
  <c r="K85" i="105"/>
  <c r="J85" i="105"/>
  <c r="I85" i="105"/>
  <c r="G85" i="105"/>
  <c r="M84" i="105"/>
  <c r="K84" i="105"/>
  <c r="J84" i="105"/>
  <c r="I84" i="105"/>
  <c r="G84" i="105"/>
  <c r="M83" i="105"/>
  <c r="K83" i="105"/>
  <c r="J83" i="105"/>
  <c r="I83" i="105"/>
  <c r="G83" i="105"/>
  <c r="M82" i="105"/>
  <c r="K82" i="105"/>
  <c r="J82" i="105"/>
  <c r="I82" i="105"/>
  <c r="G82" i="105"/>
  <c r="M81" i="105"/>
  <c r="K81" i="105"/>
  <c r="J81" i="105"/>
  <c r="I81" i="105"/>
  <c r="G81" i="105"/>
  <c r="M80" i="105"/>
  <c r="K80" i="105"/>
  <c r="J80" i="105"/>
  <c r="I80" i="105"/>
  <c r="G80" i="105"/>
  <c r="M79" i="105"/>
  <c r="K79" i="105"/>
  <c r="J79" i="105"/>
  <c r="I79" i="105"/>
  <c r="G79" i="105"/>
  <c r="M78" i="105"/>
  <c r="K78" i="105"/>
  <c r="J78" i="105"/>
  <c r="I78" i="105"/>
  <c r="G78" i="105"/>
  <c r="M77" i="105"/>
  <c r="K77" i="105"/>
  <c r="J77" i="105"/>
  <c r="I77" i="105"/>
  <c r="G77" i="105"/>
  <c r="M76" i="105"/>
  <c r="K76" i="105"/>
  <c r="J76" i="105"/>
  <c r="I76" i="105"/>
  <c r="G76" i="105"/>
  <c r="M75" i="105"/>
  <c r="K75" i="105"/>
  <c r="J75" i="105"/>
  <c r="I75" i="105"/>
  <c r="G75" i="105"/>
  <c r="M74" i="105"/>
  <c r="K74" i="105"/>
  <c r="J74" i="105"/>
  <c r="I74" i="105"/>
  <c r="G74" i="105"/>
  <c r="M73" i="105"/>
  <c r="K73" i="105"/>
  <c r="J73" i="105"/>
  <c r="I73" i="105"/>
  <c r="G73" i="105"/>
  <c r="M72" i="105"/>
  <c r="K72" i="105"/>
  <c r="J72" i="105"/>
  <c r="I72" i="105"/>
  <c r="G72" i="105"/>
  <c r="M71" i="105"/>
  <c r="K71" i="105"/>
  <c r="J71" i="105"/>
  <c r="I71" i="105"/>
  <c r="G71" i="105"/>
  <c r="M70" i="105"/>
  <c r="K70" i="105"/>
  <c r="J70" i="105"/>
  <c r="I70" i="105"/>
  <c r="G70" i="105"/>
  <c r="M69" i="105"/>
  <c r="K69" i="105"/>
  <c r="J69" i="105"/>
  <c r="I69" i="105"/>
  <c r="G69" i="105"/>
  <c r="M68" i="105"/>
  <c r="K68" i="105"/>
  <c r="J68" i="105"/>
  <c r="I68" i="105"/>
  <c r="G68" i="105"/>
  <c r="M67" i="105"/>
  <c r="K67" i="105"/>
  <c r="J67" i="105"/>
  <c r="I67" i="105"/>
  <c r="G67" i="105"/>
  <c r="M66" i="105"/>
  <c r="K66" i="105"/>
  <c r="I66" i="105"/>
  <c r="G66" i="105"/>
  <c r="M65" i="105"/>
  <c r="K65" i="105"/>
  <c r="I65" i="105"/>
  <c r="G65" i="105"/>
  <c r="M64" i="105"/>
  <c r="K64" i="105"/>
  <c r="I64" i="105"/>
  <c r="G64" i="105"/>
  <c r="M63" i="105"/>
  <c r="K63" i="105"/>
  <c r="I63" i="105"/>
  <c r="G63" i="105"/>
  <c r="M62" i="105"/>
  <c r="K62" i="105"/>
  <c r="I62" i="105"/>
  <c r="G62" i="105"/>
  <c r="M61" i="105"/>
  <c r="K61" i="105"/>
  <c r="J61" i="105"/>
  <c r="I61" i="105"/>
  <c r="G61" i="105"/>
  <c r="M60" i="105"/>
  <c r="K60" i="105"/>
  <c r="J60" i="105"/>
  <c r="I60" i="105"/>
  <c r="G60" i="105"/>
  <c r="M59" i="105"/>
  <c r="K59" i="105"/>
  <c r="J59" i="105"/>
  <c r="I59" i="105"/>
  <c r="G59" i="105"/>
  <c r="M58" i="105"/>
  <c r="K58" i="105"/>
  <c r="J58" i="105"/>
  <c r="I58" i="105"/>
  <c r="G58" i="105"/>
  <c r="M57" i="105"/>
  <c r="K57" i="105"/>
  <c r="J57" i="105"/>
  <c r="I57" i="105"/>
  <c r="G57" i="105"/>
  <c r="M56" i="105"/>
  <c r="K56" i="105"/>
  <c r="J56" i="105"/>
  <c r="I56" i="105"/>
  <c r="G56" i="105"/>
  <c r="M55" i="105"/>
  <c r="K55" i="105"/>
  <c r="J55" i="105"/>
  <c r="I55" i="105"/>
  <c r="G55" i="105"/>
  <c r="M54" i="105"/>
  <c r="K54" i="105"/>
  <c r="J54" i="105"/>
  <c r="I54" i="105"/>
  <c r="G54" i="105"/>
  <c r="M53" i="105"/>
  <c r="K53" i="105"/>
  <c r="J53" i="105"/>
  <c r="I53" i="105"/>
  <c r="G53" i="105"/>
  <c r="M52" i="105"/>
  <c r="K52" i="105"/>
  <c r="J52" i="105"/>
  <c r="I52" i="105"/>
  <c r="G52" i="105"/>
  <c r="M51" i="105"/>
  <c r="K51" i="105"/>
  <c r="J51" i="105"/>
  <c r="I51" i="105"/>
  <c r="G51" i="105"/>
  <c r="M50" i="105"/>
  <c r="K50" i="105"/>
  <c r="J50" i="105"/>
  <c r="I50" i="105"/>
  <c r="G50" i="105"/>
  <c r="M49" i="105"/>
  <c r="K49" i="105"/>
  <c r="J49" i="105"/>
  <c r="I49" i="105"/>
  <c r="G49" i="105"/>
  <c r="M48" i="105"/>
  <c r="K48" i="105"/>
  <c r="J48" i="105"/>
  <c r="I48" i="105"/>
  <c r="G48" i="105"/>
  <c r="M47" i="105"/>
  <c r="K47" i="105"/>
  <c r="J47" i="105"/>
  <c r="I47" i="105"/>
  <c r="G47" i="105"/>
  <c r="M46" i="105"/>
  <c r="K46" i="105"/>
  <c r="I46" i="105"/>
  <c r="G46" i="105"/>
  <c r="M45" i="105"/>
  <c r="K45" i="105"/>
  <c r="J45" i="105"/>
  <c r="I45" i="105"/>
  <c r="G45" i="105"/>
  <c r="M44" i="105"/>
  <c r="K44" i="105"/>
  <c r="J44" i="105"/>
  <c r="I44" i="105"/>
  <c r="G44" i="105"/>
  <c r="M43" i="105"/>
  <c r="K43" i="105"/>
  <c r="J43" i="105"/>
  <c r="I43" i="105"/>
  <c r="G43" i="105"/>
  <c r="M42" i="105"/>
  <c r="K42" i="105"/>
  <c r="J42" i="105"/>
  <c r="I42" i="105"/>
  <c r="G42" i="105"/>
  <c r="M41" i="105"/>
  <c r="K41" i="105"/>
  <c r="J41" i="105"/>
  <c r="I41" i="105"/>
  <c r="G41" i="105"/>
  <c r="M40" i="105"/>
  <c r="K40" i="105"/>
  <c r="J40" i="105"/>
  <c r="I40" i="105"/>
  <c r="G40" i="105"/>
  <c r="M39" i="105"/>
  <c r="K39" i="105"/>
  <c r="J39" i="105"/>
  <c r="I39" i="105"/>
  <c r="G39" i="105"/>
  <c r="M38" i="105"/>
  <c r="K38" i="105"/>
  <c r="J38" i="105"/>
  <c r="I38" i="105"/>
  <c r="G38" i="105"/>
  <c r="M37" i="105"/>
  <c r="K37" i="105"/>
  <c r="J37" i="105"/>
  <c r="I37" i="105"/>
  <c r="G37" i="105"/>
  <c r="M36" i="105"/>
  <c r="K36" i="105"/>
  <c r="J36" i="105"/>
  <c r="I36" i="105"/>
  <c r="G36" i="105"/>
  <c r="M35" i="105"/>
  <c r="K35" i="105"/>
  <c r="J35" i="105"/>
  <c r="I35" i="105"/>
  <c r="G35" i="105"/>
  <c r="M34" i="105"/>
  <c r="K34" i="105"/>
  <c r="J34" i="105"/>
  <c r="I34" i="105"/>
  <c r="G34" i="105"/>
  <c r="M33" i="105"/>
  <c r="K33" i="105"/>
  <c r="J33" i="105"/>
  <c r="I33" i="105"/>
  <c r="G33" i="105"/>
  <c r="M32" i="105"/>
  <c r="K32" i="105"/>
  <c r="J32" i="105"/>
  <c r="I32" i="105"/>
  <c r="G32" i="105"/>
  <c r="M31" i="105"/>
  <c r="K31" i="105"/>
  <c r="J31" i="105"/>
  <c r="I31" i="105"/>
  <c r="G31" i="105"/>
  <c r="M30" i="105"/>
  <c r="K30" i="105"/>
  <c r="J30" i="105"/>
  <c r="I30" i="105"/>
  <c r="G30" i="105"/>
  <c r="M29" i="105"/>
  <c r="K29" i="105"/>
  <c r="J29" i="105"/>
  <c r="I29" i="105"/>
  <c r="G29" i="105"/>
  <c r="M28" i="105"/>
  <c r="K28" i="105"/>
  <c r="J28" i="105"/>
  <c r="I28" i="105"/>
  <c r="G28" i="105"/>
  <c r="M27" i="105"/>
  <c r="K27" i="105"/>
  <c r="J27" i="105"/>
  <c r="I27" i="105"/>
  <c r="G27" i="105"/>
  <c r="M26" i="105"/>
  <c r="K26" i="105"/>
  <c r="J26" i="105"/>
  <c r="I26" i="105"/>
  <c r="G26" i="105"/>
  <c r="M25" i="105"/>
  <c r="K25" i="105"/>
  <c r="J25" i="105"/>
  <c r="I25" i="105"/>
  <c r="G25" i="105"/>
  <c r="M24" i="105"/>
  <c r="K24" i="105"/>
  <c r="J24" i="105"/>
  <c r="I24" i="105"/>
  <c r="G24" i="105"/>
  <c r="M23" i="105"/>
  <c r="K23" i="105"/>
  <c r="J23" i="105"/>
  <c r="I23" i="105"/>
  <c r="G23" i="105"/>
  <c r="M22" i="105"/>
  <c r="K22" i="105"/>
  <c r="J22" i="105"/>
  <c r="I22" i="105"/>
  <c r="G22" i="105"/>
  <c r="M21" i="105"/>
  <c r="K21" i="105"/>
  <c r="J21" i="105"/>
  <c r="I21" i="105"/>
  <c r="G21" i="105"/>
  <c r="M20" i="105"/>
  <c r="K20" i="105"/>
  <c r="J20" i="105"/>
  <c r="I20" i="105"/>
  <c r="G20" i="105"/>
  <c r="M19" i="105"/>
  <c r="K19" i="105"/>
  <c r="J19" i="105"/>
  <c r="I19" i="105"/>
  <c r="G19" i="105"/>
  <c r="M18" i="105"/>
  <c r="K18" i="105"/>
  <c r="J18" i="105"/>
  <c r="I18" i="105"/>
  <c r="G18" i="105"/>
  <c r="M17" i="105"/>
  <c r="K17" i="105"/>
  <c r="J17" i="105"/>
  <c r="I17" i="105"/>
  <c r="G17" i="105"/>
  <c r="M16" i="105"/>
  <c r="K16" i="105"/>
  <c r="J16" i="105"/>
  <c r="I16" i="105"/>
  <c r="G16" i="105"/>
  <c r="M15" i="105"/>
  <c r="K15" i="105"/>
  <c r="J15" i="105"/>
  <c r="I15" i="105"/>
  <c r="G15" i="105"/>
  <c r="M14" i="105"/>
  <c r="K14" i="105"/>
  <c r="J14" i="105"/>
  <c r="I14" i="105"/>
  <c r="G14" i="105"/>
  <c r="M13" i="105"/>
  <c r="K13" i="105"/>
  <c r="J13" i="105"/>
  <c r="I13" i="105"/>
  <c r="G13" i="105"/>
  <c r="M12" i="105"/>
  <c r="K12" i="105"/>
  <c r="J12" i="105"/>
  <c r="I12" i="105"/>
  <c r="G12" i="105"/>
  <c r="M11" i="105"/>
  <c r="K11" i="105"/>
  <c r="J11" i="105"/>
  <c r="I11" i="105"/>
  <c r="G11" i="105"/>
  <c r="M10" i="105"/>
  <c r="K10" i="105"/>
  <c r="J10" i="105"/>
  <c r="I10" i="105"/>
  <c r="G10" i="105"/>
  <c r="M9" i="105"/>
  <c r="K9" i="105"/>
  <c r="J9" i="105"/>
  <c r="I9" i="105"/>
  <c r="G9" i="105"/>
  <c r="M8" i="105"/>
  <c r="K8" i="105"/>
  <c r="J8" i="105"/>
  <c r="I8" i="105"/>
  <c r="G8" i="105"/>
  <c r="M10" i="104"/>
  <c r="L10" i="104"/>
  <c r="K10" i="104"/>
  <c r="J10" i="104"/>
  <c r="I10" i="104"/>
  <c r="H10" i="104"/>
  <c r="G10" i="104"/>
  <c r="F10" i="104"/>
  <c r="M9" i="104"/>
  <c r="K9" i="104"/>
  <c r="I9" i="104"/>
  <c r="G9" i="104"/>
  <c r="M8" i="104"/>
  <c r="K8" i="104"/>
  <c r="I8" i="104"/>
  <c r="G8" i="104"/>
  <c r="M7" i="104"/>
  <c r="K7" i="104"/>
  <c r="I7" i="104"/>
  <c r="G7" i="104"/>
  <c r="M87" i="103"/>
  <c r="K87" i="103"/>
  <c r="I87" i="103"/>
  <c r="G87" i="103"/>
  <c r="F87" i="103"/>
  <c r="M86" i="103"/>
  <c r="K86" i="103"/>
  <c r="J86" i="103"/>
  <c r="I86" i="103"/>
  <c r="G86" i="103"/>
  <c r="M85" i="103"/>
  <c r="K85" i="103"/>
  <c r="J85" i="103"/>
  <c r="I85" i="103"/>
  <c r="G85" i="103"/>
  <c r="M84" i="103"/>
  <c r="K84" i="103"/>
  <c r="J84" i="103"/>
  <c r="I84" i="103"/>
  <c r="G84" i="103"/>
  <c r="M83" i="103"/>
  <c r="K83" i="103"/>
  <c r="J83" i="103"/>
  <c r="I83" i="103"/>
  <c r="G83" i="103"/>
  <c r="M82" i="103"/>
  <c r="K82" i="103"/>
  <c r="J82" i="103"/>
  <c r="I82" i="103"/>
  <c r="G82" i="103"/>
  <c r="M81" i="103"/>
  <c r="K81" i="103"/>
  <c r="J81" i="103"/>
  <c r="I81" i="103"/>
  <c r="G81" i="103"/>
  <c r="M80" i="103"/>
  <c r="K80" i="103"/>
  <c r="J80" i="103"/>
  <c r="I80" i="103"/>
  <c r="G80" i="103"/>
  <c r="M79" i="103"/>
  <c r="K79" i="103"/>
  <c r="J79" i="103"/>
  <c r="I79" i="103"/>
  <c r="G79" i="103"/>
  <c r="M78" i="103"/>
  <c r="K78" i="103"/>
  <c r="J78" i="103"/>
  <c r="I78" i="103"/>
  <c r="G78" i="103"/>
  <c r="M77" i="103"/>
  <c r="K77" i="103"/>
  <c r="J77" i="103"/>
  <c r="I77" i="103"/>
  <c r="G77" i="103"/>
  <c r="M76" i="103"/>
  <c r="K76" i="103"/>
  <c r="J76" i="103"/>
  <c r="I76" i="103"/>
  <c r="G76" i="103"/>
  <c r="M75" i="103"/>
  <c r="K75" i="103"/>
  <c r="J75" i="103"/>
  <c r="I75" i="103"/>
  <c r="G75" i="103"/>
  <c r="M74" i="103"/>
  <c r="K74" i="103"/>
  <c r="J74" i="103"/>
  <c r="I74" i="103"/>
  <c r="G74" i="103"/>
  <c r="M73" i="103"/>
  <c r="K73" i="103"/>
  <c r="J73" i="103"/>
  <c r="I73" i="103"/>
  <c r="G73" i="103"/>
  <c r="M72" i="103"/>
  <c r="K72" i="103"/>
  <c r="J72" i="103"/>
  <c r="I72" i="103"/>
  <c r="G72" i="103"/>
  <c r="M71" i="103"/>
  <c r="K71" i="103"/>
  <c r="J71" i="103"/>
  <c r="I71" i="103"/>
  <c r="G71" i="103"/>
  <c r="M70" i="103"/>
  <c r="K70" i="103"/>
  <c r="J70" i="103"/>
  <c r="I70" i="103"/>
  <c r="G70" i="103"/>
  <c r="M69" i="103"/>
  <c r="K69" i="103"/>
  <c r="J69" i="103"/>
  <c r="I69" i="103"/>
  <c r="G69" i="103"/>
  <c r="M68" i="103"/>
  <c r="K68" i="103"/>
  <c r="J68" i="103"/>
  <c r="I68" i="103"/>
  <c r="G68" i="103"/>
  <c r="M67" i="103"/>
  <c r="K67" i="103"/>
  <c r="J67" i="103"/>
  <c r="I67" i="103"/>
  <c r="G67" i="103"/>
  <c r="M66" i="103"/>
  <c r="K66" i="103"/>
  <c r="I66" i="103"/>
  <c r="G66" i="103"/>
  <c r="M65" i="103"/>
  <c r="K65" i="103"/>
  <c r="I65" i="103"/>
  <c r="G65" i="103"/>
  <c r="M64" i="103"/>
  <c r="K64" i="103"/>
  <c r="I64" i="103"/>
  <c r="G64" i="103"/>
  <c r="M63" i="103"/>
  <c r="K63" i="103"/>
  <c r="I63" i="103"/>
  <c r="G63" i="103"/>
  <c r="M62" i="103"/>
  <c r="K62" i="103"/>
  <c r="I62" i="103"/>
  <c r="G62" i="103"/>
  <c r="M61" i="103"/>
  <c r="K61" i="103"/>
  <c r="J61" i="103"/>
  <c r="I61" i="103"/>
  <c r="G61" i="103"/>
  <c r="M60" i="103"/>
  <c r="K60" i="103"/>
  <c r="J60" i="103"/>
  <c r="I60" i="103"/>
  <c r="G60" i="103"/>
  <c r="M59" i="103"/>
  <c r="K59" i="103"/>
  <c r="J59" i="103"/>
  <c r="I59" i="103"/>
  <c r="G59" i="103"/>
  <c r="M58" i="103"/>
  <c r="K58" i="103"/>
  <c r="J58" i="103"/>
  <c r="I58" i="103"/>
  <c r="G58" i="103"/>
  <c r="M57" i="103"/>
  <c r="K57" i="103"/>
  <c r="J57" i="103"/>
  <c r="I57" i="103"/>
  <c r="G57" i="103"/>
  <c r="M56" i="103"/>
  <c r="K56" i="103"/>
  <c r="J56" i="103"/>
  <c r="I56" i="103"/>
  <c r="G56" i="103"/>
  <c r="M55" i="103"/>
  <c r="K55" i="103"/>
  <c r="J55" i="103"/>
  <c r="I55" i="103"/>
  <c r="G55" i="103"/>
  <c r="M54" i="103"/>
  <c r="K54" i="103"/>
  <c r="J54" i="103"/>
  <c r="I54" i="103"/>
  <c r="G54" i="103"/>
  <c r="M53" i="103"/>
  <c r="K53" i="103"/>
  <c r="J53" i="103"/>
  <c r="I53" i="103"/>
  <c r="G53" i="103"/>
  <c r="M52" i="103"/>
  <c r="K52" i="103"/>
  <c r="J52" i="103"/>
  <c r="I52" i="103"/>
  <c r="G52" i="103"/>
  <c r="M51" i="103"/>
  <c r="K51" i="103"/>
  <c r="J51" i="103"/>
  <c r="I51" i="103"/>
  <c r="G51" i="103"/>
  <c r="M50" i="103"/>
  <c r="K50" i="103"/>
  <c r="J50" i="103"/>
  <c r="I50" i="103"/>
  <c r="G50" i="103"/>
  <c r="M49" i="103"/>
  <c r="K49" i="103"/>
  <c r="J49" i="103"/>
  <c r="I49" i="103"/>
  <c r="G49" i="103"/>
  <c r="M48" i="103"/>
  <c r="K48" i="103"/>
  <c r="J48" i="103"/>
  <c r="I48" i="103"/>
  <c r="G48" i="103"/>
  <c r="M47" i="103"/>
  <c r="K47" i="103"/>
  <c r="J47" i="103"/>
  <c r="I47" i="103"/>
  <c r="G47" i="103"/>
  <c r="M46" i="103"/>
  <c r="K46" i="103"/>
  <c r="I46" i="103"/>
  <c r="G46" i="103"/>
  <c r="M45" i="103"/>
  <c r="K45" i="103"/>
  <c r="J45" i="103"/>
  <c r="I45" i="103"/>
  <c r="G45" i="103"/>
  <c r="M44" i="103"/>
  <c r="K44" i="103"/>
  <c r="J44" i="103"/>
  <c r="I44" i="103"/>
  <c r="G44" i="103"/>
  <c r="M43" i="103"/>
  <c r="K43" i="103"/>
  <c r="J43" i="103"/>
  <c r="I43" i="103"/>
  <c r="G43" i="103"/>
  <c r="M42" i="103"/>
  <c r="K42" i="103"/>
  <c r="J42" i="103"/>
  <c r="I42" i="103"/>
  <c r="G42" i="103"/>
  <c r="M41" i="103"/>
  <c r="K41" i="103"/>
  <c r="J41" i="103"/>
  <c r="I41" i="103"/>
  <c r="G41" i="103"/>
  <c r="M40" i="103"/>
  <c r="K40" i="103"/>
  <c r="J40" i="103"/>
  <c r="I40" i="103"/>
  <c r="G40" i="103"/>
  <c r="M39" i="103"/>
  <c r="K39" i="103"/>
  <c r="J39" i="103"/>
  <c r="I39" i="103"/>
  <c r="G39" i="103"/>
  <c r="M38" i="103"/>
  <c r="K38" i="103"/>
  <c r="J38" i="103"/>
  <c r="I38" i="103"/>
  <c r="G38" i="103"/>
  <c r="M37" i="103"/>
  <c r="K37" i="103"/>
  <c r="J37" i="103"/>
  <c r="I37" i="103"/>
  <c r="G37" i="103"/>
  <c r="M36" i="103"/>
  <c r="K36" i="103"/>
  <c r="J36" i="103"/>
  <c r="I36" i="103"/>
  <c r="G36" i="103"/>
  <c r="M35" i="103"/>
  <c r="K35" i="103"/>
  <c r="J35" i="103"/>
  <c r="I35" i="103"/>
  <c r="G35" i="103"/>
  <c r="M34" i="103"/>
  <c r="K34" i="103"/>
  <c r="J34" i="103"/>
  <c r="I34" i="103"/>
  <c r="G34" i="103"/>
  <c r="M33" i="103"/>
  <c r="K33" i="103"/>
  <c r="J33" i="103"/>
  <c r="I33" i="103"/>
  <c r="G33" i="103"/>
  <c r="M32" i="103"/>
  <c r="K32" i="103"/>
  <c r="J32" i="103"/>
  <c r="I32" i="103"/>
  <c r="G32" i="103"/>
  <c r="M31" i="103"/>
  <c r="K31" i="103"/>
  <c r="J31" i="103"/>
  <c r="I31" i="103"/>
  <c r="G31" i="103"/>
  <c r="M30" i="103"/>
  <c r="K30" i="103"/>
  <c r="J30" i="103"/>
  <c r="I30" i="103"/>
  <c r="G30" i="103"/>
  <c r="M29" i="103"/>
  <c r="K29" i="103"/>
  <c r="J29" i="103"/>
  <c r="I29" i="103"/>
  <c r="G29" i="103"/>
  <c r="M28" i="103"/>
  <c r="K28" i="103"/>
  <c r="J28" i="103"/>
  <c r="I28" i="103"/>
  <c r="G28" i="103"/>
  <c r="M27" i="103"/>
  <c r="K27" i="103"/>
  <c r="J27" i="103"/>
  <c r="I27" i="103"/>
  <c r="G27" i="103"/>
  <c r="M26" i="103"/>
  <c r="K26" i="103"/>
  <c r="J26" i="103"/>
  <c r="I26" i="103"/>
  <c r="G26" i="103"/>
  <c r="M25" i="103"/>
  <c r="K25" i="103"/>
  <c r="J25" i="103"/>
  <c r="I25" i="103"/>
  <c r="G25" i="103"/>
  <c r="M24" i="103"/>
  <c r="K24" i="103"/>
  <c r="J24" i="103"/>
  <c r="I24" i="103"/>
  <c r="G24" i="103"/>
  <c r="M23" i="103"/>
  <c r="K23" i="103"/>
  <c r="J23" i="103"/>
  <c r="I23" i="103"/>
  <c r="G23" i="103"/>
  <c r="M22" i="103"/>
  <c r="K22" i="103"/>
  <c r="J22" i="103"/>
  <c r="I22" i="103"/>
  <c r="G22" i="103"/>
  <c r="M21" i="103"/>
  <c r="K21" i="103"/>
  <c r="J21" i="103"/>
  <c r="I21" i="103"/>
  <c r="G21" i="103"/>
  <c r="M20" i="103"/>
  <c r="K20" i="103"/>
  <c r="J20" i="103"/>
  <c r="I20" i="103"/>
  <c r="G20" i="103"/>
  <c r="M19" i="103"/>
  <c r="K19" i="103"/>
  <c r="J19" i="103"/>
  <c r="I19" i="103"/>
  <c r="G19" i="103"/>
  <c r="M18" i="103"/>
  <c r="K18" i="103"/>
  <c r="J18" i="103"/>
  <c r="I18" i="103"/>
  <c r="G18" i="103"/>
  <c r="M17" i="103"/>
  <c r="K17" i="103"/>
  <c r="J17" i="103"/>
  <c r="I17" i="103"/>
  <c r="G17" i="103"/>
  <c r="M16" i="103"/>
  <c r="K16" i="103"/>
  <c r="J16" i="103"/>
  <c r="I16" i="103"/>
  <c r="G16" i="103"/>
  <c r="M15" i="103"/>
  <c r="K15" i="103"/>
  <c r="J15" i="103"/>
  <c r="I15" i="103"/>
  <c r="G15" i="103"/>
  <c r="M14" i="103"/>
  <c r="K14" i="103"/>
  <c r="J14" i="103"/>
  <c r="I14" i="103"/>
  <c r="G14" i="103"/>
  <c r="M13" i="103"/>
  <c r="K13" i="103"/>
  <c r="J13" i="103"/>
  <c r="I13" i="103"/>
  <c r="G13" i="103"/>
  <c r="M12" i="103"/>
  <c r="K12" i="103"/>
  <c r="J12" i="103"/>
  <c r="I12" i="103"/>
  <c r="G12" i="103"/>
  <c r="M11" i="103"/>
  <c r="K11" i="103"/>
  <c r="J11" i="103"/>
  <c r="I11" i="103"/>
  <c r="G11" i="103"/>
  <c r="M10" i="103"/>
  <c r="K10" i="103"/>
  <c r="J10" i="103"/>
  <c r="I10" i="103"/>
  <c r="G10" i="103"/>
  <c r="M9" i="103"/>
  <c r="K9" i="103"/>
  <c r="J9" i="103"/>
  <c r="I9" i="103"/>
  <c r="G9" i="103"/>
  <c r="M8" i="103"/>
  <c r="K8" i="103"/>
  <c r="J8" i="103"/>
  <c r="I8" i="103"/>
  <c r="G8" i="103"/>
  <c r="M10" i="102"/>
  <c r="L10" i="102"/>
  <c r="K10" i="102"/>
  <c r="J10" i="102"/>
  <c r="I10" i="102"/>
  <c r="H10" i="102"/>
  <c r="G10" i="102"/>
  <c r="F10" i="102"/>
  <c r="M9" i="102"/>
  <c r="K9" i="102"/>
  <c r="I9" i="102"/>
  <c r="G9" i="102"/>
  <c r="M8" i="102"/>
  <c r="K8" i="102"/>
  <c r="I8" i="102"/>
  <c r="G8" i="102"/>
  <c r="M7" i="102"/>
  <c r="K7" i="102"/>
  <c r="I7" i="102"/>
  <c r="G7" i="102"/>
  <c r="M87" i="101"/>
  <c r="K87" i="101"/>
  <c r="I87" i="101"/>
  <c r="G87" i="101"/>
  <c r="F87" i="101"/>
  <c r="M86" i="101"/>
  <c r="K86" i="101"/>
  <c r="J86" i="101"/>
  <c r="I86" i="101"/>
  <c r="G86" i="101"/>
  <c r="M85" i="101"/>
  <c r="K85" i="101"/>
  <c r="J85" i="101"/>
  <c r="I85" i="101"/>
  <c r="G85" i="101"/>
  <c r="M84" i="101"/>
  <c r="K84" i="101"/>
  <c r="J84" i="101"/>
  <c r="I84" i="101"/>
  <c r="G84" i="101"/>
  <c r="M83" i="101"/>
  <c r="K83" i="101"/>
  <c r="J83" i="101"/>
  <c r="I83" i="101"/>
  <c r="G83" i="101"/>
  <c r="M82" i="101"/>
  <c r="K82" i="101"/>
  <c r="J82" i="101"/>
  <c r="I82" i="101"/>
  <c r="G82" i="101"/>
  <c r="M81" i="101"/>
  <c r="K81" i="101"/>
  <c r="J81" i="101"/>
  <c r="I81" i="101"/>
  <c r="G81" i="101"/>
  <c r="M80" i="101"/>
  <c r="K80" i="101"/>
  <c r="J80" i="101"/>
  <c r="I80" i="101"/>
  <c r="G80" i="101"/>
  <c r="M79" i="101"/>
  <c r="K79" i="101"/>
  <c r="J79" i="101"/>
  <c r="I79" i="101"/>
  <c r="G79" i="101"/>
  <c r="M78" i="101"/>
  <c r="K78" i="101"/>
  <c r="J78" i="101"/>
  <c r="I78" i="101"/>
  <c r="G78" i="101"/>
  <c r="M77" i="101"/>
  <c r="K77" i="101"/>
  <c r="J77" i="101"/>
  <c r="I77" i="101"/>
  <c r="G77" i="101"/>
  <c r="M76" i="101"/>
  <c r="K76" i="101"/>
  <c r="J76" i="101"/>
  <c r="I76" i="101"/>
  <c r="G76" i="101"/>
  <c r="M75" i="101"/>
  <c r="K75" i="101"/>
  <c r="J75" i="101"/>
  <c r="I75" i="101"/>
  <c r="G75" i="101"/>
  <c r="M74" i="101"/>
  <c r="K74" i="101"/>
  <c r="J74" i="101"/>
  <c r="I74" i="101"/>
  <c r="G74" i="101"/>
  <c r="M73" i="101"/>
  <c r="K73" i="101"/>
  <c r="J73" i="101"/>
  <c r="I73" i="101"/>
  <c r="G73" i="101"/>
  <c r="M72" i="101"/>
  <c r="K72" i="101"/>
  <c r="J72" i="101"/>
  <c r="I72" i="101"/>
  <c r="G72" i="101"/>
  <c r="M71" i="101"/>
  <c r="K71" i="101"/>
  <c r="J71" i="101"/>
  <c r="I71" i="101"/>
  <c r="G71" i="101"/>
  <c r="M70" i="101"/>
  <c r="K70" i="101"/>
  <c r="J70" i="101"/>
  <c r="I70" i="101"/>
  <c r="G70" i="101"/>
  <c r="M69" i="101"/>
  <c r="K69" i="101"/>
  <c r="J69" i="101"/>
  <c r="I69" i="101"/>
  <c r="G69" i="101"/>
  <c r="M68" i="101"/>
  <c r="K68" i="101"/>
  <c r="J68" i="101"/>
  <c r="I68" i="101"/>
  <c r="G68" i="101"/>
  <c r="M67" i="101"/>
  <c r="K67" i="101"/>
  <c r="J67" i="101"/>
  <c r="I67" i="101"/>
  <c r="G67" i="101"/>
  <c r="M66" i="101"/>
  <c r="K66" i="101"/>
  <c r="I66" i="101"/>
  <c r="G66" i="101"/>
  <c r="M65" i="101"/>
  <c r="K65" i="101"/>
  <c r="I65" i="101"/>
  <c r="G65" i="101"/>
  <c r="M64" i="101"/>
  <c r="K64" i="101"/>
  <c r="I64" i="101"/>
  <c r="G64" i="101"/>
  <c r="M63" i="101"/>
  <c r="K63" i="101"/>
  <c r="I63" i="101"/>
  <c r="G63" i="101"/>
  <c r="M62" i="101"/>
  <c r="K62" i="101"/>
  <c r="I62" i="101"/>
  <c r="G62" i="101"/>
  <c r="M61" i="101"/>
  <c r="K61" i="101"/>
  <c r="J61" i="101"/>
  <c r="I61" i="101"/>
  <c r="G61" i="101"/>
  <c r="M60" i="101"/>
  <c r="K60" i="101"/>
  <c r="J60" i="101"/>
  <c r="I60" i="101"/>
  <c r="G60" i="101"/>
  <c r="M59" i="101"/>
  <c r="K59" i="101"/>
  <c r="J59" i="101"/>
  <c r="I59" i="101"/>
  <c r="G59" i="101"/>
  <c r="M58" i="101"/>
  <c r="K58" i="101"/>
  <c r="J58" i="101"/>
  <c r="I58" i="101"/>
  <c r="G58" i="101"/>
  <c r="M57" i="101"/>
  <c r="K57" i="101"/>
  <c r="J57" i="101"/>
  <c r="I57" i="101"/>
  <c r="G57" i="101"/>
  <c r="M56" i="101"/>
  <c r="K56" i="101"/>
  <c r="J56" i="101"/>
  <c r="I56" i="101"/>
  <c r="G56" i="101"/>
  <c r="M55" i="101"/>
  <c r="K55" i="101"/>
  <c r="J55" i="101"/>
  <c r="I55" i="101"/>
  <c r="G55" i="101"/>
  <c r="M54" i="101"/>
  <c r="K54" i="101"/>
  <c r="J54" i="101"/>
  <c r="I54" i="101"/>
  <c r="G54" i="101"/>
  <c r="M53" i="101"/>
  <c r="K53" i="101"/>
  <c r="J53" i="101"/>
  <c r="I53" i="101"/>
  <c r="G53" i="101"/>
  <c r="M52" i="101"/>
  <c r="K52" i="101"/>
  <c r="J52" i="101"/>
  <c r="I52" i="101"/>
  <c r="G52" i="101"/>
  <c r="M51" i="101"/>
  <c r="K51" i="101"/>
  <c r="J51" i="101"/>
  <c r="I51" i="101"/>
  <c r="G51" i="101"/>
  <c r="M50" i="101"/>
  <c r="K50" i="101"/>
  <c r="J50" i="101"/>
  <c r="I50" i="101"/>
  <c r="G50" i="101"/>
  <c r="M49" i="101"/>
  <c r="K49" i="101"/>
  <c r="J49" i="101"/>
  <c r="I49" i="101"/>
  <c r="G49" i="101"/>
  <c r="M48" i="101"/>
  <c r="K48" i="101"/>
  <c r="J48" i="101"/>
  <c r="I48" i="101"/>
  <c r="G48" i="101"/>
  <c r="M47" i="101"/>
  <c r="K47" i="101"/>
  <c r="J47" i="101"/>
  <c r="I47" i="101"/>
  <c r="G47" i="101"/>
  <c r="M46" i="101"/>
  <c r="K46" i="101"/>
  <c r="I46" i="101"/>
  <c r="G46" i="101"/>
  <c r="M45" i="101"/>
  <c r="K45" i="101"/>
  <c r="J45" i="101"/>
  <c r="I45" i="101"/>
  <c r="G45" i="101"/>
  <c r="M44" i="101"/>
  <c r="K44" i="101"/>
  <c r="J44" i="101"/>
  <c r="I44" i="101"/>
  <c r="G44" i="101"/>
  <c r="M43" i="101"/>
  <c r="K43" i="101"/>
  <c r="J43" i="101"/>
  <c r="I43" i="101"/>
  <c r="G43" i="101"/>
  <c r="M42" i="101"/>
  <c r="K42" i="101"/>
  <c r="J42" i="101"/>
  <c r="I42" i="101"/>
  <c r="G42" i="101"/>
  <c r="M41" i="101"/>
  <c r="K41" i="101"/>
  <c r="J41" i="101"/>
  <c r="I41" i="101"/>
  <c r="G41" i="101"/>
  <c r="M40" i="101"/>
  <c r="K40" i="101"/>
  <c r="J40" i="101"/>
  <c r="I40" i="101"/>
  <c r="G40" i="101"/>
  <c r="M39" i="101"/>
  <c r="K39" i="101"/>
  <c r="J39" i="101"/>
  <c r="I39" i="101"/>
  <c r="G39" i="101"/>
  <c r="M38" i="101"/>
  <c r="K38" i="101"/>
  <c r="J38" i="101"/>
  <c r="I38" i="101"/>
  <c r="G38" i="101"/>
  <c r="M37" i="101"/>
  <c r="K37" i="101"/>
  <c r="J37" i="101"/>
  <c r="I37" i="101"/>
  <c r="G37" i="101"/>
  <c r="M36" i="101"/>
  <c r="K36" i="101"/>
  <c r="J36" i="101"/>
  <c r="I36" i="101"/>
  <c r="G36" i="101"/>
  <c r="M35" i="101"/>
  <c r="K35" i="101"/>
  <c r="J35" i="101"/>
  <c r="I35" i="101"/>
  <c r="G35" i="101"/>
  <c r="M34" i="101"/>
  <c r="K34" i="101"/>
  <c r="J34" i="101"/>
  <c r="I34" i="101"/>
  <c r="G34" i="101"/>
  <c r="M33" i="101"/>
  <c r="K33" i="101"/>
  <c r="J33" i="101"/>
  <c r="I33" i="101"/>
  <c r="G33" i="101"/>
  <c r="M32" i="101"/>
  <c r="K32" i="101"/>
  <c r="J32" i="101"/>
  <c r="I32" i="101"/>
  <c r="G32" i="101"/>
  <c r="M31" i="101"/>
  <c r="K31" i="101"/>
  <c r="J31" i="101"/>
  <c r="I31" i="101"/>
  <c r="G31" i="101"/>
  <c r="M30" i="101"/>
  <c r="K30" i="101"/>
  <c r="J30" i="101"/>
  <c r="I30" i="101"/>
  <c r="G30" i="101"/>
  <c r="M29" i="101"/>
  <c r="K29" i="101"/>
  <c r="J29" i="101"/>
  <c r="I29" i="101"/>
  <c r="G29" i="101"/>
  <c r="M28" i="101"/>
  <c r="K28" i="101"/>
  <c r="J28" i="101"/>
  <c r="I28" i="101"/>
  <c r="G28" i="101"/>
  <c r="M27" i="101"/>
  <c r="K27" i="101"/>
  <c r="J27" i="101"/>
  <c r="I27" i="101"/>
  <c r="G27" i="101"/>
  <c r="M26" i="101"/>
  <c r="K26" i="101"/>
  <c r="J26" i="101"/>
  <c r="I26" i="101"/>
  <c r="G26" i="101"/>
  <c r="M25" i="101"/>
  <c r="K25" i="101"/>
  <c r="J25" i="101"/>
  <c r="I25" i="101"/>
  <c r="G25" i="101"/>
  <c r="M24" i="101"/>
  <c r="K24" i="101"/>
  <c r="J24" i="101"/>
  <c r="I24" i="101"/>
  <c r="G24" i="101"/>
  <c r="M23" i="101"/>
  <c r="K23" i="101"/>
  <c r="J23" i="101"/>
  <c r="I23" i="101"/>
  <c r="G23" i="101"/>
  <c r="M22" i="101"/>
  <c r="K22" i="101"/>
  <c r="J22" i="101"/>
  <c r="I22" i="101"/>
  <c r="G22" i="101"/>
  <c r="M21" i="101"/>
  <c r="K21" i="101"/>
  <c r="J21" i="101"/>
  <c r="I21" i="101"/>
  <c r="G21" i="101"/>
  <c r="M20" i="101"/>
  <c r="K20" i="101"/>
  <c r="J20" i="101"/>
  <c r="I20" i="101"/>
  <c r="G20" i="101"/>
  <c r="M19" i="101"/>
  <c r="K19" i="101"/>
  <c r="J19" i="101"/>
  <c r="I19" i="101"/>
  <c r="G19" i="101"/>
  <c r="M18" i="101"/>
  <c r="K18" i="101"/>
  <c r="J18" i="101"/>
  <c r="I18" i="101"/>
  <c r="G18" i="101"/>
  <c r="M17" i="101"/>
  <c r="K17" i="101"/>
  <c r="J17" i="101"/>
  <c r="I17" i="101"/>
  <c r="G17" i="101"/>
  <c r="M16" i="101"/>
  <c r="K16" i="101"/>
  <c r="J16" i="101"/>
  <c r="I16" i="101"/>
  <c r="G16" i="101"/>
  <c r="M15" i="101"/>
  <c r="K15" i="101"/>
  <c r="J15" i="101"/>
  <c r="I15" i="101"/>
  <c r="G15" i="101"/>
  <c r="M14" i="101"/>
  <c r="K14" i="101"/>
  <c r="J14" i="101"/>
  <c r="I14" i="101"/>
  <c r="G14" i="101"/>
  <c r="M13" i="101"/>
  <c r="K13" i="101"/>
  <c r="J13" i="101"/>
  <c r="I13" i="101"/>
  <c r="G13" i="101"/>
  <c r="M12" i="101"/>
  <c r="K12" i="101"/>
  <c r="J12" i="101"/>
  <c r="I12" i="101"/>
  <c r="G12" i="101"/>
  <c r="M11" i="101"/>
  <c r="K11" i="101"/>
  <c r="J11" i="101"/>
  <c r="I11" i="101"/>
  <c r="G11" i="101"/>
  <c r="M10" i="101"/>
  <c r="K10" i="101"/>
  <c r="J10" i="101"/>
  <c r="I10" i="101"/>
  <c r="G10" i="101"/>
  <c r="M9" i="101"/>
  <c r="K9" i="101"/>
  <c r="J9" i="101"/>
  <c r="I9" i="101"/>
  <c r="G9" i="101"/>
  <c r="M8" i="101"/>
  <c r="K8" i="101"/>
  <c r="J8" i="101"/>
  <c r="I8" i="101"/>
  <c r="G8" i="101"/>
  <c r="M10" i="100"/>
  <c r="L10" i="100"/>
  <c r="K10" i="100"/>
  <c r="J10" i="100"/>
  <c r="I10" i="100"/>
  <c r="H10" i="100"/>
  <c r="G10" i="100"/>
  <c r="F10" i="100"/>
  <c r="M9" i="100"/>
  <c r="K9" i="100"/>
  <c r="I9" i="100"/>
  <c r="G9" i="100"/>
  <c r="M8" i="100"/>
  <c r="K8" i="100"/>
  <c r="I8" i="100"/>
  <c r="G8" i="100"/>
  <c r="M7" i="100"/>
  <c r="K7" i="100"/>
  <c r="I7" i="100"/>
  <c r="G7" i="100"/>
  <c r="M87" i="99"/>
  <c r="K87" i="99"/>
  <c r="I87" i="99"/>
  <c r="G87" i="99"/>
  <c r="F87" i="99"/>
  <c r="M86" i="99"/>
  <c r="K86" i="99"/>
  <c r="J86" i="99"/>
  <c r="I86" i="99"/>
  <c r="G86" i="99"/>
  <c r="M85" i="99"/>
  <c r="K85" i="99"/>
  <c r="J85" i="99"/>
  <c r="I85" i="99"/>
  <c r="G85" i="99"/>
  <c r="M84" i="99"/>
  <c r="K84" i="99"/>
  <c r="J84" i="99"/>
  <c r="I84" i="99"/>
  <c r="G84" i="99"/>
  <c r="M83" i="99"/>
  <c r="K83" i="99"/>
  <c r="J83" i="99"/>
  <c r="I83" i="99"/>
  <c r="G83" i="99"/>
  <c r="M82" i="99"/>
  <c r="K82" i="99"/>
  <c r="J82" i="99"/>
  <c r="I82" i="99"/>
  <c r="G82" i="99"/>
  <c r="M81" i="99"/>
  <c r="K81" i="99"/>
  <c r="J81" i="99"/>
  <c r="I81" i="99"/>
  <c r="G81" i="99"/>
  <c r="M80" i="99"/>
  <c r="K80" i="99"/>
  <c r="J80" i="99"/>
  <c r="I80" i="99"/>
  <c r="G80" i="99"/>
  <c r="M79" i="99"/>
  <c r="K79" i="99"/>
  <c r="J79" i="99"/>
  <c r="I79" i="99"/>
  <c r="G79" i="99"/>
  <c r="M78" i="99"/>
  <c r="K78" i="99"/>
  <c r="J78" i="99"/>
  <c r="I78" i="99"/>
  <c r="G78" i="99"/>
  <c r="M77" i="99"/>
  <c r="K77" i="99"/>
  <c r="J77" i="99"/>
  <c r="I77" i="99"/>
  <c r="G77" i="99"/>
  <c r="M76" i="99"/>
  <c r="K76" i="99"/>
  <c r="J76" i="99"/>
  <c r="I76" i="99"/>
  <c r="G76" i="99"/>
  <c r="M75" i="99"/>
  <c r="K75" i="99"/>
  <c r="J75" i="99"/>
  <c r="I75" i="99"/>
  <c r="G75" i="99"/>
  <c r="M74" i="99"/>
  <c r="K74" i="99"/>
  <c r="J74" i="99"/>
  <c r="I74" i="99"/>
  <c r="G74" i="99"/>
  <c r="M73" i="99"/>
  <c r="K73" i="99"/>
  <c r="J73" i="99"/>
  <c r="I73" i="99"/>
  <c r="G73" i="99"/>
  <c r="M72" i="99"/>
  <c r="K72" i="99"/>
  <c r="J72" i="99"/>
  <c r="I72" i="99"/>
  <c r="G72" i="99"/>
  <c r="M71" i="99"/>
  <c r="K71" i="99"/>
  <c r="J71" i="99"/>
  <c r="I71" i="99"/>
  <c r="G71" i="99"/>
  <c r="M70" i="99"/>
  <c r="K70" i="99"/>
  <c r="J70" i="99"/>
  <c r="I70" i="99"/>
  <c r="G70" i="99"/>
  <c r="M69" i="99"/>
  <c r="K69" i="99"/>
  <c r="J69" i="99"/>
  <c r="I69" i="99"/>
  <c r="G69" i="99"/>
  <c r="M68" i="99"/>
  <c r="K68" i="99"/>
  <c r="J68" i="99"/>
  <c r="I68" i="99"/>
  <c r="G68" i="99"/>
  <c r="M67" i="99"/>
  <c r="K67" i="99"/>
  <c r="J67" i="99"/>
  <c r="I67" i="99"/>
  <c r="G67" i="99"/>
  <c r="M66" i="99"/>
  <c r="K66" i="99"/>
  <c r="I66" i="99"/>
  <c r="G66" i="99"/>
  <c r="M65" i="99"/>
  <c r="K65" i="99"/>
  <c r="I65" i="99"/>
  <c r="G65" i="99"/>
  <c r="M64" i="99"/>
  <c r="K64" i="99"/>
  <c r="I64" i="99"/>
  <c r="G64" i="99"/>
  <c r="M63" i="99"/>
  <c r="K63" i="99"/>
  <c r="I63" i="99"/>
  <c r="G63" i="99"/>
  <c r="M62" i="99"/>
  <c r="K62" i="99"/>
  <c r="I62" i="99"/>
  <c r="G62" i="99"/>
  <c r="M61" i="99"/>
  <c r="K61" i="99"/>
  <c r="J61" i="99"/>
  <c r="I61" i="99"/>
  <c r="G61" i="99"/>
  <c r="M60" i="99"/>
  <c r="K60" i="99"/>
  <c r="J60" i="99"/>
  <c r="I60" i="99"/>
  <c r="G60" i="99"/>
  <c r="M59" i="99"/>
  <c r="K59" i="99"/>
  <c r="J59" i="99"/>
  <c r="I59" i="99"/>
  <c r="G59" i="99"/>
  <c r="M58" i="99"/>
  <c r="K58" i="99"/>
  <c r="J58" i="99"/>
  <c r="I58" i="99"/>
  <c r="G58" i="99"/>
  <c r="M57" i="99"/>
  <c r="K57" i="99"/>
  <c r="J57" i="99"/>
  <c r="I57" i="99"/>
  <c r="G57" i="99"/>
  <c r="M56" i="99"/>
  <c r="K56" i="99"/>
  <c r="J56" i="99"/>
  <c r="I56" i="99"/>
  <c r="G56" i="99"/>
  <c r="M55" i="99"/>
  <c r="K55" i="99"/>
  <c r="J55" i="99"/>
  <c r="I55" i="99"/>
  <c r="G55" i="99"/>
  <c r="M54" i="99"/>
  <c r="K54" i="99"/>
  <c r="J54" i="99"/>
  <c r="I54" i="99"/>
  <c r="G54" i="99"/>
  <c r="M53" i="99"/>
  <c r="K53" i="99"/>
  <c r="J53" i="99"/>
  <c r="I53" i="99"/>
  <c r="G53" i="99"/>
  <c r="M52" i="99"/>
  <c r="K52" i="99"/>
  <c r="J52" i="99"/>
  <c r="I52" i="99"/>
  <c r="G52" i="99"/>
  <c r="M51" i="99"/>
  <c r="K51" i="99"/>
  <c r="J51" i="99"/>
  <c r="I51" i="99"/>
  <c r="G51" i="99"/>
  <c r="M50" i="99"/>
  <c r="K50" i="99"/>
  <c r="J50" i="99"/>
  <c r="I50" i="99"/>
  <c r="G50" i="99"/>
  <c r="M49" i="99"/>
  <c r="K49" i="99"/>
  <c r="J49" i="99"/>
  <c r="I49" i="99"/>
  <c r="G49" i="99"/>
  <c r="M48" i="99"/>
  <c r="K48" i="99"/>
  <c r="J48" i="99"/>
  <c r="I48" i="99"/>
  <c r="G48" i="99"/>
  <c r="M47" i="99"/>
  <c r="K47" i="99"/>
  <c r="J47" i="99"/>
  <c r="I47" i="99"/>
  <c r="G47" i="99"/>
  <c r="M46" i="99"/>
  <c r="K46" i="99"/>
  <c r="I46" i="99"/>
  <c r="G46" i="99"/>
  <c r="M45" i="99"/>
  <c r="K45" i="99"/>
  <c r="J45" i="99"/>
  <c r="I45" i="99"/>
  <c r="G45" i="99"/>
  <c r="M44" i="99"/>
  <c r="K44" i="99"/>
  <c r="J44" i="99"/>
  <c r="I44" i="99"/>
  <c r="G44" i="99"/>
  <c r="M43" i="99"/>
  <c r="K43" i="99"/>
  <c r="J43" i="99"/>
  <c r="I43" i="99"/>
  <c r="G43" i="99"/>
  <c r="M42" i="99"/>
  <c r="K42" i="99"/>
  <c r="J42" i="99"/>
  <c r="I42" i="99"/>
  <c r="G42" i="99"/>
  <c r="M41" i="99"/>
  <c r="K41" i="99"/>
  <c r="J41" i="99"/>
  <c r="I41" i="99"/>
  <c r="G41" i="99"/>
  <c r="M40" i="99"/>
  <c r="K40" i="99"/>
  <c r="J40" i="99"/>
  <c r="I40" i="99"/>
  <c r="G40" i="99"/>
  <c r="M39" i="99"/>
  <c r="K39" i="99"/>
  <c r="J39" i="99"/>
  <c r="I39" i="99"/>
  <c r="G39" i="99"/>
  <c r="M38" i="99"/>
  <c r="K38" i="99"/>
  <c r="J38" i="99"/>
  <c r="I38" i="99"/>
  <c r="G38" i="99"/>
  <c r="M37" i="99"/>
  <c r="K37" i="99"/>
  <c r="J37" i="99"/>
  <c r="I37" i="99"/>
  <c r="G37" i="99"/>
  <c r="M36" i="99"/>
  <c r="K36" i="99"/>
  <c r="J36" i="99"/>
  <c r="I36" i="99"/>
  <c r="G36" i="99"/>
  <c r="M35" i="99"/>
  <c r="K35" i="99"/>
  <c r="J35" i="99"/>
  <c r="I35" i="99"/>
  <c r="G35" i="99"/>
  <c r="M34" i="99"/>
  <c r="K34" i="99"/>
  <c r="J34" i="99"/>
  <c r="I34" i="99"/>
  <c r="G34" i="99"/>
  <c r="M33" i="99"/>
  <c r="K33" i="99"/>
  <c r="J33" i="99"/>
  <c r="I33" i="99"/>
  <c r="G33" i="99"/>
  <c r="M32" i="99"/>
  <c r="K32" i="99"/>
  <c r="J32" i="99"/>
  <c r="I32" i="99"/>
  <c r="G32" i="99"/>
  <c r="M31" i="99"/>
  <c r="K31" i="99"/>
  <c r="J31" i="99"/>
  <c r="I31" i="99"/>
  <c r="G31" i="99"/>
  <c r="M30" i="99"/>
  <c r="K30" i="99"/>
  <c r="J30" i="99"/>
  <c r="I30" i="99"/>
  <c r="G30" i="99"/>
  <c r="M29" i="99"/>
  <c r="K29" i="99"/>
  <c r="J29" i="99"/>
  <c r="I29" i="99"/>
  <c r="G29" i="99"/>
  <c r="M28" i="99"/>
  <c r="K28" i="99"/>
  <c r="J28" i="99"/>
  <c r="I28" i="99"/>
  <c r="G28" i="99"/>
  <c r="M27" i="99"/>
  <c r="K27" i="99"/>
  <c r="J27" i="99"/>
  <c r="I27" i="99"/>
  <c r="G27" i="99"/>
  <c r="M26" i="99"/>
  <c r="K26" i="99"/>
  <c r="J26" i="99"/>
  <c r="I26" i="99"/>
  <c r="G26" i="99"/>
  <c r="M25" i="99"/>
  <c r="K25" i="99"/>
  <c r="J25" i="99"/>
  <c r="I25" i="99"/>
  <c r="G25" i="99"/>
  <c r="M24" i="99"/>
  <c r="K24" i="99"/>
  <c r="J24" i="99"/>
  <c r="I24" i="99"/>
  <c r="G24" i="99"/>
  <c r="M23" i="99"/>
  <c r="K23" i="99"/>
  <c r="J23" i="99"/>
  <c r="I23" i="99"/>
  <c r="G23" i="99"/>
  <c r="M22" i="99"/>
  <c r="K22" i="99"/>
  <c r="J22" i="99"/>
  <c r="I22" i="99"/>
  <c r="G22" i="99"/>
  <c r="M21" i="99"/>
  <c r="K21" i="99"/>
  <c r="J21" i="99"/>
  <c r="I21" i="99"/>
  <c r="G21" i="99"/>
  <c r="M20" i="99"/>
  <c r="K20" i="99"/>
  <c r="J20" i="99"/>
  <c r="I20" i="99"/>
  <c r="G20" i="99"/>
  <c r="M19" i="99"/>
  <c r="K19" i="99"/>
  <c r="J19" i="99"/>
  <c r="I19" i="99"/>
  <c r="G19" i="99"/>
  <c r="M18" i="99"/>
  <c r="K18" i="99"/>
  <c r="J18" i="99"/>
  <c r="I18" i="99"/>
  <c r="G18" i="99"/>
  <c r="M17" i="99"/>
  <c r="K17" i="99"/>
  <c r="J17" i="99"/>
  <c r="I17" i="99"/>
  <c r="G17" i="99"/>
  <c r="M16" i="99"/>
  <c r="K16" i="99"/>
  <c r="J16" i="99"/>
  <c r="I16" i="99"/>
  <c r="G16" i="99"/>
  <c r="M15" i="99"/>
  <c r="K15" i="99"/>
  <c r="J15" i="99"/>
  <c r="I15" i="99"/>
  <c r="G15" i="99"/>
  <c r="M14" i="99"/>
  <c r="K14" i="99"/>
  <c r="J14" i="99"/>
  <c r="I14" i="99"/>
  <c r="G14" i="99"/>
  <c r="M13" i="99"/>
  <c r="K13" i="99"/>
  <c r="J13" i="99"/>
  <c r="I13" i="99"/>
  <c r="G13" i="99"/>
  <c r="M12" i="99"/>
  <c r="K12" i="99"/>
  <c r="J12" i="99"/>
  <c r="I12" i="99"/>
  <c r="G12" i="99"/>
  <c r="M11" i="99"/>
  <c r="K11" i="99"/>
  <c r="J11" i="99"/>
  <c r="I11" i="99"/>
  <c r="G11" i="99"/>
  <c r="M10" i="99"/>
  <c r="K10" i="99"/>
  <c r="J10" i="99"/>
  <c r="I10" i="99"/>
  <c r="G10" i="99"/>
  <c r="M9" i="99"/>
  <c r="K9" i="99"/>
  <c r="J9" i="99"/>
  <c r="I9" i="99"/>
  <c r="G9" i="99"/>
  <c r="M8" i="99"/>
  <c r="K8" i="99"/>
  <c r="J8" i="99"/>
  <c r="I8" i="99"/>
  <c r="G8" i="99"/>
  <c r="M10" i="98"/>
  <c r="L10" i="98"/>
  <c r="K10" i="98"/>
  <c r="J10" i="98"/>
  <c r="I10" i="98"/>
  <c r="H10" i="98"/>
  <c r="G10" i="98"/>
  <c r="F10" i="98"/>
  <c r="M9" i="98"/>
  <c r="K9" i="98"/>
  <c r="I9" i="98"/>
  <c r="G9" i="98"/>
  <c r="M8" i="98"/>
  <c r="K8" i="98"/>
  <c r="I8" i="98"/>
  <c r="G8" i="98"/>
  <c r="M7" i="98"/>
  <c r="K7" i="98"/>
  <c r="I7" i="98"/>
  <c r="G7" i="98"/>
  <c r="M87" i="97"/>
  <c r="K87" i="97"/>
  <c r="I87" i="97"/>
  <c r="G87" i="97"/>
  <c r="F87" i="97"/>
  <c r="M86" i="97"/>
  <c r="K86" i="97"/>
  <c r="J86" i="97"/>
  <c r="I86" i="97"/>
  <c r="G86" i="97"/>
  <c r="M85" i="97"/>
  <c r="K85" i="97"/>
  <c r="J85" i="97"/>
  <c r="I85" i="97"/>
  <c r="G85" i="97"/>
  <c r="M84" i="97"/>
  <c r="K84" i="97"/>
  <c r="J84" i="97"/>
  <c r="I84" i="97"/>
  <c r="G84" i="97"/>
  <c r="M83" i="97"/>
  <c r="K83" i="97"/>
  <c r="J83" i="97"/>
  <c r="I83" i="97"/>
  <c r="G83" i="97"/>
  <c r="M82" i="97"/>
  <c r="K82" i="97"/>
  <c r="J82" i="97"/>
  <c r="I82" i="97"/>
  <c r="G82" i="97"/>
  <c r="M81" i="97"/>
  <c r="K81" i="97"/>
  <c r="J81" i="97"/>
  <c r="I81" i="97"/>
  <c r="G81" i="97"/>
  <c r="M80" i="97"/>
  <c r="K80" i="97"/>
  <c r="J80" i="97"/>
  <c r="I80" i="97"/>
  <c r="G80" i="97"/>
  <c r="M79" i="97"/>
  <c r="K79" i="97"/>
  <c r="J79" i="97"/>
  <c r="I79" i="97"/>
  <c r="G79" i="97"/>
  <c r="M78" i="97"/>
  <c r="K78" i="97"/>
  <c r="J78" i="97"/>
  <c r="I78" i="97"/>
  <c r="G78" i="97"/>
  <c r="M77" i="97"/>
  <c r="K77" i="97"/>
  <c r="J77" i="97"/>
  <c r="I77" i="97"/>
  <c r="G77" i="97"/>
  <c r="M76" i="97"/>
  <c r="K76" i="97"/>
  <c r="J76" i="97"/>
  <c r="I76" i="97"/>
  <c r="G76" i="97"/>
  <c r="M75" i="97"/>
  <c r="K75" i="97"/>
  <c r="J75" i="97"/>
  <c r="I75" i="97"/>
  <c r="G75" i="97"/>
  <c r="M74" i="97"/>
  <c r="K74" i="97"/>
  <c r="J74" i="97"/>
  <c r="I74" i="97"/>
  <c r="G74" i="97"/>
  <c r="M73" i="97"/>
  <c r="K73" i="97"/>
  <c r="J73" i="97"/>
  <c r="I73" i="97"/>
  <c r="G73" i="97"/>
  <c r="M72" i="97"/>
  <c r="K72" i="97"/>
  <c r="J72" i="97"/>
  <c r="I72" i="97"/>
  <c r="G72" i="97"/>
  <c r="M71" i="97"/>
  <c r="K71" i="97"/>
  <c r="J71" i="97"/>
  <c r="I71" i="97"/>
  <c r="G71" i="97"/>
  <c r="M70" i="97"/>
  <c r="K70" i="97"/>
  <c r="J70" i="97"/>
  <c r="I70" i="97"/>
  <c r="G70" i="97"/>
  <c r="M69" i="97"/>
  <c r="K69" i="97"/>
  <c r="J69" i="97"/>
  <c r="I69" i="97"/>
  <c r="G69" i="97"/>
  <c r="M68" i="97"/>
  <c r="K68" i="97"/>
  <c r="J68" i="97"/>
  <c r="I68" i="97"/>
  <c r="G68" i="97"/>
  <c r="M67" i="97"/>
  <c r="K67" i="97"/>
  <c r="J67" i="97"/>
  <c r="I67" i="97"/>
  <c r="G67" i="97"/>
  <c r="M66" i="97"/>
  <c r="K66" i="97"/>
  <c r="I66" i="97"/>
  <c r="G66" i="97"/>
  <c r="M65" i="97"/>
  <c r="K65" i="97"/>
  <c r="I65" i="97"/>
  <c r="G65" i="97"/>
  <c r="M64" i="97"/>
  <c r="K64" i="97"/>
  <c r="I64" i="97"/>
  <c r="G64" i="97"/>
  <c r="M63" i="97"/>
  <c r="K63" i="97"/>
  <c r="I63" i="97"/>
  <c r="G63" i="97"/>
  <c r="M62" i="97"/>
  <c r="K62" i="97"/>
  <c r="I62" i="97"/>
  <c r="G62" i="97"/>
  <c r="M61" i="97"/>
  <c r="K61" i="97"/>
  <c r="J61" i="97"/>
  <c r="I61" i="97"/>
  <c r="G61" i="97"/>
  <c r="M60" i="97"/>
  <c r="K60" i="97"/>
  <c r="J60" i="97"/>
  <c r="I60" i="97"/>
  <c r="G60" i="97"/>
  <c r="M59" i="97"/>
  <c r="K59" i="97"/>
  <c r="J59" i="97"/>
  <c r="I59" i="97"/>
  <c r="G59" i="97"/>
  <c r="M58" i="97"/>
  <c r="K58" i="97"/>
  <c r="J58" i="97"/>
  <c r="I58" i="97"/>
  <c r="G58" i="97"/>
  <c r="M57" i="97"/>
  <c r="K57" i="97"/>
  <c r="J57" i="97"/>
  <c r="I57" i="97"/>
  <c r="G57" i="97"/>
  <c r="M56" i="97"/>
  <c r="K56" i="97"/>
  <c r="J56" i="97"/>
  <c r="I56" i="97"/>
  <c r="G56" i="97"/>
  <c r="M55" i="97"/>
  <c r="K55" i="97"/>
  <c r="J55" i="97"/>
  <c r="I55" i="97"/>
  <c r="G55" i="97"/>
  <c r="M54" i="97"/>
  <c r="K54" i="97"/>
  <c r="J54" i="97"/>
  <c r="I54" i="97"/>
  <c r="G54" i="97"/>
  <c r="M53" i="97"/>
  <c r="K53" i="97"/>
  <c r="J53" i="97"/>
  <c r="I53" i="97"/>
  <c r="G53" i="97"/>
  <c r="M52" i="97"/>
  <c r="K52" i="97"/>
  <c r="J52" i="97"/>
  <c r="I52" i="97"/>
  <c r="G52" i="97"/>
  <c r="M51" i="97"/>
  <c r="K51" i="97"/>
  <c r="J51" i="97"/>
  <c r="I51" i="97"/>
  <c r="G51" i="97"/>
  <c r="M50" i="97"/>
  <c r="K50" i="97"/>
  <c r="J50" i="97"/>
  <c r="I50" i="97"/>
  <c r="G50" i="97"/>
  <c r="M49" i="97"/>
  <c r="K49" i="97"/>
  <c r="J49" i="97"/>
  <c r="I49" i="97"/>
  <c r="G49" i="97"/>
  <c r="M48" i="97"/>
  <c r="K48" i="97"/>
  <c r="J48" i="97"/>
  <c r="I48" i="97"/>
  <c r="G48" i="97"/>
  <c r="M47" i="97"/>
  <c r="K47" i="97"/>
  <c r="J47" i="97"/>
  <c r="I47" i="97"/>
  <c r="G47" i="97"/>
  <c r="M46" i="97"/>
  <c r="K46" i="97"/>
  <c r="I46" i="97"/>
  <c r="G46" i="97"/>
  <c r="M45" i="97"/>
  <c r="K45" i="97"/>
  <c r="J45" i="97"/>
  <c r="I45" i="97"/>
  <c r="G45" i="97"/>
  <c r="M44" i="97"/>
  <c r="K44" i="97"/>
  <c r="J44" i="97"/>
  <c r="I44" i="97"/>
  <c r="G44" i="97"/>
  <c r="M43" i="97"/>
  <c r="K43" i="97"/>
  <c r="J43" i="97"/>
  <c r="I43" i="97"/>
  <c r="G43" i="97"/>
  <c r="M42" i="97"/>
  <c r="K42" i="97"/>
  <c r="J42" i="97"/>
  <c r="I42" i="97"/>
  <c r="G42" i="97"/>
  <c r="M41" i="97"/>
  <c r="K41" i="97"/>
  <c r="J41" i="97"/>
  <c r="I41" i="97"/>
  <c r="G41" i="97"/>
  <c r="M40" i="97"/>
  <c r="K40" i="97"/>
  <c r="J40" i="97"/>
  <c r="I40" i="97"/>
  <c r="G40" i="97"/>
  <c r="M39" i="97"/>
  <c r="K39" i="97"/>
  <c r="J39" i="97"/>
  <c r="I39" i="97"/>
  <c r="G39" i="97"/>
  <c r="M38" i="97"/>
  <c r="K38" i="97"/>
  <c r="J38" i="97"/>
  <c r="I38" i="97"/>
  <c r="G38" i="97"/>
  <c r="M37" i="97"/>
  <c r="K37" i="97"/>
  <c r="J37" i="97"/>
  <c r="I37" i="97"/>
  <c r="G37" i="97"/>
  <c r="M36" i="97"/>
  <c r="K36" i="97"/>
  <c r="J36" i="97"/>
  <c r="I36" i="97"/>
  <c r="G36" i="97"/>
  <c r="M35" i="97"/>
  <c r="K35" i="97"/>
  <c r="J35" i="97"/>
  <c r="I35" i="97"/>
  <c r="G35" i="97"/>
  <c r="M34" i="97"/>
  <c r="K34" i="97"/>
  <c r="J34" i="97"/>
  <c r="I34" i="97"/>
  <c r="G34" i="97"/>
  <c r="M33" i="97"/>
  <c r="K33" i="97"/>
  <c r="J33" i="97"/>
  <c r="I33" i="97"/>
  <c r="G33" i="97"/>
  <c r="M32" i="97"/>
  <c r="K32" i="97"/>
  <c r="J32" i="97"/>
  <c r="I32" i="97"/>
  <c r="G32" i="97"/>
  <c r="M31" i="97"/>
  <c r="K31" i="97"/>
  <c r="J31" i="97"/>
  <c r="I31" i="97"/>
  <c r="G31" i="97"/>
  <c r="M30" i="97"/>
  <c r="K30" i="97"/>
  <c r="J30" i="97"/>
  <c r="I30" i="97"/>
  <c r="G30" i="97"/>
  <c r="M29" i="97"/>
  <c r="K29" i="97"/>
  <c r="J29" i="97"/>
  <c r="I29" i="97"/>
  <c r="G29" i="97"/>
  <c r="M28" i="97"/>
  <c r="K28" i="97"/>
  <c r="J28" i="97"/>
  <c r="I28" i="97"/>
  <c r="G28" i="97"/>
  <c r="M27" i="97"/>
  <c r="K27" i="97"/>
  <c r="J27" i="97"/>
  <c r="I27" i="97"/>
  <c r="G27" i="97"/>
  <c r="M26" i="97"/>
  <c r="K26" i="97"/>
  <c r="J26" i="97"/>
  <c r="I26" i="97"/>
  <c r="G26" i="97"/>
  <c r="M25" i="97"/>
  <c r="K25" i="97"/>
  <c r="J25" i="97"/>
  <c r="I25" i="97"/>
  <c r="G25" i="97"/>
  <c r="M24" i="97"/>
  <c r="K24" i="97"/>
  <c r="J24" i="97"/>
  <c r="I24" i="97"/>
  <c r="G24" i="97"/>
  <c r="M23" i="97"/>
  <c r="K23" i="97"/>
  <c r="J23" i="97"/>
  <c r="I23" i="97"/>
  <c r="G23" i="97"/>
  <c r="M22" i="97"/>
  <c r="K22" i="97"/>
  <c r="J22" i="97"/>
  <c r="I22" i="97"/>
  <c r="G22" i="97"/>
  <c r="M21" i="97"/>
  <c r="K21" i="97"/>
  <c r="J21" i="97"/>
  <c r="I21" i="97"/>
  <c r="G21" i="97"/>
  <c r="M20" i="97"/>
  <c r="K20" i="97"/>
  <c r="J20" i="97"/>
  <c r="I20" i="97"/>
  <c r="G20" i="97"/>
  <c r="M19" i="97"/>
  <c r="K19" i="97"/>
  <c r="J19" i="97"/>
  <c r="I19" i="97"/>
  <c r="G19" i="97"/>
  <c r="M18" i="97"/>
  <c r="K18" i="97"/>
  <c r="J18" i="97"/>
  <c r="I18" i="97"/>
  <c r="G18" i="97"/>
  <c r="M17" i="97"/>
  <c r="K17" i="97"/>
  <c r="J17" i="97"/>
  <c r="I17" i="97"/>
  <c r="G17" i="97"/>
  <c r="M16" i="97"/>
  <c r="K16" i="97"/>
  <c r="J16" i="97"/>
  <c r="I16" i="97"/>
  <c r="G16" i="97"/>
  <c r="M15" i="97"/>
  <c r="K15" i="97"/>
  <c r="J15" i="97"/>
  <c r="I15" i="97"/>
  <c r="G15" i="97"/>
  <c r="M14" i="97"/>
  <c r="K14" i="97"/>
  <c r="J14" i="97"/>
  <c r="I14" i="97"/>
  <c r="G14" i="97"/>
  <c r="M13" i="97"/>
  <c r="K13" i="97"/>
  <c r="J13" i="97"/>
  <c r="I13" i="97"/>
  <c r="G13" i="97"/>
  <c r="M12" i="97"/>
  <c r="K12" i="97"/>
  <c r="J12" i="97"/>
  <c r="I12" i="97"/>
  <c r="G12" i="97"/>
  <c r="M11" i="97"/>
  <c r="K11" i="97"/>
  <c r="J11" i="97"/>
  <c r="I11" i="97"/>
  <c r="G11" i="97"/>
  <c r="M10" i="97"/>
  <c r="K10" i="97"/>
  <c r="J10" i="97"/>
  <c r="I10" i="97"/>
  <c r="G10" i="97"/>
  <c r="M9" i="97"/>
  <c r="K9" i="97"/>
  <c r="J9" i="97"/>
  <c r="I9" i="97"/>
  <c r="G9" i="97"/>
  <c r="M8" i="97"/>
  <c r="K8" i="97"/>
  <c r="J8" i="97"/>
  <c r="I8" i="97"/>
  <c r="G8" i="97"/>
  <c r="M10" i="96"/>
  <c r="L10" i="96"/>
  <c r="K10" i="96"/>
  <c r="J10" i="96"/>
  <c r="I10" i="96"/>
  <c r="H10" i="96"/>
  <c r="G10" i="96"/>
  <c r="F10" i="96"/>
  <c r="M9" i="96"/>
  <c r="K9" i="96"/>
  <c r="I9" i="96"/>
  <c r="G9" i="96"/>
  <c r="M8" i="96"/>
  <c r="K8" i="96"/>
  <c r="I8" i="96"/>
  <c r="G8" i="96"/>
  <c r="M7" i="96"/>
  <c r="K7" i="96"/>
  <c r="I7" i="96"/>
  <c r="G7" i="96"/>
  <c r="M87" i="95"/>
  <c r="K87" i="95"/>
  <c r="I87" i="95"/>
  <c r="G87" i="95"/>
  <c r="F87" i="95"/>
  <c r="M86" i="95"/>
  <c r="K86" i="95"/>
  <c r="J86" i="95"/>
  <c r="I86" i="95"/>
  <c r="G86" i="95"/>
  <c r="M85" i="95"/>
  <c r="K85" i="95"/>
  <c r="J85" i="95"/>
  <c r="I85" i="95"/>
  <c r="G85" i="95"/>
  <c r="M84" i="95"/>
  <c r="K84" i="95"/>
  <c r="J84" i="95"/>
  <c r="I84" i="95"/>
  <c r="G84" i="95"/>
  <c r="M83" i="95"/>
  <c r="K83" i="95"/>
  <c r="J83" i="95"/>
  <c r="I83" i="95"/>
  <c r="G83" i="95"/>
  <c r="M82" i="95"/>
  <c r="K82" i="95"/>
  <c r="J82" i="95"/>
  <c r="I82" i="95"/>
  <c r="G82" i="95"/>
  <c r="M81" i="95"/>
  <c r="K81" i="95"/>
  <c r="J81" i="95"/>
  <c r="I81" i="95"/>
  <c r="G81" i="95"/>
  <c r="M80" i="95"/>
  <c r="K80" i="95"/>
  <c r="J80" i="95"/>
  <c r="I80" i="95"/>
  <c r="G80" i="95"/>
  <c r="M79" i="95"/>
  <c r="K79" i="95"/>
  <c r="J79" i="95"/>
  <c r="I79" i="95"/>
  <c r="G79" i="95"/>
  <c r="M78" i="95"/>
  <c r="K78" i="95"/>
  <c r="J78" i="95"/>
  <c r="I78" i="95"/>
  <c r="G78" i="95"/>
  <c r="M77" i="95"/>
  <c r="K77" i="95"/>
  <c r="J77" i="95"/>
  <c r="I77" i="95"/>
  <c r="G77" i="95"/>
  <c r="M76" i="95"/>
  <c r="K76" i="95"/>
  <c r="J76" i="95"/>
  <c r="I76" i="95"/>
  <c r="G76" i="95"/>
  <c r="M75" i="95"/>
  <c r="K75" i="95"/>
  <c r="J75" i="95"/>
  <c r="I75" i="95"/>
  <c r="G75" i="95"/>
  <c r="M74" i="95"/>
  <c r="K74" i="95"/>
  <c r="J74" i="95"/>
  <c r="I74" i="95"/>
  <c r="G74" i="95"/>
  <c r="M73" i="95"/>
  <c r="K73" i="95"/>
  <c r="J73" i="95"/>
  <c r="I73" i="95"/>
  <c r="G73" i="95"/>
  <c r="M72" i="95"/>
  <c r="K72" i="95"/>
  <c r="J72" i="95"/>
  <c r="I72" i="95"/>
  <c r="G72" i="95"/>
  <c r="M71" i="95"/>
  <c r="K71" i="95"/>
  <c r="J71" i="95"/>
  <c r="I71" i="95"/>
  <c r="G71" i="95"/>
  <c r="M70" i="95"/>
  <c r="K70" i="95"/>
  <c r="J70" i="95"/>
  <c r="I70" i="95"/>
  <c r="G70" i="95"/>
  <c r="M69" i="95"/>
  <c r="K69" i="95"/>
  <c r="J69" i="95"/>
  <c r="I69" i="95"/>
  <c r="G69" i="95"/>
  <c r="M68" i="95"/>
  <c r="K68" i="95"/>
  <c r="J68" i="95"/>
  <c r="I68" i="95"/>
  <c r="G68" i="95"/>
  <c r="M67" i="95"/>
  <c r="K67" i="95"/>
  <c r="J67" i="95"/>
  <c r="I67" i="95"/>
  <c r="G67" i="95"/>
  <c r="M66" i="95"/>
  <c r="K66" i="95"/>
  <c r="I66" i="95"/>
  <c r="G66" i="95"/>
  <c r="M65" i="95"/>
  <c r="K65" i="95"/>
  <c r="I65" i="95"/>
  <c r="G65" i="95"/>
  <c r="M64" i="95"/>
  <c r="K64" i="95"/>
  <c r="I64" i="95"/>
  <c r="G64" i="95"/>
  <c r="M63" i="95"/>
  <c r="K63" i="95"/>
  <c r="I63" i="95"/>
  <c r="G63" i="95"/>
  <c r="M62" i="95"/>
  <c r="K62" i="95"/>
  <c r="I62" i="95"/>
  <c r="G62" i="95"/>
  <c r="M61" i="95"/>
  <c r="K61" i="95"/>
  <c r="J61" i="95"/>
  <c r="I61" i="95"/>
  <c r="G61" i="95"/>
  <c r="M60" i="95"/>
  <c r="K60" i="95"/>
  <c r="J60" i="95"/>
  <c r="I60" i="95"/>
  <c r="G60" i="95"/>
  <c r="M59" i="95"/>
  <c r="K59" i="95"/>
  <c r="J59" i="95"/>
  <c r="I59" i="95"/>
  <c r="G59" i="95"/>
  <c r="M58" i="95"/>
  <c r="K58" i="95"/>
  <c r="J58" i="95"/>
  <c r="I58" i="95"/>
  <c r="G58" i="95"/>
  <c r="M57" i="95"/>
  <c r="K57" i="95"/>
  <c r="J57" i="95"/>
  <c r="I57" i="95"/>
  <c r="G57" i="95"/>
  <c r="M56" i="95"/>
  <c r="K56" i="95"/>
  <c r="J56" i="95"/>
  <c r="I56" i="95"/>
  <c r="G56" i="95"/>
  <c r="M55" i="95"/>
  <c r="K55" i="95"/>
  <c r="J55" i="95"/>
  <c r="I55" i="95"/>
  <c r="G55" i="95"/>
  <c r="M54" i="95"/>
  <c r="K54" i="95"/>
  <c r="J54" i="95"/>
  <c r="I54" i="95"/>
  <c r="G54" i="95"/>
  <c r="M53" i="95"/>
  <c r="K53" i="95"/>
  <c r="J53" i="95"/>
  <c r="I53" i="95"/>
  <c r="G53" i="95"/>
  <c r="M52" i="95"/>
  <c r="K52" i="95"/>
  <c r="J52" i="95"/>
  <c r="I52" i="95"/>
  <c r="G52" i="95"/>
  <c r="M51" i="95"/>
  <c r="K51" i="95"/>
  <c r="J51" i="95"/>
  <c r="I51" i="95"/>
  <c r="G51" i="95"/>
  <c r="M50" i="95"/>
  <c r="K50" i="95"/>
  <c r="J50" i="95"/>
  <c r="I50" i="95"/>
  <c r="G50" i="95"/>
  <c r="M49" i="95"/>
  <c r="K49" i="95"/>
  <c r="J49" i="95"/>
  <c r="I49" i="95"/>
  <c r="G49" i="95"/>
  <c r="M48" i="95"/>
  <c r="K48" i="95"/>
  <c r="J48" i="95"/>
  <c r="I48" i="95"/>
  <c r="G48" i="95"/>
  <c r="M47" i="95"/>
  <c r="K47" i="95"/>
  <c r="J47" i="95"/>
  <c r="I47" i="95"/>
  <c r="G47" i="95"/>
  <c r="M46" i="95"/>
  <c r="K46" i="95"/>
  <c r="I46" i="95"/>
  <c r="G46" i="95"/>
  <c r="M45" i="95"/>
  <c r="K45" i="95"/>
  <c r="J45" i="95"/>
  <c r="I45" i="95"/>
  <c r="G45" i="95"/>
  <c r="M44" i="95"/>
  <c r="K44" i="95"/>
  <c r="J44" i="95"/>
  <c r="I44" i="95"/>
  <c r="G44" i="95"/>
  <c r="M43" i="95"/>
  <c r="K43" i="95"/>
  <c r="J43" i="95"/>
  <c r="I43" i="95"/>
  <c r="G43" i="95"/>
  <c r="M42" i="95"/>
  <c r="K42" i="95"/>
  <c r="J42" i="95"/>
  <c r="I42" i="95"/>
  <c r="G42" i="95"/>
  <c r="M41" i="95"/>
  <c r="K41" i="95"/>
  <c r="J41" i="95"/>
  <c r="I41" i="95"/>
  <c r="G41" i="95"/>
  <c r="M40" i="95"/>
  <c r="K40" i="95"/>
  <c r="J40" i="95"/>
  <c r="I40" i="95"/>
  <c r="G40" i="95"/>
  <c r="M39" i="95"/>
  <c r="K39" i="95"/>
  <c r="J39" i="95"/>
  <c r="I39" i="95"/>
  <c r="G39" i="95"/>
  <c r="M38" i="95"/>
  <c r="K38" i="95"/>
  <c r="J38" i="95"/>
  <c r="I38" i="95"/>
  <c r="G38" i="95"/>
  <c r="M37" i="95"/>
  <c r="K37" i="95"/>
  <c r="J37" i="95"/>
  <c r="I37" i="95"/>
  <c r="G37" i="95"/>
  <c r="M36" i="95"/>
  <c r="K36" i="95"/>
  <c r="J36" i="95"/>
  <c r="I36" i="95"/>
  <c r="G36" i="95"/>
  <c r="M35" i="95"/>
  <c r="K35" i="95"/>
  <c r="J35" i="95"/>
  <c r="I35" i="95"/>
  <c r="G35" i="95"/>
  <c r="M34" i="95"/>
  <c r="K34" i="95"/>
  <c r="J34" i="95"/>
  <c r="I34" i="95"/>
  <c r="G34" i="95"/>
  <c r="M33" i="95"/>
  <c r="K33" i="95"/>
  <c r="J33" i="95"/>
  <c r="I33" i="95"/>
  <c r="G33" i="95"/>
  <c r="M32" i="95"/>
  <c r="K32" i="95"/>
  <c r="J32" i="95"/>
  <c r="I32" i="95"/>
  <c r="G32" i="95"/>
  <c r="M31" i="95"/>
  <c r="K31" i="95"/>
  <c r="J31" i="95"/>
  <c r="I31" i="95"/>
  <c r="G31" i="95"/>
  <c r="M30" i="95"/>
  <c r="K30" i="95"/>
  <c r="J30" i="95"/>
  <c r="I30" i="95"/>
  <c r="G30" i="95"/>
  <c r="M29" i="95"/>
  <c r="K29" i="95"/>
  <c r="J29" i="95"/>
  <c r="I29" i="95"/>
  <c r="G29" i="95"/>
  <c r="M28" i="95"/>
  <c r="K28" i="95"/>
  <c r="J28" i="95"/>
  <c r="I28" i="95"/>
  <c r="G28" i="95"/>
  <c r="M27" i="95"/>
  <c r="K27" i="95"/>
  <c r="J27" i="95"/>
  <c r="I27" i="95"/>
  <c r="G27" i="95"/>
  <c r="M26" i="95"/>
  <c r="K26" i="95"/>
  <c r="J26" i="95"/>
  <c r="I26" i="95"/>
  <c r="G26" i="95"/>
  <c r="M25" i="95"/>
  <c r="K25" i="95"/>
  <c r="J25" i="95"/>
  <c r="I25" i="95"/>
  <c r="G25" i="95"/>
  <c r="M24" i="95"/>
  <c r="K24" i="95"/>
  <c r="J24" i="95"/>
  <c r="I24" i="95"/>
  <c r="G24" i="95"/>
  <c r="M23" i="95"/>
  <c r="K23" i="95"/>
  <c r="J23" i="95"/>
  <c r="I23" i="95"/>
  <c r="G23" i="95"/>
  <c r="M22" i="95"/>
  <c r="K22" i="95"/>
  <c r="J22" i="95"/>
  <c r="I22" i="95"/>
  <c r="G22" i="95"/>
  <c r="M21" i="95"/>
  <c r="K21" i="95"/>
  <c r="J21" i="95"/>
  <c r="I21" i="95"/>
  <c r="G21" i="95"/>
  <c r="M20" i="95"/>
  <c r="K20" i="95"/>
  <c r="J20" i="95"/>
  <c r="I20" i="95"/>
  <c r="G20" i="95"/>
  <c r="M19" i="95"/>
  <c r="K19" i="95"/>
  <c r="J19" i="95"/>
  <c r="I19" i="95"/>
  <c r="G19" i="95"/>
  <c r="M18" i="95"/>
  <c r="K18" i="95"/>
  <c r="J18" i="95"/>
  <c r="I18" i="95"/>
  <c r="G18" i="95"/>
  <c r="M17" i="95"/>
  <c r="K17" i="95"/>
  <c r="J17" i="95"/>
  <c r="I17" i="95"/>
  <c r="G17" i="95"/>
  <c r="M16" i="95"/>
  <c r="K16" i="95"/>
  <c r="J16" i="95"/>
  <c r="I16" i="95"/>
  <c r="G16" i="95"/>
  <c r="M15" i="95"/>
  <c r="K15" i="95"/>
  <c r="J15" i="95"/>
  <c r="I15" i="95"/>
  <c r="G15" i="95"/>
  <c r="M14" i="95"/>
  <c r="K14" i="95"/>
  <c r="J14" i="95"/>
  <c r="I14" i="95"/>
  <c r="G14" i="95"/>
  <c r="M13" i="95"/>
  <c r="K13" i="95"/>
  <c r="J13" i="95"/>
  <c r="I13" i="95"/>
  <c r="G13" i="95"/>
  <c r="M12" i="95"/>
  <c r="K12" i="95"/>
  <c r="J12" i="95"/>
  <c r="I12" i="95"/>
  <c r="G12" i="95"/>
  <c r="M11" i="95"/>
  <c r="K11" i="95"/>
  <c r="J11" i="95"/>
  <c r="I11" i="95"/>
  <c r="G11" i="95"/>
  <c r="M10" i="95"/>
  <c r="K10" i="95"/>
  <c r="J10" i="95"/>
  <c r="I10" i="95"/>
  <c r="G10" i="95"/>
  <c r="M9" i="95"/>
  <c r="K9" i="95"/>
  <c r="J9" i="95"/>
  <c r="I9" i="95"/>
  <c r="G9" i="95"/>
  <c r="M8" i="95"/>
  <c r="K8" i="95"/>
  <c r="J8" i="95"/>
  <c r="I8" i="95"/>
  <c r="G8" i="95"/>
  <c r="M10" i="94"/>
  <c r="L10" i="94"/>
  <c r="K10" i="94"/>
  <c r="J10" i="94"/>
  <c r="I10" i="94"/>
  <c r="H10" i="94"/>
  <c r="G10" i="94"/>
  <c r="F10" i="94"/>
  <c r="M9" i="94"/>
  <c r="K9" i="94"/>
  <c r="I9" i="94"/>
  <c r="G9" i="94"/>
  <c r="M8" i="94"/>
  <c r="K8" i="94"/>
  <c r="I8" i="94"/>
  <c r="G8" i="94"/>
  <c r="M7" i="94"/>
  <c r="K7" i="94"/>
  <c r="I7" i="94"/>
  <c r="G7" i="94"/>
  <c r="M87" i="93"/>
  <c r="K87" i="93"/>
  <c r="I87" i="93"/>
  <c r="G87" i="93"/>
  <c r="F87" i="93"/>
  <c r="M86" i="93"/>
  <c r="K86" i="93"/>
  <c r="J86" i="93"/>
  <c r="I86" i="93"/>
  <c r="G86" i="93"/>
  <c r="M85" i="93"/>
  <c r="K85" i="93"/>
  <c r="J85" i="93"/>
  <c r="I85" i="93"/>
  <c r="G85" i="93"/>
  <c r="M84" i="93"/>
  <c r="K84" i="93"/>
  <c r="J84" i="93"/>
  <c r="I84" i="93"/>
  <c r="G84" i="93"/>
  <c r="M83" i="93"/>
  <c r="K83" i="93"/>
  <c r="J83" i="93"/>
  <c r="I83" i="93"/>
  <c r="G83" i="93"/>
  <c r="M82" i="93"/>
  <c r="K82" i="93"/>
  <c r="J82" i="93"/>
  <c r="I82" i="93"/>
  <c r="G82" i="93"/>
  <c r="M81" i="93"/>
  <c r="K81" i="93"/>
  <c r="J81" i="93"/>
  <c r="I81" i="93"/>
  <c r="G81" i="93"/>
  <c r="M80" i="93"/>
  <c r="K80" i="93"/>
  <c r="J80" i="93"/>
  <c r="I80" i="93"/>
  <c r="G80" i="93"/>
  <c r="M79" i="93"/>
  <c r="K79" i="93"/>
  <c r="J79" i="93"/>
  <c r="I79" i="93"/>
  <c r="G79" i="93"/>
  <c r="M78" i="93"/>
  <c r="K78" i="93"/>
  <c r="J78" i="93"/>
  <c r="I78" i="93"/>
  <c r="G78" i="93"/>
  <c r="M77" i="93"/>
  <c r="K77" i="93"/>
  <c r="J77" i="93"/>
  <c r="I77" i="93"/>
  <c r="G77" i="93"/>
  <c r="M76" i="93"/>
  <c r="K76" i="93"/>
  <c r="J76" i="93"/>
  <c r="I76" i="93"/>
  <c r="G76" i="93"/>
  <c r="M75" i="93"/>
  <c r="K75" i="93"/>
  <c r="J75" i="93"/>
  <c r="I75" i="93"/>
  <c r="G75" i="93"/>
  <c r="M74" i="93"/>
  <c r="K74" i="93"/>
  <c r="J74" i="93"/>
  <c r="I74" i="93"/>
  <c r="G74" i="93"/>
  <c r="M73" i="93"/>
  <c r="K73" i="93"/>
  <c r="J73" i="93"/>
  <c r="I73" i="93"/>
  <c r="G73" i="93"/>
  <c r="M72" i="93"/>
  <c r="K72" i="93"/>
  <c r="J72" i="93"/>
  <c r="I72" i="93"/>
  <c r="G72" i="93"/>
  <c r="M71" i="93"/>
  <c r="K71" i="93"/>
  <c r="J71" i="93"/>
  <c r="I71" i="93"/>
  <c r="G71" i="93"/>
  <c r="M70" i="93"/>
  <c r="K70" i="93"/>
  <c r="J70" i="93"/>
  <c r="I70" i="93"/>
  <c r="G70" i="93"/>
  <c r="M69" i="93"/>
  <c r="K69" i="93"/>
  <c r="J69" i="93"/>
  <c r="I69" i="93"/>
  <c r="G69" i="93"/>
  <c r="M68" i="93"/>
  <c r="K68" i="93"/>
  <c r="J68" i="93"/>
  <c r="I68" i="93"/>
  <c r="G68" i="93"/>
  <c r="M67" i="93"/>
  <c r="K67" i="93"/>
  <c r="J67" i="93"/>
  <c r="I67" i="93"/>
  <c r="G67" i="93"/>
  <c r="M66" i="93"/>
  <c r="K66" i="93"/>
  <c r="I66" i="93"/>
  <c r="G66" i="93"/>
  <c r="M65" i="93"/>
  <c r="K65" i="93"/>
  <c r="I65" i="93"/>
  <c r="G65" i="93"/>
  <c r="M64" i="93"/>
  <c r="K64" i="93"/>
  <c r="I64" i="93"/>
  <c r="G64" i="93"/>
  <c r="M63" i="93"/>
  <c r="K63" i="93"/>
  <c r="I63" i="93"/>
  <c r="G63" i="93"/>
  <c r="M62" i="93"/>
  <c r="K62" i="93"/>
  <c r="I62" i="93"/>
  <c r="G62" i="93"/>
  <c r="M61" i="93"/>
  <c r="K61" i="93"/>
  <c r="J61" i="93"/>
  <c r="I61" i="93"/>
  <c r="G61" i="93"/>
  <c r="M60" i="93"/>
  <c r="K60" i="93"/>
  <c r="J60" i="93"/>
  <c r="I60" i="93"/>
  <c r="G60" i="93"/>
  <c r="M59" i="93"/>
  <c r="K59" i="93"/>
  <c r="J59" i="93"/>
  <c r="I59" i="93"/>
  <c r="G59" i="93"/>
  <c r="M58" i="93"/>
  <c r="K58" i="93"/>
  <c r="J58" i="93"/>
  <c r="I58" i="93"/>
  <c r="G58" i="93"/>
  <c r="M57" i="93"/>
  <c r="K57" i="93"/>
  <c r="J57" i="93"/>
  <c r="I57" i="93"/>
  <c r="G57" i="93"/>
  <c r="M56" i="93"/>
  <c r="K56" i="93"/>
  <c r="J56" i="93"/>
  <c r="I56" i="93"/>
  <c r="G56" i="93"/>
  <c r="M55" i="93"/>
  <c r="K55" i="93"/>
  <c r="J55" i="93"/>
  <c r="I55" i="93"/>
  <c r="G55" i="93"/>
  <c r="M54" i="93"/>
  <c r="K54" i="93"/>
  <c r="J54" i="93"/>
  <c r="I54" i="93"/>
  <c r="G54" i="93"/>
  <c r="M53" i="93"/>
  <c r="K53" i="93"/>
  <c r="J53" i="93"/>
  <c r="I53" i="93"/>
  <c r="G53" i="93"/>
  <c r="M52" i="93"/>
  <c r="K52" i="93"/>
  <c r="J52" i="93"/>
  <c r="I52" i="93"/>
  <c r="G52" i="93"/>
  <c r="M51" i="93"/>
  <c r="K51" i="93"/>
  <c r="J51" i="93"/>
  <c r="I51" i="93"/>
  <c r="G51" i="93"/>
  <c r="M50" i="93"/>
  <c r="K50" i="93"/>
  <c r="J50" i="93"/>
  <c r="I50" i="93"/>
  <c r="G50" i="93"/>
  <c r="M49" i="93"/>
  <c r="K49" i="93"/>
  <c r="J49" i="93"/>
  <c r="I49" i="93"/>
  <c r="G49" i="93"/>
  <c r="M48" i="93"/>
  <c r="K48" i="93"/>
  <c r="J48" i="93"/>
  <c r="I48" i="93"/>
  <c r="G48" i="93"/>
  <c r="M47" i="93"/>
  <c r="K47" i="93"/>
  <c r="J47" i="93"/>
  <c r="I47" i="93"/>
  <c r="G47" i="93"/>
  <c r="M46" i="93"/>
  <c r="K46" i="93"/>
  <c r="I46" i="93"/>
  <c r="G46" i="93"/>
  <c r="M45" i="93"/>
  <c r="K45" i="93"/>
  <c r="J45" i="93"/>
  <c r="I45" i="93"/>
  <c r="G45" i="93"/>
  <c r="M44" i="93"/>
  <c r="K44" i="93"/>
  <c r="J44" i="93"/>
  <c r="I44" i="93"/>
  <c r="G44" i="93"/>
  <c r="M43" i="93"/>
  <c r="K43" i="93"/>
  <c r="J43" i="93"/>
  <c r="I43" i="93"/>
  <c r="G43" i="93"/>
  <c r="M42" i="93"/>
  <c r="K42" i="93"/>
  <c r="J42" i="93"/>
  <c r="I42" i="93"/>
  <c r="G42" i="93"/>
  <c r="M41" i="93"/>
  <c r="K41" i="93"/>
  <c r="J41" i="93"/>
  <c r="I41" i="93"/>
  <c r="G41" i="93"/>
  <c r="M40" i="93"/>
  <c r="K40" i="93"/>
  <c r="J40" i="93"/>
  <c r="I40" i="93"/>
  <c r="G40" i="93"/>
  <c r="M39" i="93"/>
  <c r="K39" i="93"/>
  <c r="J39" i="93"/>
  <c r="I39" i="93"/>
  <c r="G39" i="93"/>
  <c r="M38" i="93"/>
  <c r="K38" i="93"/>
  <c r="J38" i="93"/>
  <c r="I38" i="93"/>
  <c r="G38" i="93"/>
  <c r="M37" i="93"/>
  <c r="K37" i="93"/>
  <c r="J37" i="93"/>
  <c r="I37" i="93"/>
  <c r="G37" i="93"/>
  <c r="M36" i="93"/>
  <c r="K36" i="93"/>
  <c r="J36" i="93"/>
  <c r="I36" i="93"/>
  <c r="G36" i="93"/>
  <c r="M35" i="93"/>
  <c r="K35" i="93"/>
  <c r="J35" i="93"/>
  <c r="I35" i="93"/>
  <c r="G35" i="93"/>
  <c r="M34" i="93"/>
  <c r="K34" i="93"/>
  <c r="J34" i="93"/>
  <c r="I34" i="93"/>
  <c r="G34" i="93"/>
  <c r="M33" i="93"/>
  <c r="K33" i="93"/>
  <c r="J33" i="93"/>
  <c r="I33" i="93"/>
  <c r="G33" i="93"/>
  <c r="M32" i="93"/>
  <c r="K32" i="93"/>
  <c r="J32" i="93"/>
  <c r="I32" i="93"/>
  <c r="G32" i="93"/>
  <c r="M31" i="93"/>
  <c r="K31" i="93"/>
  <c r="J31" i="93"/>
  <c r="I31" i="93"/>
  <c r="G31" i="93"/>
  <c r="M30" i="93"/>
  <c r="K30" i="93"/>
  <c r="J30" i="93"/>
  <c r="I30" i="93"/>
  <c r="G30" i="93"/>
  <c r="M29" i="93"/>
  <c r="K29" i="93"/>
  <c r="J29" i="93"/>
  <c r="I29" i="93"/>
  <c r="G29" i="93"/>
  <c r="M28" i="93"/>
  <c r="K28" i="93"/>
  <c r="J28" i="93"/>
  <c r="I28" i="93"/>
  <c r="G28" i="93"/>
  <c r="M27" i="93"/>
  <c r="K27" i="93"/>
  <c r="J27" i="93"/>
  <c r="I27" i="93"/>
  <c r="G27" i="93"/>
  <c r="M26" i="93"/>
  <c r="K26" i="93"/>
  <c r="J26" i="93"/>
  <c r="I26" i="93"/>
  <c r="G26" i="93"/>
  <c r="M25" i="93"/>
  <c r="K25" i="93"/>
  <c r="J25" i="93"/>
  <c r="I25" i="93"/>
  <c r="G25" i="93"/>
  <c r="M24" i="93"/>
  <c r="K24" i="93"/>
  <c r="J24" i="93"/>
  <c r="I24" i="93"/>
  <c r="G24" i="93"/>
  <c r="M23" i="93"/>
  <c r="K23" i="93"/>
  <c r="J23" i="93"/>
  <c r="I23" i="93"/>
  <c r="G23" i="93"/>
  <c r="M22" i="93"/>
  <c r="K22" i="93"/>
  <c r="J22" i="93"/>
  <c r="I22" i="93"/>
  <c r="G22" i="93"/>
  <c r="M21" i="93"/>
  <c r="K21" i="93"/>
  <c r="J21" i="93"/>
  <c r="I21" i="93"/>
  <c r="G21" i="93"/>
  <c r="M20" i="93"/>
  <c r="K20" i="93"/>
  <c r="J20" i="93"/>
  <c r="I20" i="93"/>
  <c r="G20" i="93"/>
  <c r="M19" i="93"/>
  <c r="K19" i="93"/>
  <c r="J19" i="93"/>
  <c r="I19" i="93"/>
  <c r="G19" i="93"/>
  <c r="M18" i="93"/>
  <c r="K18" i="93"/>
  <c r="J18" i="93"/>
  <c r="I18" i="93"/>
  <c r="G18" i="93"/>
  <c r="M17" i="93"/>
  <c r="K17" i="93"/>
  <c r="J17" i="93"/>
  <c r="I17" i="93"/>
  <c r="G17" i="93"/>
  <c r="M16" i="93"/>
  <c r="K16" i="93"/>
  <c r="J16" i="93"/>
  <c r="I16" i="93"/>
  <c r="G16" i="93"/>
  <c r="M15" i="93"/>
  <c r="K15" i="93"/>
  <c r="J15" i="93"/>
  <c r="I15" i="93"/>
  <c r="G15" i="93"/>
  <c r="M14" i="93"/>
  <c r="K14" i="93"/>
  <c r="J14" i="93"/>
  <c r="I14" i="93"/>
  <c r="G14" i="93"/>
  <c r="M13" i="93"/>
  <c r="K13" i="93"/>
  <c r="J13" i="93"/>
  <c r="I13" i="93"/>
  <c r="G13" i="93"/>
  <c r="M12" i="93"/>
  <c r="K12" i="93"/>
  <c r="J12" i="93"/>
  <c r="I12" i="93"/>
  <c r="G12" i="93"/>
  <c r="M11" i="93"/>
  <c r="K11" i="93"/>
  <c r="J11" i="93"/>
  <c r="I11" i="93"/>
  <c r="G11" i="93"/>
  <c r="M10" i="93"/>
  <c r="K10" i="93"/>
  <c r="J10" i="93"/>
  <c r="I10" i="93"/>
  <c r="G10" i="93"/>
  <c r="M9" i="93"/>
  <c r="K9" i="93"/>
  <c r="J9" i="93"/>
  <c r="I9" i="93"/>
  <c r="G9" i="93"/>
  <c r="M8" i="93"/>
  <c r="K8" i="93"/>
  <c r="J8" i="93"/>
  <c r="I8" i="93"/>
  <c r="G8" i="93"/>
  <c r="M10" i="92"/>
  <c r="L10" i="92"/>
  <c r="K10" i="92"/>
  <c r="J10" i="92"/>
  <c r="I10" i="92"/>
  <c r="H10" i="92"/>
  <c r="G10" i="92"/>
  <c r="F10" i="92"/>
  <c r="M9" i="92"/>
  <c r="K9" i="92"/>
  <c r="I9" i="92"/>
  <c r="G9" i="92"/>
  <c r="M8" i="92"/>
  <c r="K8" i="92"/>
  <c r="I8" i="92"/>
  <c r="G8" i="92"/>
  <c r="M7" i="92"/>
  <c r="K7" i="92"/>
  <c r="I7" i="92"/>
  <c r="G7" i="92"/>
  <c r="M87" i="91"/>
  <c r="K87" i="91"/>
  <c r="I87" i="91"/>
  <c r="G87" i="91"/>
  <c r="F87" i="91"/>
  <c r="M86" i="91"/>
  <c r="K86" i="91"/>
  <c r="J86" i="91"/>
  <c r="I86" i="91"/>
  <c r="G86" i="91"/>
  <c r="M85" i="91"/>
  <c r="K85" i="91"/>
  <c r="J85" i="91"/>
  <c r="I85" i="91"/>
  <c r="G85" i="91"/>
  <c r="M84" i="91"/>
  <c r="K84" i="91"/>
  <c r="J84" i="91"/>
  <c r="I84" i="91"/>
  <c r="G84" i="91"/>
  <c r="M83" i="91"/>
  <c r="K83" i="91"/>
  <c r="J83" i="91"/>
  <c r="I83" i="91"/>
  <c r="G83" i="91"/>
  <c r="M82" i="91"/>
  <c r="K82" i="91"/>
  <c r="J82" i="91"/>
  <c r="I82" i="91"/>
  <c r="G82" i="91"/>
  <c r="M81" i="91"/>
  <c r="K81" i="91"/>
  <c r="J81" i="91"/>
  <c r="I81" i="91"/>
  <c r="G81" i="91"/>
  <c r="M80" i="91"/>
  <c r="K80" i="91"/>
  <c r="J80" i="91"/>
  <c r="I80" i="91"/>
  <c r="G80" i="91"/>
  <c r="M79" i="91"/>
  <c r="K79" i="91"/>
  <c r="J79" i="91"/>
  <c r="I79" i="91"/>
  <c r="G79" i="91"/>
  <c r="M78" i="91"/>
  <c r="K78" i="91"/>
  <c r="J78" i="91"/>
  <c r="I78" i="91"/>
  <c r="G78" i="91"/>
  <c r="M77" i="91"/>
  <c r="K77" i="91"/>
  <c r="J77" i="91"/>
  <c r="I77" i="91"/>
  <c r="G77" i="91"/>
  <c r="M76" i="91"/>
  <c r="K76" i="91"/>
  <c r="J76" i="91"/>
  <c r="I76" i="91"/>
  <c r="G76" i="91"/>
  <c r="M75" i="91"/>
  <c r="K75" i="91"/>
  <c r="J75" i="91"/>
  <c r="I75" i="91"/>
  <c r="G75" i="91"/>
  <c r="M74" i="91"/>
  <c r="K74" i="91"/>
  <c r="J74" i="91"/>
  <c r="I74" i="91"/>
  <c r="G74" i="91"/>
  <c r="M73" i="91"/>
  <c r="K73" i="91"/>
  <c r="J73" i="91"/>
  <c r="I73" i="91"/>
  <c r="G73" i="91"/>
  <c r="M72" i="91"/>
  <c r="K72" i="91"/>
  <c r="J72" i="91"/>
  <c r="I72" i="91"/>
  <c r="G72" i="91"/>
  <c r="M71" i="91"/>
  <c r="K71" i="91"/>
  <c r="J71" i="91"/>
  <c r="I71" i="91"/>
  <c r="G71" i="91"/>
  <c r="M70" i="91"/>
  <c r="K70" i="91"/>
  <c r="J70" i="91"/>
  <c r="I70" i="91"/>
  <c r="G70" i="91"/>
  <c r="M69" i="91"/>
  <c r="K69" i="91"/>
  <c r="J69" i="91"/>
  <c r="I69" i="91"/>
  <c r="G69" i="91"/>
  <c r="M68" i="91"/>
  <c r="K68" i="91"/>
  <c r="J68" i="91"/>
  <c r="I68" i="91"/>
  <c r="G68" i="91"/>
  <c r="M67" i="91"/>
  <c r="K67" i="91"/>
  <c r="J67" i="91"/>
  <c r="I67" i="91"/>
  <c r="G67" i="91"/>
  <c r="M66" i="91"/>
  <c r="K66" i="91"/>
  <c r="I66" i="91"/>
  <c r="G66" i="91"/>
  <c r="M65" i="91"/>
  <c r="K65" i="91"/>
  <c r="I65" i="91"/>
  <c r="G65" i="91"/>
  <c r="M64" i="91"/>
  <c r="K64" i="91"/>
  <c r="I64" i="91"/>
  <c r="G64" i="91"/>
  <c r="M63" i="91"/>
  <c r="K63" i="91"/>
  <c r="I63" i="91"/>
  <c r="G63" i="91"/>
  <c r="M62" i="91"/>
  <c r="K62" i="91"/>
  <c r="I62" i="91"/>
  <c r="G62" i="91"/>
  <c r="M61" i="91"/>
  <c r="K61" i="91"/>
  <c r="J61" i="91"/>
  <c r="I61" i="91"/>
  <c r="G61" i="91"/>
  <c r="M60" i="91"/>
  <c r="K60" i="91"/>
  <c r="J60" i="91"/>
  <c r="I60" i="91"/>
  <c r="G60" i="91"/>
  <c r="M59" i="91"/>
  <c r="K59" i="91"/>
  <c r="J59" i="91"/>
  <c r="I59" i="91"/>
  <c r="G59" i="91"/>
  <c r="M58" i="91"/>
  <c r="K58" i="91"/>
  <c r="J58" i="91"/>
  <c r="I58" i="91"/>
  <c r="G58" i="91"/>
  <c r="M57" i="91"/>
  <c r="K57" i="91"/>
  <c r="J57" i="91"/>
  <c r="I57" i="91"/>
  <c r="G57" i="91"/>
  <c r="M56" i="91"/>
  <c r="K56" i="91"/>
  <c r="J56" i="91"/>
  <c r="I56" i="91"/>
  <c r="G56" i="91"/>
  <c r="M55" i="91"/>
  <c r="K55" i="91"/>
  <c r="J55" i="91"/>
  <c r="I55" i="91"/>
  <c r="G55" i="91"/>
  <c r="M54" i="91"/>
  <c r="K54" i="91"/>
  <c r="J54" i="91"/>
  <c r="I54" i="91"/>
  <c r="G54" i="91"/>
  <c r="M53" i="91"/>
  <c r="K53" i="91"/>
  <c r="J53" i="91"/>
  <c r="I53" i="91"/>
  <c r="G53" i="91"/>
  <c r="M52" i="91"/>
  <c r="K52" i="91"/>
  <c r="J52" i="91"/>
  <c r="I52" i="91"/>
  <c r="G52" i="91"/>
  <c r="M51" i="91"/>
  <c r="K51" i="91"/>
  <c r="J51" i="91"/>
  <c r="I51" i="91"/>
  <c r="G51" i="91"/>
  <c r="M50" i="91"/>
  <c r="K50" i="91"/>
  <c r="J50" i="91"/>
  <c r="I50" i="91"/>
  <c r="G50" i="91"/>
  <c r="M49" i="91"/>
  <c r="K49" i="91"/>
  <c r="J49" i="91"/>
  <c r="I49" i="91"/>
  <c r="G49" i="91"/>
  <c r="M48" i="91"/>
  <c r="K48" i="91"/>
  <c r="J48" i="91"/>
  <c r="I48" i="91"/>
  <c r="G48" i="91"/>
  <c r="M47" i="91"/>
  <c r="K47" i="91"/>
  <c r="J47" i="91"/>
  <c r="I47" i="91"/>
  <c r="G47" i="91"/>
  <c r="M46" i="91"/>
  <c r="K46" i="91"/>
  <c r="I46" i="91"/>
  <c r="G46" i="91"/>
  <c r="M45" i="91"/>
  <c r="K45" i="91"/>
  <c r="J45" i="91"/>
  <c r="I45" i="91"/>
  <c r="G45" i="91"/>
  <c r="M44" i="91"/>
  <c r="K44" i="91"/>
  <c r="J44" i="91"/>
  <c r="I44" i="91"/>
  <c r="G44" i="91"/>
  <c r="M43" i="91"/>
  <c r="K43" i="91"/>
  <c r="J43" i="91"/>
  <c r="I43" i="91"/>
  <c r="G43" i="91"/>
  <c r="M42" i="91"/>
  <c r="K42" i="91"/>
  <c r="J42" i="91"/>
  <c r="I42" i="91"/>
  <c r="G42" i="91"/>
  <c r="M41" i="91"/>
  <c r="K41" i="91"/>
  <c r="J41" i="91"/>
  <c r="I41" i="91"/>
  <c r="G41" i="91"/>
  <c r="M40" i="91"/>
  <c r="K40" i="91"/>
  <c r="J40" i="91"/>
  <c r="I40" i="91"/>
  <c r="G40" i="91"/>
  <c r="M39" i="91"/>
  <c r="K39" i="91"/>
  <c r="J39" i="91"/>
  <c r="I39" i="91"/>
  <c r="G39" i="91"/>
  <c r="M38" i="91"/>
  <c r="K38" i="91"/>
  <c r="J38" i="91"/>
  <c r="I38" i="91"/>
  <c r="G38" i="91"/>
  <c r="M37" i="91"/>
  <c r="K37" i="91"/>
  <c r="J37" i="91"/>
  <c r="I37" i="91"/>
  <c r="G37" i="91"/>
  <c r="M36" i="91"/>
  <c r="K36" i="91"/>
  <c r="J36" i="91"/>
  <c r="I36" i="91"/>
  <c r="G36" i="91"/>
  <c r="M35" i="91"/>
  <c r="K35" i="91"/>
  <c r="J35" i="91"/>
  <c r="I35" i="91"/>
  <c r="G35" i="91"/>
  <c r="M34" i="91"/>
  <c r="K34" i="91"/>
  <c r="J34" i="91"/>
  <c r="I34" i="91"/>
  <c r="G34" i="91"/>
  <c r="M33" i="91"/>
  <c r="K33" i="91"/>
  <c r="J33" i="91"/>
  <c r="I33" i="91"/>
  <c r="G33" i="91"/>
  <c r="M32" i="91"/>
  <c r="K32" i="91"/>
  <c r="J32" i="91"/>
  <c r="I32" i="91"/>
  <c r="G32" i="91"/>
  <c r="M31" i="91"/>
  <c r="K31" i="91"/>
  <c r="J31" i="91"/>
  <c r="I31" i="91"/>
  <c r="G31" i="91"/>
  <c r="M30" i="91"/>
  <c r="K30" i="91"/>
  <c r="J30" i="91"/>
  <c r="I30" i="91"/>
  <c r="G30" i="91"/>
  <c r="M29" i="91"/>
  <c r="K29" i="91"/>
  <c r="J29" i="91"/>
  <c r="I29" i="91"/>
  <c r="G29" i="91"/>
  <c r="M28" i="91"/>
  <c r="K28" i="91"/>
  <c r="J28" i="91"/>
  <c r="I28" i="91"/>
  <c r="G28" i="91"/>
  <c r="M27" i="91"/>
  <c r="K27" i="91"/>
  <c r="J27" i="91"/>
  <c r="I27" i="91"/>
  <c r="G27" i="91"/>
  <c r="M26" i="91"/>
  <c r="K26" i="91"/>
  <c r="J26" i="91"/>
  <c r="I26" i="91"/>
  <c r="G26" i="91"/>
  <c r="M25" i="91"/>
  <c r="K25" i="91"/>
  <c r="J25" i="91"/>
  <c r="I25" i="91"/>
  <c r="G25" i="91"/>
  <c r="M24" i="91"/>
  <c r="K24" i="91"/>
  <c r="J24" i="91"/>
  <c r="I24" i="91"/>
  <c r="G24" i="91"/>
  <c r="M23" i="91"/>
  <c r="K23" i="91"/>
  <c r="J23" i="91"/>
  <c r="I23" i="91"/>
  <c r="G23" i="91"/>
  <c r="M22" i="91"/>
  <c r="K22" i="91"/>
  <c r="J22" i="91"/>
  <c r="I22" i="91"/>
  <c r="G22" i="91"/>
  <c r="M21" i="91"/>
  <c r="K21" i="91"/>
  <c r="J21" i="91"/>
  <c r="I21" i="91"/>
  <c r="G21" i="91"/>
  <c r="M20" i="91"/>
  <c r="K20" i="91"/>
  <c r="J20" i="91"/>
  <c r="I20" i="91"/>
  <c r="G20" i="91"/>
  <c r="M19" i="91"/>
  <c r="K19" i="91"/>
  <c r="J19" i="91"/>
  <c r="I19" i="91"/>
  <c r="G19" i="91"/>
  <c r="M18" i="91"/>
  <c r="K18" i="91"/>
  <c r="J18" i="91"/>
  <c r="I18" i="91"/>
  <c r="G18" i="91"/>
  <c r="M17" i="91"/>
  <c r="K17" i="91"/>
  <c r="J17" i="91"/>
  <c r="I17" i="91"/>
  <c r="G17" i="91"/>
  <c r="M16" i="91"/>
  <c r="K16" i="91"/>
  <c r="J16" i="91"/>
  <c r="I16" i="91"/>
  <c r="G16" i="91"/>
  <c r="M15" i="91"/>
  <c r="K15" i="91"/>
  <c r="J15" i="91"/>
  <c r="I15" i="91"/>
  <c r="G15" i="91"/>
  <c r="M14" i="91"/>
  <c r="K14" i="91"/>
  <c r="J14" i="91"/>
  <c r="I14" i="91"/>
  <c r="G14" i="91"/>
  <c r="M13" i="91"/>
  <c r="K13" i="91"/>
  <c r="J13" i="91"/>
  <c r="I13" i="91"/>
  <c r="G13" i="91"/>
  <c r="M12" i="91"/>
  <c r="K12" i="91"/>
  <c r="J12" i="91"/>
  <c r="I12" i="91"/>
  <c r="G12" i="91"/>
  <c r="M11" i="91"/>
  <c r="K11" i="91"/>
  <c r="J11" i="91"/>
  <c r="I11" i="91"/>
  <c r="G11" i="91"/>
  <c r="M10" i="91"/>
  <c r="K10" i="91"/>
  <c r="J10" i="91"/>
  <c r="I10" i="91"/>
  <c r="G10" i="91"/>
  <c r="M9" i="91"/>
  <c r="K9" i="91"/>
  <c r="J9" i="91"/>
  <c r="I9" i="91"/>
  <c r="G9" i="91"/>
  <c r="M8" i="91"/>
  <c r="K8" i="91"/>
  <c r="J8" i="91"/>
  <c r="I8" i="91"/>
  <c r="G8" i="91"/>
  <c r="M10" i="90"/>
  <c r="L10" i="90"/>
  <c r="K10" i="90"/>
  <c r="J10" i="90"/>
  <c r="I10" i="90"/>
  <c r="H10" i="90"/>
  <c r="G10" i="90"/>
  <c r="F10" i="90"/>
  <c r="M9" i="90"/>
  <c r="K9" i="90"/>
  <c r="I9" i="90"/>
  <c r="G9" i="90"/>
  <c r="M8" i="90"/>
  <c r="K8" i="90"/>
  <c r="I8" i="90"/>
  <c r="G8" i="90"/>
  <c r="M7" i="90"/>
  <c r="K7" i="90"/>
  <c r="I7" i="90"/>
  <c r="G7" i="90"/>
  <c r="M87" i="89"/>
  <c r="K87" i="89"/>
  <c r="I87" i="89"/>
  <c r="G87" i="89"/>
  <c r="F87" i="89"/>
  <c r="M86" i="89"/>
  <c r="K86" i="89"/>
  <c r="J86" i="89"/>
  <c r="I86" i="89"/>
  <c r="G86" i="89"/>
  <c r="M85" i="89"/>
  <c r="K85" i="89"/>
  <c r="J85" i="89"/>
  <c r="I85" i="89"/>
  <c r="G85" i="89"/>
  <c r="M84" i="89"/>
  <c r="K84" i="89"/>
  <c r="J84" i="89"/>
  <c r="I84" i="89"/>
  <c r="G84" i="89"/>
  <c r="M83" i="89"/>
  <c r="K83" i="89"/>
  <c r="J83" i="89"/>
  <c r="I83" i="89"/>
  <c r="G83" i="89"/>
  <c r="M82" i="89"/>
  <c r="K82" i="89"/>
  <c r="J82" i="89"/>
  <c r="I82" i="89"/>
  <c r="G82" i="89"/>
  <c r="M81" i="89"/>
  <c r="K81" i="89"/>
  <c r="J81" i="89"/>
  <c r="I81" i="89"/>
  <c r="G81" i="89"/>
  <c r="M80" i="89"/>
  <c r="K80" i="89"/>
  <c r="J80" i="89"/>
  <c r="I80" i="89"/>
  <c r="G80" i="89"/>
  <c r="M79" i="89"/>
  <c r="K79" i="89"/>
  <c r="J79" i="89"/>
  <c r="I79" i="89"/>
  <c r="G79" i="89"/>
  <c r="M78" i="89"/>
  <c r="K78" i="89"/>
  <c r="J78" i="89"/>
  <c r="I78" i="89"/>
  <c r="G78" i="89"/>
  <c r="M77" i="89"/>
  <c r="K77" i="89"/>
  <c r="J77" i="89"/>
  <c r="I77" i="89"/>
  <c r="G77" i="89"/>
  <c r="M76" i="89"/>
  <c r="K76" i="89"/>
  <c r="J76" i="89"/>
  <c r="I76" i="89"/>
  <c r="G76" i="89"/>
  <c r="M75" i="89"/>
  <c r="K75" i="89"/>
  <c r="J75" i="89"/>
  <c r="I75" i="89"/>
  <c r="G75" i="89"/>
  <c r="M74" i="89"/>
  <c r="K74" i="89"/>
  <c r="J74" i="89"/>
  <c r="I74" i="89"/>
  <c r="G74" i="89"/>
  <c r="M73" i="89"/>
  <c r="K73" i="89"/>
  <c r="J73" i="89"/>
  <c r="I73" i="89"/>
  <c r="G73" i="89"/>
  <c r="M72" i="89"/>
  <c r="K72" i="89"/>
  <c r="J72" i="89"/>
  <c r="I72" i="89"/>
  <c r="G72" i="89"/>
  <c r="M71" i="89"/>
  <c r="K71" i="89"/>
  <c r="J71" i="89"/>
  <c r="I71" i="89"/>
  <c r="G71" i="89"/>
  <c r="M70" i="89"/>
  <c r="K70" i="89"/>
  <c r="J70" i="89"/>
  <c r="I70" i="89"/>
  <c r="G70" i="89"/>
  <c r="M69" i="89"/>
  <c r="K69" i="89"/>
  <c r="J69" i="89"/>
  <c r="I69" i="89"/>
  <c r="G69" i="89"/>
  <c r="M68" i="89"/>
  <c r="K68" i="89"/>
  <c r="J68" i="89"/>
  <c r="I68" i="89"/>
  <c r="G68" i="89"/>
  <c r="M67" i="89"/>
  <c r="K67" i="89"/>
  <c r="J67" i="89"/>
  <c r="I67" i="89"/>
  <c r="G67" i="89"/>
  <c r="M66" i="89"/>
  <c r="K66" i="89"/>
  <c r="I66" i="89"/>
  <c r="G66" i="89"/>
  <c r="M65" i="89"/>
  <c r="K65" i="89"/>
  <c r="I65" i="89"/>
  <c r="G65" i="89"/>
  <c r="M64" i="89"/>
  <c r="K64" i="89"/>
  <c r="I64" i="89"/>
  <c r="G64" i="89"/>
  <c r="M63" i="89"/>
  <c r="K63" i="89"/>
  <c r="I63" i="89"/>
  <c r="G63" i="89"/>
  <c r="M62" i="89"/>
  <c r="K62" i="89"/>
  <c r="I62" i="89"/>
  <c r="G62" i="89"/>
  <c r="M61" i="89"/>
  <c r="K61" i="89"/>
  <c r="J61" i="89"/>
  <c r="I61" i="89"/>
  <c r="G61" i="89"/>
  <c r="M60" i="89"/>
  <c r="K60" i="89"/>
  <c r="J60" i="89"/>
  <c r="I60" i="89"/>
  <c r="G60" i="89"/>
  <c r="M59" i="89"/>
  <c r="K59" i="89"/>
  <c r="J59" i="89"/>
  <c r="I59" i="89"/>
  <c r="G59" i="89"/>
  <c r="M58" i="89"/>
  <c r="K58" i="89"/>
  <c r="J58" i="89"/>
  <c r="I58" i="89"/>
  <c r="G58" i="89"/>
  <c r="M57" i="89"/>
  <c r="K57" i="89"/>
  <c r="J57" i="89"/>
  <c r="I57" i="89"/>
  <c r="G57" i="89"/>
  <c r="M56" i="89"/>
  <c r="K56" i="89"/>
  <c r="J56" i="89"/>
  <c r="I56" i="89"/>
  <c r="G56" i="89"/>
  <c r="M55" i="89"/>
  <c r="K55" i="89"/>
  <c r="J55" i="89"/>
  <c r="I55" i="89"/>
  <c r="G55" i="89"/>
  <c r="M54" i="89"/>
  <c r="K54" i="89"/>
  <c r="J54" i="89"/>
  <c r="I54" i="89"/>
  <c r="G54" i="89"/>
  <c r="M53" i="89"/>
  <c r="K53" i="89"/>
  <c r="J53" i="89"/>
  <c r="I53" i="89"/>
  <c r="G53" i="89"/>
  <c r="M52" i="89"/>
  <c r="K52" i="89"/>
  <c r="J52" i="89"/>
  <c r="I52" i="89"/>
  <c r="G52" i="89"/>
  <c r="M51" i="89"/>
  <c r="K51" i="89"/>
  <c r="J51" i="89"/>
  <c r="I51" i="89"/>
  <c r="G51" i="89"/>
  <c r="M50" i="89"/>
  <c r="K50" i="89"/>
  <c r="J50" i="89"/>
  <c r="I50" i="89"/>
  <c r="G50" i="89"/>
  <c r="M49" i="89"/>
  <c r="K49" i="89"/>
  <c r="J49" i="89"/>
  <c r="I49" i="89"/>
  <c r="G49" i="89"/>
  <c r="M48" i="89"/>
  <c r="K48" i="89"/>
  <c r="J48" i="89"/>
  <c r="I48" i="89"/>
  <c r="G48" i="89"/>
  <c r="M47" i="89"/>
  <c r="K47" i="89"/>
  <c r="J47" i="89"/>
  <c r="I47" i="89"/>
  <c r="G47" i="89"/>
  <c r="M46" i="89"/>
  <c r="K46" i="89"/>
  <c r="I46" i="89"/>
  <c r="G46" i="89"/>
  <c r="M45" i="89"/>
  <c r="K45" i="89"/>
  <c r="J45" i="89"/>
  <c r="I45" i="89"/>
  <c r="G45" i="89"/>
  <c r="M44" i="89"/>
  <c r="K44" i="89"/>
  <c r="J44" i="89"/>
  <c r="I44" i="89"/>
  <c r="G44" i="89"/>
  <c r="M43" i="89"/>
  <c r="K43" i="89"/>
  <c r="J43" i="89"/>
  <c r="I43" i="89"/>
  <c r="G43" i="89"/>
  <c r="M42" i="89"/>
  <c r="K42" i="89"/>
  <c r="J42" i="89"/>
  <c r="I42" i="89"/>
  <c r="G42" i="89"/>
  <c r="M41" i="89"/>
  <c r="K41" i="89"/>
  <c r="J41" i="89"/>
  <c r="I41" i="89"/>
  <c r="G41" i="89"/>
  <c r="M40" i="89"/>
  <c r="K40" i="89"/>
  <c r="J40" i="89"/>
  <c r="I40" i="89"/>
  <c r="G40" i="89"/>
  <c r="M39" i="89"/>
  <c r="K39" i="89"/>
  <c r="J39" i="89"/>
  <c r="I39" i="89"/>
  <c r="G39" i="89"/>
  <c r="M38" i="89"/>
  <c r="K38" i="89"/>
  <c r="J38" i="89"/>
  <c r="I38" i="89"/>
  <c r="G38" i="89"/>
  <c r="M37" i="89"/>
  <c r="K37" i="89"/>
  <c r="J37" i="89"/>
  <c r="I37" i="89"/>
  <c r="G37" i="89"/>
  <c r="M36" i="89"/>
  <c r="K36" i="89"/>
  <c r="J36" i="89"/>
  <c r="I36" i="89"/>
  <c r="G36" i="89"/>
  <c r="M35" i="89"/>
  <c r="K35" i="89"/>
  <c r="J35" i="89"/>
  <c r="I35" i="89"/>
  <c r="G35" i="89"/>
  <c r="M34" i="89"/>
  <c r="K34" i="89"/>
  <c r="J34" i="89"/>
  <c r="I34" i="89"/>
  <c r="G34" i="89"/>
  <c r="M33" i="89"/>
  <c r="K33" i="89"/>
  <c r="J33" i="89"/>
  <c r="I33" i="89"/>
  <c r="G33" i="89"/>
  <c r="M32" i="89"/>
  <c r="K32" i="89"/>
  <c r="J32" i="89"/>
  <c r="I32" i="89"/>
  <c r="G32" i="89"/>
  <c r="M31" i="89"/>
  <c r="K31" i="89"/>
  <c r="J31" i="89"/>
  <c r="I31" i="89"/>
  <c r="G31" i="89"/>
  <c r="M30" i="89"/>
  <c r="K30" i="89"/>
  <c r="J30" i="89"/>
  <c r="I30" i="89"/>
  <c r="G30" i="89"/>
  <c r="M29" i="89"/>
  <c r="K29" i="89"/>
  <c r="J29" i="89"/>
  <c r="I29" i="89"/>
  <c r="G29" i="89"/>
  <c r="M28" i="89"/>
  <c r="K28" i="89"/>
  <c r="J28" i="89"/>
  <c r="I28" i="89"/>
  <c r="G28" i="89"/>
  <c r="M27" i="89"/>
  <c r="K27" i="89"/>
  <c r="J27" i="89"/>
  <c r="I27" i="89"/>
  <c r="G27" i="89"/>
  <c r="M26" i="89"/>
  <c r="K26" i="89"/>
  <c r="J26" i="89"/>
  <c r="I26" i="89"/>
  <c r="G26" i="89"/>
  <c r="M25" i="89"/>
  <c r="K25" i="89"/>
  <c r="J25" i="89"/>
  <c r="I25" i="89"/>
  <c r="G25" i="89"/>
  <c r="M24" i="89"/>
  <c r="K24" i="89"/>
  <c r="J24" i="89"/>
  <c r="I24" i="89"/>
  <c r="G24" i="89"/>
  <c r="M23" i="89"/>
  <c r="K23" i="89"/>
  <c r="J23" i="89"/>
  <c r="I23" i="89"/>
  <c r="G23" i="89"/>
  <c r="M22" i="89"/>
  <c r="K22" i="89"/>
  <c r="J22" i="89"/>
  <c r="I22" i="89"/>
  <c r="G22" i="89"/>
  <c r="M21" i="89"/>
  <c r="K21" i="89"/>
  <c r="J21" i="89"/>
  <c r="I21" i="89"/>
  <c r="G21" i="89"/>
  <c r="M20" i="89"/>
  <c r="K20" i="89"/>
  <c r="J20" i="89"/>
  <c r="I20" i="89"/>
  <c r="G20" i="89"/>
  <c r="M19" i="89"/>
  <c r="K19" i="89"/>
  <c r="J19" i="89"/>
  <c r="I19" i="89"/>
  <c r="G19" i="89"/>
  <c r="M18" i="89"/>
  <c r="K18" i="89"/>
  <c r="J18" i="89"/>
  <c r="I18" i="89"/>
  <c r="G18" i="89"/>
  <c r="M17" i="89"/>
  <c r="K17" i="89"/>
  <c r="J17" i="89"/>
  <c r="I17" i="89"/>
  <c r="G17" i="89"/>
  <c r="M16" i="89"/>
  <c r="K16" i="89"/>
  <c r="J16" i="89"/>
  <c r="I16" i="89"/>
  <c r="G16" i="89"/>
  <c r="M15" i="89"/>
  <c r="K15" i="89"/>
  <c r="J15" i="89"/>
  <c r="I15" i="89"/>
  <c r="G15" i="89"/>
  <c r="M14" i="89"/>
  <c r="K14" i="89"/>
  <c r="J14" i="89"/>
  <c r="I14" i="89"/>
  <c r="G14" i="89"/>
  <c r="M13" i="89"/>
  <c r="K13" i="89"/>
  <c r="J13" i="89"/>
  <c r="I13" i="89"/>
  <c r="G13" i="89"/>
  <c r="M12" i="89"/>
  <c r="K12" i="89"/>
  <c r="J12" i="89"/>
  <c r="I12" i="89"/>
  <c r="G12" i="89"/>
  <c r="M11" i="89"/>
  <c r="K11" i="89"/>
  <c r="J11" i="89"/>
  <c r="I11" i="89"/>
  <c r="G11" i="89"/>
  <c r="M10" i="89"/>
  <c r="K10" i="89"/>
  <c r="J10" i="89"/>
  <c r="I10" i="89"/>
  <c r="G10" i="89"/>
  <c r="M9" i="89"/>
  <c r="K9" i="89"/>
  <c r="J9" i="89"/>
  <c r="I9" i="89"/>
  <c r="G9" i="89"/>
  <c r="M8" i="89"/>
  <c r="K8" i="89"/>
  <c r="J8" i="89"/>
  <c r="I8" i="89"/>
  <c r="G8" i="89"/>
  <c r="M10" i="88"/>
  <c r="L10" i="88"/>
  <c r="K10" i="88"/>
  <c r="J10" i="88"/>
  <c r="I10" i="88"/>
  <c r="H10" i="88"/>
  <c r="G10" i="88"/>
  <c r="F10" i="88"/>
  <c r="M9" i="88"/>
  <c r="K9" i="88"/>
  <c r="I9" i="88"/>
  <c r="G9" i="88"/>
  <c r="M8" i="88"/>
  <c r="K8" i="88"/>
  <c r="I8" i="88"/>
  <c r="G8" i="88"/>
  <c r="M7" i="88"/>
  <c r="K7" i="88"/>
  <c r="I7" i="88"/>
  <c r="G7" i="88"/>
  <c r="M87" i="87"/>
  <c r="K87" i="87"/>
  <c r="I87" i="87"/>
  <c r="G87" i="87"/>
  <c r="F87" i="87"/>
  <c r="M86" i="87"/>
  <c r="K86" i="87"/>
  <c r="J86" i="87"/>
  <c r="I86" i="87"/>
  <c r="G86" i="87"/>
  <c r="M85" i="87"/>
  <c r="K85" i="87"/>
  <c r="J85" i="87"/>
  <c r="I85" i="87"/>
  <c r="G85" i="87"/>
  <c r="M84" i="87"/>
  <c r="K84" i="87"/>
  <c r="J84" i="87"/>
  <c r="I84" i="87"/>
  <c r="G84" i="87"/>
  <c r="M83" i="87"/>
  <c r="K83" i="87"/>
  <c r="J83" i="87"/>
  <c r="I83" i="87"/>
  <c r="G83" i="87"/>
  <c r="M82" i="87"/>
  <c r="K82" i="87"/>
  <c r="J82" i="87"/>
  <c r="I82" i="87"/>
  <c r="G82" i="87"/>
  <c r="M81" i="87"/>
  <c r="K81" i="87"/>
  <c r="J81" i="87"/>
  <c r="I81" i="87"/>
  <c r="G81" i="87"/>
  <c r="M80" i="87"/>
  <c r="K80" i="87"/>
  <c r="J80" i="87"/>
  <c r="I80" i="87"/>
  <c r="G80" i="87"/>
  <c r="M79" i="87"/>
  <c r="K79" i="87"/>
  <c r="J79" i="87"/>
  <c r="I79" i="87"/>
  <c r="G79" i="87"/>
  <c r="M78" i="87"/>
  <c r="K78" i="87"/>
  <c r="J78" i="87"/>
  <c r="I78" i="87"/>
  <c r="G78" i="87"/>
  <c r="M77" i="87"/>
  <c r="K77" i="87"/>
  <c r="J77" i="87"/>
  <c r="I77" i="87"/>
  <c r="G77" i="87"/>
  <c r="M76" i="87"/>
  <c r="K76" i="87"/>
  <c r="J76" i="87"/>
  <c r="I76" i="87"/>
  <c r="G76" i="87"/>
  <c r="M75" i="87"/>
  <c r="K75" i="87"/>
  <c r="J75" i="87"/>
  <c r="I75" i="87"/>
  <c r="G75" i="87"/>
  <c r="M74" i="87"/>
  <c r="K74" i="87"/>
  <c r="J74" i="87"/>
  <c r="I74" i="87"/>
  <c r="G74" i="87"/>
  <c r="M73" i="87"/>
  <c r="K73" i="87"/>
  <c r="J73" i="87"/>
  <c r="I73" i="87"/>
  <c r="G73" i="87"/>
  <c r="M72" i="87"/>
  <c r="K72" i="87"/>
  <c r="J72" i="87"/>
  <c r="I72" i="87"/>
  <c r="G72" i="87"/>
  <c r="M71" i="87"/>
  <c r="K71" i="87"/>
  <c r="J71" i="87"/>
  <c r="I71" i="87"/>
  <c r="G71" i="87"/>
  <c r="M70" i="87"/>
  <c r="K70" i="87"/>
  <c r="J70" i="87"/>
  <c r="I70" i="87"/>
  <c r="G70" i="87"/>
  <c r="M69" i="87"/>
  <c r="K69" i="87"/>
  <c r="J69" i="87"/>
  <c r="I69" i="87"/>
  <c r="G69" i="87"/>
  <c r="M68" i="87"/>
  <c r="K68" i="87"/>
  <c r="J68" i="87"/>
  <c r="I68" i="87"/>
  <c r="G68" i="87"/>
  <c r="M67" i="87"/>
  <c r="K67" i="87"/>
  <c r="J67" i="87"/>
  <c r="I67" i="87"/>
  <c r="G67" i="87"/>
  <c r="M66" i="87"/>
  <c r="K66" i="87"/>
  <c r="I66" i="87"/>
  <c r="G66" i="87"/>
  <c r="M65" i="87"/>
  <c r="K65" i="87"/>
  <c r="I65" i="87"/>
  <c r="G65" i="87"/>
  <c r="M64" i="87"/>
  <c r="K64" i="87"/>
  <c r="I64" i="87"/>
  <c r="G64" i="87"/>
  <c r="M63" i="87"/>
  <c r="K63" i="87"/>
  <c r="I63" i="87"/>
  <c r="G63" i="87"/>
  <c r="M62" i="87"/>
  <c r="K62" i="87"/>
  <c r="I62" i="87"/>
  <c r="G62" i="87"/>
  <c r="M61" i="87"/>
  <c r="K61" i="87"/>
  <c r="J61" i="87"/>
  <c r="I61" i="87"/>
  <c r="G61" i="87"/>
  <c r="M60" i="87"/>
  <c r="K60" i="87"/>
  <c r="J60" i="87"/>
  <c r="I60" i="87"/>
  <c r="G60" i="87"/>
  <c r="M59" i="87"/>
  <c r="K59" i="87"/>
  <c r="J59" i="87"/>
  <c r="I59" i="87"/>
  <c r="G59" i="87"/>
  <c r="M58" i="87"/>
  <c r="K58" i="87"/>
  <c r="J58" i="87"/>
  <c r="I58" i="87"/>
  <c r="G58" i="87"/>
  <c r="M57" i="87"/>
  <c r="K57" i="87"/>
  <c r="J57" i="87"/>
  <c r="I57" i="87"/>
  <c r="G57" i="87"/>
  <c r="M56" i="87"/>
  <c r="K56" i="87"/>
  <c r="J56" i="87"/>
  <c r="I56" i="87"/>
  <c r="G56" i="87"/>
  <c r="M55" i="87"/>
  <c r="K55" i="87"/>
  <c r="J55" i="87"/>
  <c r="I55" i="87"/>
  <c r="G55" i="87"/>
  <c r="M54" i="87"/>
  <c r="K54" i="87"/>
  <c r="J54" i="87"/>
  <c r="I54" i="87"/>
  <c r="G54" i="87"/>
  <c r="M53" i="87"/>
  <c r="K53" i="87"/>
  <c r="J53" i="87"/>
  <c r="I53" i="87"/>
  <c r="G53" i="87"/>
  <c r="M52" i="87"/>
  <c r="K52" i="87"/>
  <c r="J52" i="87"/>
  <c r="I52" i="87"/>
  <c r="G52" i="87"/>
  <c r="M51" i="87"/>
  <c r="K51" i="87"/>
  <c r="J51" i="87"/>
  <c r="I51" i="87"/>
  <c r="G51" i="87"/>
  <c r="M50" i="87"/>
  <c r="K50" i="87"/>
  <c r="J50" i="87"/>
  <c r="I50" i="87"/>
  <c r="G50" i="87"/>
  <c r="M49" i="87"/>
  <c r="K49" i="87"/>
  <c r="J49" i="87"/>
  <c r="I49" i="87"/>
  <c r="G49" i="87"/>
  <c r="M48" i="87"/>
  <c r="K48" i="87"/>
  <c r="J48" i="87"/>
  <c r="I48" i="87"/>
  <c r="G48" i="87"/>
  <c r="M47" i="87"/>
  <c r="K47" i="87"/>
  <c r="J47" i="87"/>
  <c r="I47" i="87"/>
  <c r="G47" i="87"/>
  <c r="M46" i="87"/>
  <c r="K46" i="87"/>
  <c r="I46" i="87"/>
  <c r="G46" i="87"/>
  <c r="M45" i="87"/>
  <c r="K45" i="87"/>
  <c r="J45" i="87"/>
  <c r="I45" i="87"/>
  <c r="G45" i="87"/>
  <c r="M44" i="87"/>
  <c r="K44" i="87"/>
  <c r="J44" i="87"/>
  <c r="I44" i="87"/>
  <c r="G44" i="87"/>
  <c r="M43" i="87"/>
  <c r="K43" i="87"/>
  <c r="J43" i="87"/>
  <c r="I43" i="87"/>
  <c r="G43" i="87"/>
  <c r="M42" i="87"/>
  <c r="K42" i="87"/>
  <c r="J42" i="87"/>
  <c r="I42" i="87"/>
  <c r="G42" i="87"/>
  <c r="M41" i="87"/>
  <c r="K41" i="87"/>
  <c r="J41" i="87"/>
  <c r="I41" i="87"/>
  <c r="G41" i="87"/>
  <c r="M40" i="87"/>
  <c r="K40" i="87"/>
  <c r="J40" i="87"/>
  <c r="I40" i="87"/>
  <c r="G40" i="87"/>
  <c r="M39" i="87"/>
  <c r="K39" i="87"/>
  <c r="J39" i="87"/>
  <c r="I39" i="87"/>
  <c r="G39" i="87"/>
  <c r="M38" i="87"/>
  <c r="K38" i="87"/>
  <c r="J38" i="87"/>
  <c r="I38" i="87"/>
  <c r="G38" i="87"/>
  <c r="M37" i="87"/>
  <c r="K37" i="87"/>
  <c r="J37" i="87"/>
  <c r="I37" i="87"/>
  <c r="G37" i="87"/>
  <c r="M36" i="87"/>
  <c r="K36" i="87"/>
  <c r="J36" i="87"/>
  <c r="I36" i="87"/>
  <c r="G36" i="87"/>
  <c r="M35" i="87"/>
  <c r="K35" i="87"/>
  <c r="J35" i="87"/>
  <c r="I35" i="87"/>
  <c r="G35" i="87"/>
  <c r="M34" i="87"/>
  <c r="K34" i="87"/>
  <c r="J34" i="87"/>
  <c r="I34" i="87"/>
  <c r="G34" i="87"/>
  <c r="M33" i="87"/>
  <c r="K33" i="87"/>
  <c r="J33" i="87"/>
  <c r="I33" i="87"/>
  <c r="G33" i="87"/>
  <c r="M32" i="87"/>
  <c r="K32" i="87"/>
  <c r="J32" i="87"/>
  <c r="I32" i="87"/>
  <c r="G32" i="87"/>
  <c r="M31" i="87"/>
  <c r="K31" i="87"/>
  <c r="J31" i="87"/>
  <c r="I31" i="87"/>
  <c r="G31" i="87"/>
  <c r="M30" i="87"/>
  <c r="K30" i="87"/>
  <c r="J30" i="87"/>
  <c r="I30" i="87"/>
  <c r="G30" i="87"/>
  <c r="M29" i="87"/>
  <c r="K29" i="87"/>
  <c r="J29" i="87"/>
  <c r="I29" i="87"/>
  <c r="G29" i="87"/>
  <c r="M28" i="87"/>
  <c r="K28" i="87"/>
  <c r="J28" i="87"/>
  <c r="I28" i="87"/>
  <c r="G28" i="87"/>
  <c r="M27" i="87"/>
  <c r="K27" i="87"/>
  <c r="J27" i="87"/>
  <c r="I27" i="87"/>
  <c r="G27" i="87"/>
  <c r="M26" i="87"/>
  <c r="K26" i="87"/>
  <c r="J26" i="87"/>
  <c r="I26" i="87"/>
  <c r="G26" i="87"/>
  <c r="M25" i="87"/>
  <c r="K25" i="87"/>
  <c r="J25" i="87"/>
  <c r="I25" i="87"/>
  <c r="G25" i="87"/>
  <c r="M24" i="87"/>
  <c r="K24" i="87"/>
  <c r="J24" i="87"/>
  <c r="I24" i="87"/>
  <c r="G24" i="87"/>
  <c r="M23" i="87"/>
  <c r="K23" i="87"/>
  <c r="J23" i="87"/>
  <c r="I23" i="87"/>
  <c r="G23" i="87"/>
  <c r="M22" i="87"/>
  <c r="K22" i="87"/>
  <c r="J22" i="87"/>
  <c r="I22" i="87"/>
  <c r="G22" i="87"/>
  <c r="M21" i="87"/>
  <c r="K21" i="87"/>
  <c r="J21" i="87"/>
  <c r="I21" i="87"/>
  <c r="G21" i="87"/>
  <c r="M20" i="87"/>
  <c r="K20" i="87"/>
  <c r="J20" i="87"/>
  <c r="I20" i="87"/>
  <c r="G20" i="87"/>
  <c r="M19" i="87"/>
  <c r="K19" i="87"/>
  <c r="J19" i="87"/>
  <c r="I19" i="87"/>
  <c r="G19" i="87"/>
  <c r="M18" i="87"/>
  <c r="K18" i="87"/>
  <c r="J18" i="87"/>
  <c r="I18" i="87"/>
  <c r="G18" i="87"/>
  <c r="M17" i="87"/>
  <c r="K17" i="87"/>
  <c r="J17" i="87"/>
  <c r="I17" i="87"/>
  <c r="G17" i="87"/>
  <c r="M16" i="87"/>
  <c r="K16" i="87"/>
  <c r="J16" i="87"/>
  <c r="I16" i="87"/>
  <c r="G16" i="87"/>
  <c r="M15" i="87"/>
  <c r="K15" i="87"/>
  <c r="J15" i="87"/>
  <c r="I15" i="87"/>
  <c r="G15" i="87"/>
  <c r="M14" i="87"/>
  <c r="K14" i="87"/>
  <c r="J14" i="87"/>
  <c r="I14" i="87"/>
  <c r="G14" i="87"/>
  <c r="M13" i="87"/>
  <c r="K13" i="87"/>
  <c r="J13" i="87"/>
  <c r="I13" i="87"/>
  <c r="G13" i="87"/>
  <c r="M12" i="87"/>
  <c r="K12" i="87"/>
  <c r="J12" i="87"/>
  <c r="I12" i="87"/>
  <c r="G12" i="87"/>
  <c r="M11" i="87"/>
  <c r="K11" i="87"/>
  <c r="J11" i="87"/>
  <c r="I11" i="87"/>
  <c r="G11" i="87"/>
  <c r="M10" i="87"/>
  <c r="K10" i="87"/>
  <c r="J10" i="87"/>
  <c r="I10" i="87"/>
  <c r="G10" i="87"/>
  <c r="M9" i="87"/>
  <c r="K9" i="87"/>
  <c r="J9" i="87"/>
  <c r="I9" i="87"/>
  <c r="G9" i="87"/>
  <c r="M8" i="87"/>
  <c r="K8" i="87"/>
  <c r="J8" i="87"/>
  <c r="I8" i="87"/>
  <c r="G8" i="87"/>
  <c r="M10" i="86"/>
  <c r="L10" i="86"/>
  <c r="K10" i="86"/>
  <c r="J10" i="86"/>
  <c r="I10" i="86"/>
  <c r="H10" i="86"/>
  <c r="G10" i="86"/>
  <c r="F10" i="86"/>
  <c r="M9" i="86"/>
  <c r="K9" i="86"/>
  <c r="I9" i="86"/>
  <c r="G9" i="86"/>
  <c r="M8" i="86"/>
  <c r="K8" i="86"/>
  <c r="I8" i="86"/>
  <c r="G8" i="86"/>
  <c r="M7" i="86"/>
  <c r="K7" i="86"/>
  <c r="I7" i="86"/>
  <c r="G7" i="86"/>
  <c r="M10" i="85"/>
  <c r="L10" i="85"/>
  <c r="K10" i="85"/>
  <c r="J10" i="85"/>
  <c r="I10" i="85"/>
  <c r="H10" i="85"/>
  <c r="G10" i="85"/>
  <c r="F10" i="85"/>
  <c r="M9" i="85"/>
  <c r="K9" i="85"/>
  <c r="I9" i="85"/>
  <c r="G9" i="85"/>
  <c r="M8" i="85"/>
  <c r="K8" i="85"/>
  <c r="I8" i="85"/>
  <c r="G8" i="85"/>
  <c r="M7" i="85"/>
  <c r="K7" i="85"/>
  <c r="I7" i="85"/>
  <c r="G7" i="85"/>
  <c r="M87" i="83"/>
  <c r="K87" i="83"/>
  <c r="I87" i="83"/>
  <c r="G87" i="83"/>
  <c r="F87" i="83"/>
  <c r="M86" i="83"/>
  <c r="K86" i="83"/>
  <c r="J86" i="83"/>
  <c r="I86" i="83"/>
  <c r="G86" i="83"/>
  <c r="M85" i="83"/>
  <c r="K85" i="83"/>
  <c r="J85" i="83"/>
  <c r="I85" i="83"/>
  <c r="G85" i="83"/>
  <c r="M84" i="83"/>
  <c r="K84" i="83"/>
  <c r="J84" i="83"/>
  <c r="I84" i="83"/>
  <c r="G84" i="83"/>
  <c r="M83" i="83"/>
  <c r="K83" i="83"/>
  <c r="J83" i="83"/>
  <c r="I83" i="83"/>
  <c r="G83" i="83"/>
  <c r="M82" i="83"/>
  <c r="K82" i="83"/>
  <c r="J82" i="83"/>
  <c r="I82" i="83"/>
  <c r="G82" i="83"/>
  <c r="M81" i="83"/>
  <c r="K81" i="83"/>
  <c r="J81" i="83"/>
  <c r="I81" i="83"/>
  <c r="G81" i="83"/>
  <c r="M80" i="83"/>
  <c r="K80" i="83"/>
  <c r="J80" i="83"/>
  <c r="I80" i="83"/>
  <c r="G80" i="83"/>
  <c r="M79" i="83"/>
  <c r="K79" i="83"/>
  <c r="J79" i="83"/>
  <c r="I79" i="83"/>
  <c r="G79" i="83"/>
  <c r="M78" i="83"/>
  <c r="K78" i="83"/>
  <c r="J78" i="83"/>
  <c r="I78" i="83"/>
  <c r="G78" i="83"/>
  <c r="M77" i="83"/>
  <c r="K77" i="83"/>
  <c r="J77" i="83"/>
  <c r="I77" i="83"/>
  <c r="G77" i="83"/>
  <c r="M76" i="83"/>
  <c r="K76" i="83"/>
  <c r="J76" i="83"/>
  <c r="I76" i="83"/>
  <c r="G76" i="83"/>
  <c r="M75" i="83"/>
  <c r="K75" i="83"/>
  <c r="J75" i="83"/>
  <c r="I75" i="83"/>
  <c r="G75" i="83"/>
  <c r="M74" i="83"/>
  <c r="K74" i="83"/>
  <c r="J74" i="83"/>
  <c r="I74" i="83"/>
  <c r="G74" i="83"/>
  <c r="M73" i="83"/>
  <c r="K73" i="83"/>
  <c r="J73" i="83"/>
  <c r="I73" i="83"/>
  <c r="G73" i="83"/>
  <c r="M72" i="83"/>
  <c r="K72" i="83"/>
  <c r="J72" i="83"/>
  <c r="I72" i="83"/>
  <c r="G72" i="83"/>
  <c r="M71" i="83"/>
  <c r="K71" i="83"/>
  <c r="J71" i="83"/>
  <c r="I71" i="83"/>
  <c r="G71" i="83"/>
  <c r="M70" i="83"/>
  <c r="K70" i="83"/>
  <c r="J70" i="83"/>
  <c r="I70" i="83"/>
  <c r="G70" i="83"/>
  <c r="M69" i="83"/>
  <c r="K69" i="83"/>
  <c r="J69" i="83"/>
  <c r="I69" i="83"/>
  <c r="G69" i="83"/>
  <c r="M68" i="83"/>
  <c r="K68" i="83"/>
  <c r="J68" i="83"/>
  <c r="I68" i="83"/>
  <c r="G68" i="83"/>
  <c r="M67" i="83"/>
  <c r="K67" i="83"/>
  <c r="J67" i="83"/>
  <c r="I67" i="83"/>
  <c r="G67" i="83"/>
  <c r="M66" i="83"/>
  <c r="K66" i="83"/>
  <c r="I66" i="83"/>
  <c r="G66" i="83"/>
  <c r="M65" i="83"/>
  <c r="K65" i="83"/>
  <c r="I65" i="83"/>
  <c r="G65" i="83"/>
  <c r="M64" i="83"/>
  <c r="K64" i="83"/>
  <c r="I64" i="83"/>
  <c r="G64" i="83"/>
  <c r="M63" i="83"/>
  <c r="K63" i="83"/>
  <c r="I63" i="83"/>
  <c r="G63" i="83"/>
  <c r="M62" i="83"/>
  <c r="K62" i="83"/>
  <c r="I62" i="83"/>
  <c r="G62" i="83"/>
  <c r="M61" i="83"/>
  <c r="K61" i="83"/>
  <c r="J61" i="83"/>
  <c r="I61" i="83"/>
  <c r="G61" i="83"/>
  <c r="M60" i="83"/>
  <c r="K60" i="83"/>
  <c r="J60" i="83"/>
  <c r="I60" i="83"/>
  <c r="G60" i="83"/>
  <c r="M59" i="83"/>
  <c r="K59" i="83"/>
  <c r="J59" i="83"/>
  <c r="I59" i="83"/>
  <c r="G59" i="83"/>
  <c r="M58" i="83"/>
  <c r="K58" i="83"/>
  <c r="J58" i="83"/>
  <c r="I58" i="83"/>
  <c r="G58" i="83"/>
  <c r="M57" i="83"/>
  <c r="K57" i="83"/>
  <c r="J57" i="83"/>
  <c r="I57" i="83"/>
  <c r="G57" i="83"/>
  <c r="M56" i="83"/>
  <c r="K56" i="83"/>
  <c r="J56" i="83"/>
  <c r="I56" i="83"/>
  <c r="G56" i="83"/>
  <c r="M55" i="83"/>
  <c r="K55" i="83"/>
  <c r="J55" i="83"/>
  <c r="I55" i="83"/>
  <c r="G55" i="83"/>
  <c r="M54" i="83"/>
  <c r="K54" i="83"/>
  <c r="J54" i="83"/>
  <c r="I54" i="83"/>
  <c r="G54" i="83"/>
  <c r="M53" i="83"/>
  <c r="K53" i="83"/>
  <c r="J53" i="83"/>
  <c r="I53" i="83"/>
  <c r="G53" i="83"/>
  <c r="M52" i="83"/>
  <c r="K52" i="83"/>
  <c r="J52" i="83"/>
  <c r="I52" i="83"/>
  <c r="G52" i="83"/>
  <c r="M51" i="83"/>
  <c r="K51" i="83"/>
  <c r="J51" i="83"/>
  <c r="I51" i="83"/>
  <c r="G51" i="83"/>
  <c r="M50" i="83"/>
  <c r="K50" i="83"/>
  <c r="J50" i="83"/>
  <c r="I50" i="83"/>
  <c r="G50" i="83"/>
  <c r="M49" i="83"/>
  <c r="K49" i="83"/>
  <c r="J49" i="83"/>
  <c r="I49" i="83"/>
  <c r="G49" i="83"/>
  <c r="M48" i="83"/>
  <c r="K48" i="83"/>
  <c r="J48" i="83"/>
  <c r="I48" i="83"/>
  <c r="G48" i="83"/>
  <c r="M47" i="83"/>
  <c r="K47" i="83"/>
  <c r="J47" i="83"/>
  <c r="I47" i="83"/>
  <c r="G47" i="83"/>
  <c r="M46" i="83"/>
  <c r="K46" i="83"/>
  <c r="I46" i="83"/>
  <c r="G46" i="83"/>
  <c r="M45" i="83"/>
  <c r="K45" i="83"/>
  <c r="J45" i="83"/>
  <c r="I45" i="83"/>
  <c r="G45" i="83"/>
  <c r="M44" i="83"/>
  <c r="K44" i="83"/>
  <c r="J44" i="83"/>
  <c r="I44" i="83"/>
  <c r="G44" i="83"/>
  <c r="M43" i="83"/>
  <c r="K43" i="83"/>
  <c r="J43" i="83"/>
  <c r="I43" i="83"/>
  <c r="G43" i="83"/>
  <c r="M42" i="83"/>
  <c r="K42" i="83"/>
  <c r="J42" i="83"/>
  <c r="I42" i="83"/>
  <c r="G42" i="83"/>
  <c r="M41" i="83"/>
  <c r="K41" i="83"/>
  <c r="J41" i="83"/>
  <c r="I41" i="83"/>
  <c r="G41" i="83"/>
  <c r="M40" i="83"/>
  <c r="K40" i="83"/>
  <c r="J40" i="83"/>
  <c r="I40" i="83"/>
  <c r="G40" i="83"/>
  <c r="M39" i="83"/>
  <c r="K39" i="83"/>
  <c r="J39" i="83"/>
  <c r="I39" i="83"/>
  <c r="G39" i="83"/>
  <c r="M38" i="83"/>
  <c r="K38" i="83"/>
  <c r="J38" i="83"/>
  <c r="I38" i="83"/>
  <c r="G38" i="83"/>
  <c r="M37" i="83"/>
  <c r="K37" i="83"/>
  <c r="J37" i="83"/>
  <c r="I37" i="83"/>
  <c r="G37" i="83"/>
  <c r="M36" i="83"/>
  <c r="K36" i="83"/>
  <c r="J36" i="83"/>
  <c r="I36" i="83"/>
  <c r="G36" i="83"/>
  <c r="M35" i="83"/>
  <c r="K35" i="83"/>
  <c r="J35" i="83"/>
  <c r="I35" i="83"/>
  <c r="G35" i="83"/>
  <c r="M34" i="83"/>
  <c r="K34" i="83"/>
  <c r="J34" i="83"/>
  <c r="I34" i="83"/>
  <c r="G34" i="83"/>
  <c r="M33" i="83"/>
  <c r="K33" i="83"/>
  <c r="J33" i="83"/>
  <c r="I33" i="83"/>
  <c r="G33" i="83"/>
  <c r="M32" i="83"/>
  <c r="K32" i="83"/>
  <c r="J32" i="83"/>
  <c r="I32" i="83"/>
  <c r="G32" i="83"/>
  <c r="M31" i="83"/>
  <c r="K31" i="83"/>
  <c r="J31" i="83"/>
  <c r="I31" i="83"/>
  <c r="G31" i="83"/>
  <c r="M30" i="83"/>
  <c r="K30" i="83"/>
  <c r="J30" i="83"/>
  <c r="I30" i="83"/>
  <c r="G30" i="83"/>
  <c r="M29" i="83"/>
  <c r="K29" i="83"/>
  <c r="J29" i="83"/>
  <c r="I29" i="83"/>
  <c r="G29" i="83"/>
  <c r="M28" i="83"/>
  <c r="K28" i="83"/>
  <c r="J28" i="83"/>
  <c r="I28" i="83"/>
  <c r="G28" i="83"/>
  <c r="M27" i="83"/>
  <c r="K27" i="83"/>
  <c r="J27" i="83"/>
  <c r="I27" i="83"/>
  <c r="G27" i="83"/>
  <c r="M26" i="83"/>
  <c r="K26" i="83"/>
  <c r="J26" i="83"/>
  <c r="I26" i="83"/>
  <c r="G26" i="83"/>
  <c r="M25" i="83"/>
  <c r="K25" i="83"/>
  <c r="J25" i="83"/>
  <c r="I25" i="83"/>
  <c r="G25" i="83"/>
  <c r="M24" i="83"/>
  <c r="K24" i="83"/>
  <c r="J24" i="83"/>
  <c r="I24" i="83"/>
  <c r="G24" i="83"/>
  <c r="M23" i="83"/>
  <c r="K23" i="83"/>
  <c r="J23" i="83"/>
  <c r="I23" i="83"/>
  <c r="G23" i="83"/>
  <c r="M22" i="83"/>
  <c r="K22" i="83"/>
  <c r="J22" i="83"/>
  <c r="I22" i="83"/>
  <c r="G22" i="83"/>
  <c r="M21" i="83"/>
  <c r="K21" i="83"/>
  <c r="J21" i="83"/>
  <c r="I21" i="83"/>
  <c r="G21" i="83"/>
  <c r="M20" i="83"/>
  <c r="K20" i="83"/>
  <c r="J20" i="83"/>
  <c r="I20" i="83"/>
  <c r="G20" i="83"/>
  <c r="M19" i="83"/>
  <c r="K19" i="83"/>
  <c r="J19" i="83"/>
  <c r="I19" i="83"/>
  <c r="G19" i="83"/>
  <c r="M18" i="83"/>
  <c r="K18" i="83"/>
  <c r="J18" i="83"/>
  <c r="I18" i="83"/>
  <c r="G18" i="83"/>
  <c r="M17" i="83"/>
  <c r="K17" i="83"/>
  <c r="J17" i="83"/>
  <c r="I17" i="83"/>
  <c r="G17" i="83"/>
  <c r="M16" i="83"/>
  <c r="K16" i="83"/>
  <c r="J16" i="83"/>
  <c r="I16" i="83"/>
  <c r="G16" i="83"/>
  <c r="M15" i="83"/>
  <c r="K15" i="83"/>
  <c r="J15" i="83"/>
  <c r="I15" i="83"/>
  <c r="G15" i="83"/>
  <c r="M14" i="83"/>
  <c r="K14" i="83"/>
  <c r="J14" i="83"/>
  <c r="I14" i="83"/>
  <c r="G14" i="83"/>
  <c r="M13" i="83"/>
  <c r="K13" i="83"/>
  <c r="J13" i="83"/>
  <c r="I13" i="83"/>
  <c r="G13" i="83"/>
  <c r="M12" i="83"/>
  <c r="K12" i="83"/>
  <c r="J12" i="83"/>
  <c r="I12" i="83"/>
  <c r="G12" i="83"/>
  <c r="M11" i="83"/>
  <c r="K11" i="83"/>
  <c r="J11" i="83"/>
  <c r="I11" i="83"/>
  <c r="G11" i="83"/>
  <c r="M10" i="83"/>
  <c r="K10" i="83"/>
  <c r="J10" i="83"/>
  <c r="I10" i="83"/>
  <c r="G10" i="83"/>
  <c r="M9" i="83"/>
  <c r="K9" i="83"/>
  <c r="J9" i="83"/>
  <c r="I9" i="83"/>
  <c r="G9" i="83"/>
  <c r="M8" i="83"/>
  <c r="K8" i="83"/>
  <c r="J8" i="83"/>
  <c r="I8" i="83"/>
  <c r="G8" i="83"/>
  <c r="M10" i="82"/>
  <c r="L10" i="82"/>
  <c r="K10" i="82"/>
  <c r="J10" i="82"/>
  <c r="I10" i="82"/>
  <c r="H10" i="82"/>
  <c r="G10" i="82"/>
  <c r="F10" i="82"/>
  <c r="M9" i="82"/>
  <c r="K9" i="82"/>
  <c r="I9" i="82"/>
  <c r="G9" i="82"/>
  <c r="M8" i="82"/>
  <c r="K8" i="82"/>
  <c r="I8" i="82"/>
  <c r="G8" i="82"/>
  <c r="M7" i="82"/>
  <c r="K7" i="82"/>
  <c r="I7" i="82"/>
  <c r="G7" i="82"/>
  <c r="M87" i="81"/>
  <c r="K87" i="81"/>
  <c r="I87" i="81"/>
  <c r="G87" i="81"/>
  <c r="F87" i="81"/>
  <c r="M86" i="81"/>
  <c r="K86" i="81"/>
  <c r="J86" i="81"/>
  <c r="I86" i="81"/>
  <c r="G86" i="81"/>
  <c r="M85" i="81"/>
  <c r="K85" i="81"/>
  <c r="J85" i="81"/>
  <c r="I85" i="81"/>
  <c r="G85" i="81"/>
  <c r="M84" i="81"/>
  <c r="K84" i="81"/>
  <c r="J84" i="81"/>
  <c r="I84" i="81"/>
  <c r="G84" i="81"/>
  <c r="M83" i="81"/>
  <c r="K83" i="81"/>
  <c r="J83" i="81"/>
  <c r="I83" i="81"/>
  <c r="G83" i="81"/>
  <c r="M82" i="81"/>
  <c r="K82" i="81"/>
  <c r="J82" i="81"/>
  <c r="I82" i="81"/>
  <c r="G82" i="81"/>
  <c r="M81" i="81"/>
  <c r="K81" i="81"/>
  <c r="J81" i="81"/>
  <c r="I81" i="81"/>
  <c r="G81" i="81"/>
  <c r="M80" i="81"/>
  <c r="K80" i="81"/>
  <c r="J80" i="81"/>
  <c r="I80" i="81"/>
  <c r="G80" i="81"/>
  <c r="M79" i="81"/>
  <c r="K79" i="81"/>
  <c r="J79" i="81"/>
  <c r="I79" i="81"/>
  <c r="G79" i="81"/>
  <c r="M78" i="81"/>
  <c r="K78" i="81"/>
  <c r="J78" i="81"/>
  <c r="I78" i="81"/>
  <c r="G78" i="81"/>
  <c r="M77" i="81"/>
  <c r="K77" i="81"/>
  <c r="J77" i="81"/>
  <c r="I77" i="81"/>
  <c r="G77" i="81"/>
  <c r="M76" i="81"/>
  <c r="K76" i="81"/>
  <c r="J76" i="81"/>
  <c r="I76" i="81"/>
  <c r="G76" i="81"/>
  <c r="M75" i="81"/>
  <c r="K75" i="81"/>
  <c r="J75" i="81"/>
  <c r="I75" i="81"/>
  <c r="G75" i="81"/>
  <c r="M74" i="81"/>
  <c r="K74" i="81"/>
  <c r="J74" i="81"/>
  <c r="I74" i="81"/>
  <c r="G74" i="81"/>
  <c r="M73" i="81"/>
  <c r="K73" i="81"/>
  <c r="J73" i="81"/>
  <c r="I73" i="81"/>
  <c r="G73" i="81"/>
  <c r="M72" i="81"/>
  <c r="K72" i="81"/>
  <c r="J72" i="81"/>
  <c r="I72" i="81"/>
  <c r="G72" i="81"/>
  <c r="M71" i="81"/>
  <c r="K71" i="81"/>
  <c r="J71" i="81"/>
  <c r="I71" i="81"/>
  <c r="G71" i="81"/>
  <c r="M70" i="81"/>
  <c r="K70" i="81"/>
  <c r="J70" i="81"/>
  <c r="I70" i="81"/>
  <c r="G70" i="81"/>
  <c r="M69" i="81"/>
  <c r="K69" i="81"/>
  <c r="J69" i="81"/>
  <c r="I69" i="81"/>
  <c r="G69" i="81"/>
  <c r="M68" i="81"/>
  <c r="K68" i="81"/>
  <c r="J68" i="81"/>
  <c r="I68" i="81"/>
  <c r="G68" i="81"/>
  <c r="M67" i="81"/>
  <c r="K67" i="81"/>
  <c r="J67" i="81"/>
  <c r="I67" i="81"/>
  <c r="G67" i="81"/>
  <c r="M66" i="81"/>
  <c r="K66" i="81"/>
  <c r="I66" i="81"/>
  <c r="G66" i="81"/>
  <c r="M65" i="81"/>
  <c r="K65" i="81"/>
  <c r="I65" i="81"/>
  <c r="G65" i="81"/>
  <c r="M64" i="81"/>
  <c r="K64" i="81"/>
  <c r="I64" i="81"/>
  <c r="G64" i="81"/>
  <c r="M63" i="81"/>
  <c r="K63" i="81"/>
  <c r="I63" i="81"/>
  <c r="G63" i="81"/>
  <c r="M62" i="81"/>
  <c r="K62" i="81"/>
  <c r="I62" i="81"/>
  <c r="G62" i="81"/>
  <c r="M61" i="81"/>
  <c r="K61" i="81"/>
  <c r="J61" i="81"/>
  <c r="I61" i="81"/>
  <c r="G61" i="81"/>
  <c r="M60" i="81"/>
  <c r="K60" i="81"/>
  <c r="J60" i="81"/>
  <c r="I60" i="81"/>
  <c r="G60" i="81"/>
  <c r="M59" i="81"/>
  <c r="K59" i="81"/>
  <c r="J59" i="81"/>
  <c r="I59" i="81"/>
  <c r="G59" i="81"/>
  <c r="M58" i="81"/>
  <c r="K58" i="81"/>
  <c r="J58" i="81"/>
  <c r="I58" i="81"/>
  <c r="G58" i="81"/>
  <c r="M57" i="81"/>
  <c r="K57" i="81"/>
  <c r="J57" i="81"/>
  <c r="I57" i="81"/>
  <c r="G57" i="81"/>
  <c r="M56" i="81"/>
  <c r="K56" i="81"/>
  <c r="J56" i="81"/>
  <c r="I56" i="81"/>
  <c r="G56" i="81"/>
  <c r="M55" i="81"/>
  <c r="K55" i="81"/>
  <c r="J55" i="81"/>
  <c r="I55" i="81"/>
  <c r="G55" i="81"/>
  <c r="M54" i="81"/>
  <c r="K54" i="81"/>
  <c r="J54" i="81"/>
  <c r="I54" i="81"/>
  <c r="G54" i="81"/>
  <c r="M53" i="81"/>
  <c r="K53" i="81"/>
  <c r="J53" i="81"/>
  <c r="I53" i="81"/>
  <c r="G53" i="81"/>
  <c r="M52" i="81"/>
  <c r="K52" i="81"/>
  <c r="J52" i="81"/>
  <c r="I52" i="81"/>
  <c r="G52" i="81"/>
  <c r="M51" i="81"/>
  <c r="K51" i="81"/>
  <c r="J51" i="81"/>
  <c r="I51" i="81"/>
  <c r="G51" i="81"/>
  <c r="M50" i="81"/>
  <c r="K50" i="81"/>
  <c r="J50" i="81"/>
  <c r="I50" i="81"/>
  <c r="G50" i="81"/>
  <c r="M49" i="81"/>
  <c r="K49" i="81"/>
  <c r="J49" i="81"/>
  <c r="I49" i="81"/>
  <c r="G49" i="81"/>
  <c r="M48" i="81"/>
  <c r="K48" i="81"/>
  <c r="J48" i="81"/>
  <c r="I48" i="81"/>
  <c r="G48" i="81"/>
  <c r="M47" i="81"/>
  <c r="K47" i="81"/>
  <c r="J47" i="81"/>
  <c r="I47" i="81"/>
  <c r="G47" i="81"/>
  <c r="M46" i="81"/>
  <c r="K46" i="81"/>
  <c r="I46" i="81"/>
  <c r="G46" i="81"/>
  <c r="M45" i="81"/>
  <c r="K45" i="81"/>
  <c r="J45" i="81"/>
  <c r="I45" i="81"/>
  <c r="G45" i="81"/>
  <c r="M44" i="81"/>
  <c r="K44" i="81"/>
  <c r="J44" i="81"/>
  <c r="I44" i="81"/>
  <c r="G44" i="81"/>
  <c r="M43" i="81"/>
  <c r="K43" i="81"/>
  <c r="J43" i="81"/>
  <c r="I43" i="81"/>
  <c r="G43" i="81"/>
  <c r="M42" i="81"/>
  <c r="K42" i="81"/>
  <c r="J42" i="81"/>
  <c r="I42" i="81"/>
  <c r="G42" i="81"/>
  <c r="M41" i="81"/>
  <c r="K41" i="81"/>
  <c r="J41" i="81"/>
  <c r="I41" i="81"/>
  <c r="G41" i="81"/>
  <c r="M40" i="81"/>
  <c r="K40" i="81"/>
  <c r="J40" i="81"/>
  <c r="I40" i="81"/>
  <c r="G40" i="81"/>
  <c r="M39" i="81"/>
  <c r="K39" i="81"/>
  <c r="J39" i="81"/>
  <c r="I39" i="81"/>
  <c r="G39" i="81"/>
  <c r="M38" i="81"/>
  <c r="K38" i="81"/>
  <c r="J38" i="81"/>
  <c r="I38" i="81"/>
  <c r="G38" i="81"/>
  <c r="M37" i="81"/>
  <c r="K37" i="81"/>
  <c r="J37" i="81"/>
  <c r="I37" i="81"/>
  <c r="G37" i="81"/>
  <c r="M36" i="81"/>
  <c r="K36" i="81"/>
  <c r="J36" i="81"/>
  <c r="I36" i="81"/>
  <c r="G36" i="81"/>
  <c r="M35" i="81"/>
  <c r="K35" i="81"/>
  <c r="J35" i="81"/>
  <c r="I35" i="81"/>
  <c r="G35" i="81"/>
  <c r="M34" i="81"/>
  <c r="K34" i="81"/>
  <c r="J34" i="81"/>
  <c r="I34" i="81"/>
  <c r="G34" i="81"/>
  <c r="M33" i="81"/>
  <c r="K33" i="81"/>
  <c r="J33" i="81"/>
  <c r="I33" i="81"/>
  <c r="G33" i="81"/>
  <c r="M32" i="81"/>
  <c r="K32" i="81"/>
  <c r="J32" i="81"/>
  <c r="I32" i="81"/>
  <c r="G32" i="81"/>
  <c r="M31" i="81"/>
  <c r="K31" i="81"/>
  <c r="J31" i="81"/>
  <c r="I31" i="81"/>
  <c r="G31" i="81"/>
  <c r="M30" i="81"/>
  <c r="K30" i="81"/>
  <c r="J30" i="81"/>
  <c r="I30" i="81"/>
  <c r="G30" i="81"/>
  <c r="M29" i="81"/>
  <c r="K29" i="81"/>
  <c r="J29" i="81"/>
  <c r="I29" i="81"/>
  <c r="G29" i="81"/>
  <c r="M28" i="81"/>
  <c r="K28" i="81"/>
  <c r="J28" i="81"/>
  <c r="I28" i="81"/>
  <c r="G28" i="81"/>
  <c r="M27" i="81"/>
  <c r="K27" i="81"/>
  <c r="J27" i="81"/>
  <c r="I27" i="81"/>
  <c r="G27" i="81"/>
  <c r="M26" i="81"/>
  <c r="K26" i="81"/>
  <c r="J26" i="81"/>
  <c r="I26" i="81"/>
  <c r="G26" i="81"/>
  <c r="M25" i="81"/>
  <c r="K25" i="81"/>
  <c r="J25" i="81"/>
  <c r="I25" i="81"/>
  <c r="G25" i="81"/>
  <c r="M24" i="81"/>
  <c r="K24" i="81"/>
  <c r="J24" i="81"/>
  <c r="I24" i="81"/>
  <c r="G24" i="81"/>
  <c r="M23" i="81"/>
  <c r="K23" i="81"/>
  <c r="J23" i="81"/>
  <c r="I23" i="81"/>
  <c r="G23" i="81"/>
  <c r="M22" i="81"/>
  <c r="K22" i="81"/>
  <c r="J22" i="81"/>
  <c r="I22" i="81"/>
  <c r="G22" i="81"/>
  <c r="M21" i="81"/>
  <c r="K21" i="81"/>
  <c r="J21" i="81"/>
  <c r="I21" i="81"/>
  <c r="G21" i="81"/>
  <c r="M20" i="81"/>
  <c r="K20" i="81"/>
  <c r="J20" i="81"/>
  <c r="I20" i="81"/>
  <c r="G20" i="81"/>
  <c r="M19" i="81"/>
  <c r="K19" i="81"/>
  <c r="J19" i="81"/>
  <c r="I19" i="81"/>
  <c r="G19" i="81"/>
  <c r="M18" i="81"/>
  <c r="K18" i="81"/>
  <c r="J18" i="81"/>
  <c r="I18" i="81"/>
  <c r="G18" i="81"/>
  <c r="M17" i="81"/>
  <c r="K17" i="81"/>
  <c r="J17" i="81"/>
  <c r="I17" i="81"/>
  <c r="G17" i="81"/>
  <c r="M16" i="81"/>
  <c r="K16" i="81"/>
  <c r="J16" i="81"/>
  <c r="I16" i="81"/>
  <c r="G16" i="81"/>
  <c r="M15" i="81"/>
  <c r="K15" i="81"/>
  <c r="J15" i="81"/>
  <c r="I15" i="81"/>
  <c r="G15" i="81"/>
  <c r="M14" i="81"/>
  <c r="K14" i="81"/>
  <c r="J14" i="81"/>
  <c r="I14" i="81"/>
  <c r="G14" i="81"/>
  <c r="M13" i="81"/>
  <c r="K13" i="81"/>
  <c r="J13" i="81"/>
  <c r="I13" i="81"/>
  <c r="G13" i="81"/>
  <c r="M12" i="81"/>
  <c r="K12" i="81"/>
  <c r="J12" i="81"/>
  <c r="I12" i="81"/>
  <c r="G12" i="81"/>
  <c r="M11" i="81"/>
  <c r="K11" i="81"/>
  <c r="J11" i="81"/>
  <c r="I11" i="81"/>
  <c r="G11" i="81"/>
  <c r="M10" i="81"/>
  <c r="K10" i="81"/>
  <c r="J10" i="81"/>
  <c r="I10" i="81"/>
  <c r="G10" i="81"/>
  <c r="M9" i="81"/>
  <c r="K9" i="81"/>
  <c r="J9" i="81"/>
  <c r="I9" i="81"/>
  <c r="G9" i="81"/>
  <c r="M8" i="81"/>
  <c r="K8" i="81"/>
  <c r="J8" i="81"/>
  <c r="I8" i="81"/>
  <c r="G8" i="81"/>
  <c r="M10" i="80"/>
  <c r="L10" i="80"/>
  <c r="K10" i="80"/>
  <c r="J10" i="80"/>
  <c r="I10" i="80"/>
  <c r="H10" i="80"/>
  <c r="G10" i="80"/>
  <c r="F10" i="80"/>
  <c r="M9" i="80"/>
  <c r="K9" i="80"/>
  <c r="I9" i="80"/>
  <c r="G9" i="80"/>
  <c r="M8" i="80"/>
  <c r="K8" i="80"/>
  <c r="I8" i="80"/>
  <c r="G8" i="80"/>
  <c r="M7" i="80"/>
  <c r="K7" i="80"/>
  <c r="I7" i="80"/>
  <c r="G7" i="80"/>
  <c r="M87" i="79"/>
  <c r="K87" i="79"/>
  <c r="I87" i="79"/>
  <c r="G87" i="79"/>
  <c r="F87" i="79"/>
  <c r="M86" i="79"/>
  <c r="K86" i="79"/>
  <c r="J86" i="79"/>
  <c r="I86" i="79"/>
  <c r="G86" i="79"/>
  <c r="M85" i="79"/>
  <c r="K85" i="79"/>
  <c r="J85" i="79"/>
  <c r="I85" i="79"/>
  <c r="G85" i="79"/>
  <c r="M84" i="79"/>
  <c r="K84" i="79"/>
  <c r="J84" i="79"/>
  <c r="I84" i="79"/>
  <c r="G84" i="79"/>
  <c r="M83" i="79"/>
  <c r="K83" i="79"/>
  <c r="J83" i="79"/>
  <c r="I83" i="79"/>
  <c r="G83" i="79"/>
  <c r="M82" i="79"/>
  <c r="K82" i="79"/>
  <c r="J82" i="79"/>
  <c r="I82" i="79"/>
  <c r="G82" i="79"/>
  <c r="M81" i="79"/>
  <c r="K81" i="79"/>
  <c r="J81" i="79"/>
  <c r="I81" i="79"/>
  <c r="G81" i="79"/>
  <c r="M80" i="79"/>
  <c r="K80" i="79"/>
  <c r="J80" i="79"/>
  <c r="I80" i="79"/>
  <c r="G80" i="79"/>
  <c r="M79" i="79"/>
  <c r="K79" i="79"/>
  <c r="J79" i="79"/>
  <c r="I79" i="79"/>
  <c r="G79" i="79"/>
  <c r="M78" i="79"/>
  <c r="K78" i="79"/>
  <c r="J78" i="79"/>
  <c r="I78" i="79"/>
  <c r="G78" i="79"/>
  <c r="M77" i="79"/>
  <c r="K77" i="79"/>
  <c r="J77" i="79"/>
  <c r="I77" i="79"/>
  <c r="G77" i="79"/>
  <c r="M76" i="79"/>
  <c r="K76" i="79"/>
  <c r="J76" i="79"/>
  <c r="I76" i="79"/>
  <c r="G76" i="79"/>
  <c r="M75" i="79"/>
  <c r="K75" i="79"/>
  <c r="J75" i="79"/>
  <c r="I75" i="79"/>
  <c r="G75" i="79"/>
  <c r="M74" i="79"/>
  <c r="K74" i="79"/>
  <c r="J74" i="79"/>
  <c r="I74" i="79"/>
  <c r="G74" i="79"/>
  <c r="M73" i="79"/>
  <c r="K73" i="79"/>
  <c r="J73" i="79"/>
  <c r="I73" i="79"/>
  <c r="G73" i="79"/>
  <c r="M72" i="79"/>
  <c r="K72" i="79"/>
  <c r="J72" i="79"/>
  <c r="I72" i="79"/>
  <c r="G72" i="79"/>
  <c r="M71" i="79"/>
  <c r="K71" i="79"/>
  <c r="J71" i="79"/>
  <c r="I71" i="79"/>
  <c r="G71" i="79"/>
  <c r="M70" i="79"/>
  <c r="K70" i="79"/>
  <c r="J70" i="79"/>
  <c r="I70" i="79"/>
  <c r="G70" i="79"/>
  <c r="M69" i="79"/>
  <c r="K69" i="79"/>
  <c r="J69" i="79"/>
  <c r="I69" i="79"/>
  <c r="G69" i="79"/>
  <c r="M68" i="79"/>
  <c r="K68" i="79"/>
  <c r="J68" i="79"/>
  <c r="I68" i="79"/>
  <c r="G68" i="79"/>
  <c r="M67" i="79"/>
  <c r="K67" i="79"/>
  <c r="J67" i="79"/>
  <c r="I67" i="79"/>
  <c r="G67" i="79"/>
  <c r="M66" i="79"/>
  <c r="K66" i="79"/>
  <c r="I66" i="79"/>
  <c r="G66" i="79"/>
  <c r="M65" i="79"/>
  <c r="K65" i="79"/>
  <c r="I65" i="79"/>
  <c r="G65" i="79"/>
  <c r="M64" i="79"/>
  <c r="K64" i="79"/>
  <c r="I64" i="79"/>
  <c r="G64" i="79"/>
  <c r="M63" i="79"/>
  <c r="K63" i="79"/>
  <c r="I63" i="79"/>
  <c r="G63" i="79"/>
  <c r="M62" i="79"/>
  <c r="K62" i="79"/>
  <c r="I62" i="79"/>
  <c r="G62" i="79"/>
  <c r="M61" i="79"/>
  <c r="K61" i="79"/>
  <c r="J61" i="79"/>
  <c r="I61" i="79"/>
  <c r="G61" i="79"/>
  <c r="M60" i="79"/>
  <c r="K60" i="79"/>
  <c r="J60" i="79"/>
  <c r="I60" i="79"/>
  <c r="G60" i="79"/>
  <c r="M59" i="79"/>
  <c r="K59" i="79"/>
  <c r="J59" i="79"/>
  <c r="I59" i="79"/>
  <c r="G59" i="79"/>
  <c r="M58" i="79"/>
  <c r="K58" i="79"/>
  <c r="J58" i="79"/>
  <c r="I58" i="79"/>
  <c r="G58" i="79"/>
  <c r="M57" i="79"/>
  <c r="K57" i="79"/>
  <c r="J57" i="79"/>
  <c r="I57" i="79"/>
  <c r="G57" i="79"/>
  <c r="M56" i="79"/>
  <c r="K56" i="79"/>
  <c r="J56" i="79"/>
  <c r="I56" i="79"/>
  <c r="G56" i="79"/>
  <c r="M55" i="79"/>
  <c r="K55" i="79"/>
  <c r="J55" i="79"/>
  <c r="I55" i="79"/>
  <c r="G55" i="79"/>
  <c r="M54" i="79"/>
  <c r="K54" i="79"/>
  <c r="J54" i="79"/>
  <c r="I54" i="79"/>
  <c r="G54" i="79"/>
  <c r="M53" i="79"/>
  <c r="K53" i="79"/>
  <c r="J53" i="79"/>
  <c r="I53" i="79"/>
  <c r="G53" i="79"/>
  <c r="M52" i="79"/>
  <c r="K52" i="79"/>
  <c r="J52" i="79"/>
  <c r="I52" i="79"/>
  <c r="G52" i="79"/>
  <c r="M51" i="79"/>
  <c r="K51" i="79"/>
  <c r="J51" i="79"/>
  <c r="I51" i="79"/>
  <c r="G51" i="79"/>
  <c r="M50" i="79"/>
  <c r="K50" i="79"/>
  <c r="J50" i="79"/>
  <c r="I50" i="79"/>
  <c r="G50" i="79"/>
  <c r="M49" i="79"/>
  <c r="K49" i="79"/>
  <c r="J49" i="79"/>
  <c r="I49" i="79"/>
  <c r="G49" i="79"/>
  <c r="M48" i="79"/>
  <c r="K48" i="79"/>
  <c r="J48" i="79"/>
  <c r="I48" i="79"/>
  <c r="G48" i="79"/>
  <c r="M47" i="79"/>
  <c r="K47" i="79"/>
  <c r="J47" i="79"/>
  <c r="I47" i="79"/>
  <c r="G47" i="79"/>
  <c r="M46" i="79"/>
  <c r="K46" i="79"/>
  <c r="I46" i="79"/>
  <c r="G46" i="79"/>
  <c r="M45" i="79"/>
  <c r="K45" i="79"/>
  <c r="J45" i="79"/>
  <c r="I45" i="79"/>
  <c r="G45" i="79"/>
  <c r="M44" i="79"/>
  <c r="K44" i="79"/>
  <c r="J44" i="79"/>
  <c r="I44" i="79"/>
  <c r="G44" i="79"/>
  <c r="M43" i="79"/>
  <c r="K43" i="79"/>
  <c r="J43" i="79"/>
  <c r="I43" i="79"/>
  <c r="G43" i="79"/>
  <c r="M42" i="79"/>
  <c r="K42" i="79"/>
  <c r="J42" i="79"/>
  <c r="I42" i="79"/>
  <c r="G42" i="79"/>
  <c r="M41" i="79"/>
  <c r="K41" i="79"/>
  <c r="J41" i="79"/>
  <c r="I41" i="79"/>
  <c r="G41" i="79"/>
  <c r="M40" i="79"/>
  <c r="K40" i="79"/>
  <c r="J40" i="79"/>
  <c r="I40" i="79"/>
  <c r="G40" i="79"/>
  <c r="M39" i="79"/>
  <c r="K39" i="79"/>
  <c r="J39" i="79"/>
  <c r="I39" i="79"/>
  <c r="G39" i="79"/>
  <c r="M38" i="79"/>
  <c r="K38" i="79"/>
  <c r="J38" i="79"/>
  <c r="I38" i="79"/>
  <c r="G38" i="79"/>
  <c r="M37" i="79"/>
  <c r="K37" i="79"/>
  <c r="J37" i="79"/>
  <c r="I37" i="79"/>
  <c r="G37" i="79"/>
  <c r="M36" i="79"/>
  <c r="K36" i="79"/>
  <c r="J36" i="79"/>
  <c r="I36" i="79"/>
  <c r="G36" i="79"/>
  <c r="M35" i="79"/>
  <c r="K35" i="79"/>
  <c r="J35" i="79"/>
  <c r="I35" i="79"/>
  <c r="G35" i="79"/>
  <c r="M34" i="79"/>
  <c r="K34" i="79"/>
  <c r="J34" i="79"/>
  <c r="I34" i="79"/>
  <c r="G34" i="79"/>
  <c r="M33" i="79"/>
  <c r="K33" i="79"/>
  <c r="J33" i="79"/>
  <c r="I33" i="79"/>
  <c r="G33" i="79"/>
  <c r="M32" i="79"/>
  <c r="K32" i="79"/>
  <c r="J32" i="79"/>
  <c r="I32" i="79"/>
  <c r="G32" i="79"/>
  <c r="M31" i="79"/>
  <c r="K31" i="79"/>
  <c r="J31" i="79"/>
  <c r="I31" i="79"/>
  <c r="G31" i="79"/>
  <c r="M30" i="79"/>
  <c r="K30" i="79"/>
  <c r="J30" i="79"/>
  <c r="I30" i="79"/>
  <c r="G30" i="79"/>
  <c r="M29" i="79"/>
  <c r="K29" i="79"/>
  <c r="J29" i="79"/>
  <c r="I29" i="79"/>
  <c r="G29" i="79"/>
  <c r="M28" i="79"/>
  <c r="K28" i="79"/>
  <c r="J28" i="79"/>
  <c r="I28" i="79"/>
  <c r="G28" i="79"/>
  <c r="M27" i="79"/>
  <c r="K27" i="79"/>
  <c r="J27" i="79"/>
  <c r="I27" i="79"/>
  <c r="G27" i="79"/>
  <c r="M26" i="79"/>
  <c r="K26" i="79"/>
  <c r="J26" i="79"/>
  <c r="I26" i="79"/>
  <c r="G26" i="79"/>
  <c r="M25" i="79"/>
  <c r="K25" i="79"/>
  <c r="J25" i="79"/>
  <c r="I25" i="79"/>
  <c r="G25" i="79"/>
  <c r="M24" i="79"/>
  <c r="K24" i="79"/>
  <c r="J24" i="79"/>
  <c r="I24" i="79"/>
  <c r="G24" i="79"/>
  <c r="M23" i="79"/>
  <c r="K23" i="79"/>
  <c r="J23" i="79"/>
  <c r="I23" i="79"/>
  <c r="G23" i="79"/>
  <c r="M22" i="79"/>
  <c r="K22" i="79"/>
  <c r="J22" i="79"/>
  <c r="I22" i="79"/>
  <c r="G22" i="79"/>
  <c r="M21" i="79"/>
  <c r="K21" i="79"/>
  <c r="J21" i="79"/>
  <c r="I21" i="79"/>
  <c r="G21" i="79"/>
  <c r="M20" i="79"/>
  <c r="K20" i="79"/>
  <c r="J20" i="79"/>
  <c r="I20" i="79"/>
  <c r="G20" i="79"/>
  <c r="M19" i="79"/>
  <c r="K19" i="79"/>
  <c r="J19" i="79"/>
  <c r="I19" i="79"/>
  <c r="G19" i="79"/>
  <c r="M18" i="79"/>
  <c r="K18" i="79"/>
  <c r="J18" i="79"/>
  <c r="I18" i="79"/>
  <c r="G18" i="79"/>
  <c r="M17" i="79"/>
  <c r="K17" i="79"/>
  <c r="J17" i="79"/>
  <c r="I17" i="79"/>
  <c r="G17" i="79"/>
  <c r="M16" i="79"/>
  <c r="K16" i="79"/>
  <c r="J16" i="79"/>
  <c r="I16" i="79"/>
  <c r="G16" i="79"/>
  <c r="M15" i="79"/>
  <c r="K15" i="79"/>
  <c r="J15" i="79"/>
  <c r="I15" i="79"/>
  <c r="G15" i="79"/>
  <c r="M14" i="79"/>
  <c r="K14" i="79"/>
  <c r="J14" i="79"/>
  <c r="I14" i="79"/>
  <c r="G14" i="79"/>
  <c r="M13" i="79"/>
  <c r="K13" i="79"/>
  <c r="J13" i="79"/>
  <c r="I13" i="79"/>
  <c r="G13" i="79"/>
  <c r="M12" i="79"/>
  <c r="K12" i="79"/>
  <c r="J12" i="79"/>
  <c r="I12" i="79"/>
  <c r="G12" i="79"/>
  <c r="M11" i="79"/>
  <c r="K11" i="79"/>
  <c r="J11" i="79"/>
  <c r="I11" i="79"/>
  <c r="G11" i="79"/>
  <c r="M10" i="79"/>
  <c r="K10" i="79"/>
  <c r="J10" i="79"/>
  <c r="I10" i="79"/>
  <c r="G10" i="79"/>
  <c r="M9" i="79"/>
  <c r="K9" i="79"/>
  <c r="J9" i="79"/>
  <c r="I9" i="79"/>
  <c r="G9" i="79"/>
  <c r="M8" i="79"/>
  <c r="K8" i="79"/>
  <c r="J8" i="79"/>
  <c r="I8" i="79"/>
  <c r="G8" i="79"/>
  <c r="M10" i="78"/>
  <c r="L10" i="78"/>
  <c r="K10" i="78"/>
  <c r="J10" i="78"/>
  <c r="I10" i="78"/>
  <c r="H10" i="78"/>
  <c r="G10" i="78"/>
  <c r="F10" i="78"/>
  <c r="M9" i="78"/>
  <c r="K9" i="78"/>
  <c r="I9" i="78"/>
  <c r="G9" i="78"/>
  <c r="M8" i="78"/>
  <c r="K8" i="78"/>
  <c r="I8" i="78"/>
  <c r="G8" i="78"/>
  <c r="M7" i="78"/>
  <c r="K7" i="78"/>
  <c r="I7" i="78"/>
  <c r="G7" i="78"/>
  <c r="M87" i="77"/>
  <c r="K87" i="77"/>
  <c r="I87" i="77"/>
  <c r="G87" i="77"/>
  <c r="F87" i="77"/>
  <c r="M86" i="77"/>
  <c r="K86" i="77"/>
  <c r="J86" i="77"/>
  <c r="I86" i="77"/>
  <c r="G86" i="77"/>
  <c r="M85" i="77"/>
  <c r="K85" i="77"/>
  <c r="J85" i="77"/>
  <c r="I85" i="77"/>
  <c r="G85" i="77"/>
  <c r="M84" i="77"/>
  <c r="K84" i="77"/>
  <c r="J84" i="77"/>
  <c r="I84" i="77"/>
  <c r="G84" i="77"/>
  <c r="M83" i="77"/>
  <c r="K83" i="77"/>
  <c r="J83" i="77"/>
  <c r="I83" i="77"/>
  <c r="G83" i="77"/>
  <c r="M82" i="77"/>
  <c r="K82" i="77"/>
  <c r="J82" i="77"/>
  <c r="I82" i="77"/>
  <c r="G82" i="77"/>
  <c r="M81" i="77"/>
  <c r="K81" i="77"/>
  <c r="J81" i="77"/>
  <c r="I81" i="77"/>
  <c r="G81" i="77"/>
  <c r="M80" i="77"/>
  <c r="K80" i="77"/>
  <c r="J80" i="77"/>
  <c r="I80" i="77"/>
  <c r="G80" i="77"/>
  <c r="M79" i="77"/>
  <c r="K79" i="77"/>
  <c r="J79" i="77"/>
  <c r="I79" i="77"/>
  <c r="G79" i="77"/>
  <c r="M78" i="77"/>
  <c r="K78" i="77"/>
  <c r="J78" i="77"/>
  <c r="I78" i="77"/>
  <c r="G78" i="77"/>
  <c r="M77" i="77"/>
  <c r="K77" i="77"/>
  <c r="J77" i="77"/>
  <c r="I77" i="77"/>
  <c r="G77" i="77"/>
  <c r="M76" i="77"/>
  <c r="K76" i="77"/>
  <c r="J76" i="77"/>
  <c r="I76" i="77"/>
  <c r="G76" i="77"/>
  <c r="M75" i="77"/>
  <c r="K75" i="77"/>
  <c r="J75" i="77"/>
  <c r="I75" i="77"/>
  <c r="G75" i="77"/>
  <c r="M74" i="77"/>
  <c r="K74" i="77"/>
  <c r="J74" i="77"/>
  <c r="I74" i="77"/>
  <c r="G74" i="77"/>
  <c r="M73" i="77"/>
  <c r="K73" i="77"/>
  <c r="J73" i="77"/>
  <c r="I73" i="77"/>
  <c r="G73" i="77"/>
  <c r="M72" i="77"/>
  <c r="K72" i="77"/>
  <c r="J72" i="77"/>
  <c r="I72" i="77"/>
  <c r="G72" i="77"/>
  <c r="M71" i="77"/>
  <c r="K71" i="77"/>
  <c r="J71" i="77"/>
  <c r="I71" i="77"/>
  <c r="G71" i="77"/>
  <c r="M70" i="77"/>
  <c r="K70" i="77"/>
  <c r="J70" i="77"/>
  <c r="I70" i="77"/>
  <c r="G70" i="77"/>
  <c r="M69" i="77"/>
  <c r="K69" i="77"/>
  <c r="J69" i="77"/>
  <c r="I69" i="77"/>
  <c r="G69" i="77"/>
  <c r="M68" i="77"/>
  <c r="K68" i="77"/>
  <c r="J68" i="77"/>
  <c r="I68" i="77"/>
  <c r="G68" i="77"/>
  <c r="M67" i="77"/>
  <c r="K67" i="77"/>
  <c r="J67" i="77"/>
  <c r="I67" i="77"/>
  <c r="G67" i="77"/>
  <c r="M66" i="77"/>
  <c r="K66" i="77"/>
  <c r="I66" i="77"/>
  <c r="G66" i="77"/>
  <c r="M65" i="77"/>
  <c r="K65" i="77"/>
  <c r="I65" i="77"/>
  <c r="G65" i="77"/>
  <c r="M64" i="77"/>
  <c r="K64" i="77"/>
  <c r="I64" i="77"/>
  <c r="G64" i="77"/>
  <c r="M63" i="77"/>
  <c r="K63" i="77"/>
  <c r="I63" i="77"/>
  <c r="G63" i="77"/>
  <c r="M62" i="77"/>
  <c r="K62" i="77"/>
  <c r="I62" i="77"/>
  <c r="G62" i="77"/>
  <c r="M61" i="77"/>
  <c r="K61" i="77"/>
  <c r="J61" i="77"/>
  <c r="I61" i="77"/>
  <c r="G61" i="77"/>
  <c r="M60" i="77"/>
  <c r="K60" i="77"/>
  <c r="J60" i="77"/>
  <c r="I60" i="77"/>
  <c r="G60" i="77"/>
  <c r="M59" i="77"/>
  <c r="K59" i="77"/>
  <c r="J59" i="77"/>
  <c r="I59" i="77"/>
  <c r="G59" i="77"/>
  <c r="M58" i="77"/>
  <c r="K58" i="77"/>
  <c r="J58" i="77"/>
  <c r="I58" i="77"/>
  <c r="G58" i="77"/>
  <c r="M57" i="77"/>
  <c r="K57" i="77"/>
  <c r="J57" i="77"/>
  <c r="I57" i="77"/>
  <c r="G57" i="77"/>
  <c r="M56" i="77"/>
  <c r="K56" i="77"/>
  <c r="J56" i="77"/>
  <c r="I56" i="77"/>
  <c r="G56" i="77"/>
  <c r="M55" i="77"/>
  <c r="K55" i="77"/>
  <c r="J55" i="77"/>
  <c r="I55" i="77"/>
  <c r="G55" i="77"/>
  <c r="M54" i="77"/>
  <c r="K54" i="77"/>
  <c r="J54" i="77"/>
  <c r="I54" i="77"/>
  <c r="G54" i="77"/>
  <c r="M53" i="77"/>
  <c r="K53" i="77"/>
  <c r="J53" i="77"/>
  <c r="I53" i="77"/>
  <c r="G53" i="77"/>
  <c r="M52" i="77"/>
  <c r="K52" i="77"/>
  <c r="J52" i="77"/>
  <c r="I52" i="77"/>
  <c r="G52" i="77"/>
  <c r="M51" i="77"/>
  <c r="K51" i="77"/>
  <c r="J51" i="77"/>
  <c r="I51" i="77"/>
  <c r="G51" i="77"/>
  <c r="M50" i="77"/>
  <c r="K50" i="77"/>
  <c r="J50" i="77"/>
  <c r="I50" i="77"/>
  <c r="G50" i="77"/>
  <c r="M49" i="77"/>
  <c r="K49" i="77"/>
  <c r="J49" i="77"/>
  <c r="I49" i="77"/>
  <c r="G49" i="77"/>
  <c r="M48" i="77"/>
  <c r="K48" i="77"/>
  <c r="J48" i="77"/>
  <c r="I48" i="77"/>
  <c r="G48" i="77"/>
  <c r="M47" i="77"/>
  <c r="K47" i="77"/>
  <c r="J47" i="77"/>
  <c r="I47" i="77"/>
  <c r="G47" i="77"/>
  <c r="M46" i="77"/>
  <c r="K46" i="77"/>
  <c r="I46" i="77"/>
  <c r="G46" i="77"/>
  <c r="M45" i="77"/>
  <c r="K45" i="77"/>
  <c r="J45" i="77"/>
  <c r="I45" i="77"/>
  <c r="G45" i="77"/>
  <c r="M44" i="77"/>
  <c r="K44" i="77"/>
  <c r="J44" i="77"/>
  <c r="I44" i="77"/>
  <c r="G44" i="77"/>
  <c r="M43" i="77"/>
  <c r="K43" i="77"/>
  <c r="J43" i="77"/>
  <c r="I43" i="77"/>
  <c r="G43" i="77"/>
  <c r="M42" i="77"/>
  <c r="K42" i="77"/>
  <c r="J42" i="77"/>
  <c r="I42" i="77"/>
  <c r="G42" i="77"/>
  <c r="M41" i="77"/>
  <c r="K41" i="77"/>
  <c r="J41" i="77"/>
  <c r="I41" i="77"/>
  <c r="G41" i="77"/>
  <c r="M40" i="77"/>
  <c r="K40" i="77"/>
  <c r="J40" i="77"/>
  <c r="I40" i="77"/>
  <c r="G40" i="77"/>
  <c r="M39" i="77"/>
  <c r="K39" i="77"/>
  <c r="J39" i="77"/>
  <c r="I39" i="77"/>
  <c r="G39" i="77"/>
  <c r="M38" i="77"/>
  <c r="K38" i="77"/>
  <c r="J38" i="77"/>
  <c r="I38" i="77"/>
  <c r="G38" i="77"/>
  <c r="M37" i="77"/>
  <c r="K37" i="77"/>
  <c r="J37" i="77"/>
  <c r="I37" i="77"/>
  <c r="G37" i="77"/>
  <c r="M36" i="77"/>
  <c r="K36" i="77"/>
  <c r="J36" i="77"/>
  <c r="I36" i="77"/>
  <c r="G36" i="77"/>
  <c r="M35" i="77"/>
  <c r="K35" i="77"/>
  <c r="J35" i="77"/>
  <c r="I35" i="77"/>
  <c r="G35" i="77"/>
  <c r="M34" i="77"/>
  <c r="K34" i="77"/>
  <c r="J34" i="77"/>
  <c r="I34" i="77"/>
  <c r="G34" i="77"/>
  <c r="M33" i="77"/>
  <c r="K33" i="77"/>
  <c r="J33" i="77"/>
  <c r="I33" i="77"/>
  <c r="G33" i="77"/>
  <c r="M32" i="77"/>
  <c r="K32" i="77"/>
  <c r="J32" i="77"/>
  <c r="I32" i="77"/>
  <c r="G32" i="77"/>
  <c r="M31" i="77"/>
  <c r="K31" i="77"/>
  <c r="J31" i="77"/>
  <c r="I31" i="77"/>
  <c r="G31" i="77"/>
  <c r="M30" i="77"/>
  <c r="K30" i="77"/>
  <c r="J30" i="77"/>
  <c r="I30" i="77"/>
  <c r="G30" i="77"/>
  <c r="M29" i="77"/>
  <c r="K29" i="77"/>
  <c r="J29" i="77"/>
  <c r="I29" i="77"/>
  <c r="G29" i="77"/>
  <c r="M28" i="77"/>
  <c r="K28" i="77"/>
  <c r="J28" i="77"/>
  <c r="I28" i="77"/>
  <c r="G28" i="77"/>
  <c r="M27" i="77"/>
  <c r="K27" i="77"/>
  <c r="J27" i="77"/>
  <c r="I27" i="77"/>
  <c r="G27" i="77"/>
  <c r="M26" i="77"/>
  <c r="K26" i="77"/>
  <c r="J26" i="77"/>
  <c r="I26" i="77"/>
  <c r="G26" i="77"/>
  <c r="M25" i="77"/>
  <c r="K25" i="77"/>
  <c r="J25" i="77"/>
  <c r="I25" i="77"/>
  <c r="G25" i="77"/>
  <c r="M24" i="77"/>
  <c r="K24" i="77"/>
  <c r="J24" i="77"/>
  <c r="I24" i="77"/>
  <c r="G24" i="77"/>
  <c r="M23" i="77"/>
  <c r="K23" i="77"/>
  <c r="J23" i="77"/>
  <c r="I23" i="77"/>
  <c r="G23" i="77"/>
  <c r="M22" i="77"/>
  <c r="K22" i="77"/>
  <c r="J22" i="77"/>
  <c r="I22" i="77"/>
  <c r="G22" i="77"/>
  <c r="M21" i="77"/>
  <c r="K21" i="77"/>
  <c r="J21" i="77"/>
  <c r="I21" i="77"/>
  <c r="G21" i="77"/>
  <c r="M20" i="77"/>
  <c r="K20" i="77"/>
  <c r="J20" i="77"/>
  <c r="I20" i="77"/>
  <c r="G20" i="77"/>
  <c r="M19" i="77"/>
  <c r="K19" i="77"/>
  <c r="J19" i="77"/>
  <c r="I19" i="77"/>
  <c r="G19" i="77"/>
  <c r="M18" i="77"/>
  <c r="K18" i="77"/>
  <c r="J18" i="77"/>
  <c r="I18" i="77"/>
  <c r="G18" i="77"/>
  <c r="M17" i="77"/>
  <c r="K17" i="77"/>
  <c r="J17" i="77"/>
  <c r="I17" i="77"/>
  <c r="G17" i="77"/>
  <c r="M16" i="77"/>
  <c r="K16" i="77"/>
  <c r="J16" i="77"/>
  <c r="I16" i="77"/>
  <c r="G16" i="77"/>
  <c r="M15" i="77"/>
  <c r="K15" i="77"/>
  <c r="J15" i="77"/>
  <c r="I15" i="77"/>
  <c r="G15" i="77"/>
  <c r="M14" i="77"/>
  <c r="K14" i="77"/>
  <c r="J14" i="77"/>
  <c r="I14" i="77"/>
  <c r="G14" i="77"/>
  <c r="M13" i="77"/>
  <c r="K13" i="77"/>
  <c r="J13" i="77"/>
  <c r="I13" i="77"/>
  <c r="G13" i="77"/>
  <c r="M12" i="77"/>
  <c r="K12" i="77"/>
  <c r="J12" i="77"/>
  <c r="I12" i="77"/>
  <c r="G12" i="77"/>
  <c r="M11" i="77"/>
  <c r="K11" i="77"/>
  <c r="J11" i="77"/>
  <c r="I11" i="77"/>
  <c r="G11" i="77"/>
  <c r="M10" i="77"/>
  <c r="K10" i="77"/>
  <c r="J10" i="77"/>
  <c r="I10" i="77"/>
  <c r="G10" i="77"/>
  <c r="M9" i="77"/>
  <c r="K9" i="77"/>
  <c r="J9" i="77"/>
  <c r="I9" i="77"/>
  <c r="G9" i="77"/>
  <c r="M8" i="77"/>
  <c r="K8" i="77"/>
  <c r="J8" i="77"/>
  <c r="I8" i="77"/>
  <c r="G8" i="77"/>
  <c r="M10" i="76"/>
  <c r="L10" i="76"/>
  <c r="K10" i="76"/>
  <c r="J10" i="76"/>
  <c r="I10" i="76"/>
  <c r="H10" i="76"/>
  <c r="G10" i="76"/>
  <c r="F10" i="76"/>
  <c r="M9" i="76"/>
  <c r="K9" i="76"/>
  <c r="I9" i="76"/>
  <c r="G9" i="76"/>
  <c r="M8" i="76"/>
  <c r="K8" i="76"/>
  <c r="I8" i="76"/>
  <c r="G8" i="76"/>
  <c r="M7" i="76"/>
  <c r="K7" i="76"/>
  <c r="I7" i="76"/>
  <c r="G7" i="76"/>
  <c r="M87" i="75"/>
  <c r="K87" i="75"/>
  <c r="I87" i="75"/>
  <c r="G87" i="75"/>
  <c r="F87" i="75"/>
  <c r="M86" i="75"/>
  <c r="K86" i="75"/>
  <c r="J86" i="75"/>
  <c r="I86" i="75"/>
  <c r="G86" i="75"/>
  <c r="M85" i="75"/>
  <c r="K85" i="75"/>
  <c r="J85" i="75"/>
  <c r="I85" i="75"/>
  <c r="G85" i="75"/>
  <c r="M84" i="75"/>
  <c r="K84" i="75"/>
  <c r="J84" i="75"/>
  <c r="I84" i="75"/>
  <c r="G84" i="75"/>
  <c r="M83" i="75"/>
  <c r="K83" i="75"/>
  <c r="J83" i="75"/>
  <c r="I83" i="75"/>
  <c r="G83" i="75"/>
  <c r="M82" i="75"/>
  <c r="K82" i="75"/>
  <c r="J82" i="75"/>
  <c r="I82" i="75"/>
  <c r="G82" i="75"/>
  <c r="M81" i="75"/>
  <c r="K81" i="75"/>
  <c r="J81" i="75"/>
  <c r="I81" i="75"/>
  <c r="G81" i="75"/>
  <c r="M80" i="75"/>
  <c r="K80" i="75"/>
  <c r="J80" i="75"/>
  <c r="I80" i="75"/>
  <c r="G80" i="75"/>
  <c r="M79" i="75"/>
  <c r="K79" i="75"/>
  <c r="J79" i="75"/>
  <c r="I79" i="75"/>
  <c r="G79" i="75"/>
  <c r="M78" i="75"/>
  <c r="K78" i="75"/>
  <c r="J78" i="75"/>
  <c r="I78" i="75"/>
  <c r="G78" i="75"/>
  <c r="M77" i="75"/>
  <c r="K77" i="75"/>
  <c r="J77" i="75"/>
  <c r="I77" i="75"/>
  <c r="G77" i="75"/>
  <c r="M76" i="75"/>
  <c r="K76" i="75"/>
  <c r="J76" i="75"/>
  <c r="I76" i="75"/>
  <c r="G76" i="75"/>
  <c r="M75" i="75"/>
  <c r="K75" i="75"/>
  <c r="J75" i="75"/>
  <c r="I75" i="75"/>
  <c r="G75" i="75"/>
  <c r="M74" i="75"/>
  <c r="K74" i="75"/>
  <c r="J74" i="75"/>
  <c r="I74" i="75"/>
  <c r="G74" i="75"/>
  <c r="M73" i="75"/>
  <c r="K73" i="75"/>
  <c r="J73" i="75"/>
  <c r="I73" i="75"/>
  <c r="G73" i="75"/>
  <c r="M72" i="75"/>
  <c r="K72" i="75"/>
  <c r="J72" i="75"/>
  <c r="I72" i="75"/>
  <c r="G72" i="75"/>
  <c r="M71" i="75"/>
  <c r="K71" i="75"/>
  <c r="J71" i="75"/>
  <c r="I71" i="75"/>
  <c r="G71" i="75"/>
  <c r="M70" i="75"/>
  <c r="K70" i="75"/>
  <c r="J70" i="75"/>
  <c r="I70" i="75"/>
  <c r="G70" i="75"/>
  <c r="M69" i="75"/>
  <c r="K69" i="75"/>
  <c r="J69" i="75"/>
  <c r="I69" i="75"/>
  <c r="G69" i="75"/>
  <c r="M68" i="75"/>
  <c r="K68" i="75"/>
  <c r="J68" i="75"/>
  <c r="I68" i="75"/>
  <c r="G68" i="75"/>
  <c r="M67" i="75"/>
  <c r="K67" i="75"/>
  <c r="J67" i="75"/>
  <c r="I67" i="75"/>
  <c r="G67" i="75"/>
  <c r="M66" i="75"/>
  <c r="K66" i="75"/>
  <c r="I66" i="75"/>
  <c r="G66" i="75"/>
  <c r="M65" i="75"/>
  <c r="K65" i="75"/>
  <c r="I65" i="75"/>
  <c r="G65" i="75"/>
  <c r="M64" i="75"/>
  <c r="K64" i="75"/>
  <c r="I64" i="75"/>
  <c r="G64" i="75"/>
  <c r="M63" i="75"/>
  <c r="K63" i="75"/>
  <c r="I63" i="75"/>
  <c r="G63" i="75"/>
  <c r="M62" i="75"/>
  <c r="K62" i="75"/>
  <c r="I62" i="75"/>
  <c r="G62" i="75"/>
  <c r="M61" i="75"/>
  <c r="K61" i="75"/>
  <c r="J61" i="75"/>
  <c r="I61" i="75"/>
  <c r="G61" i="75"/>
  <c r="M60" i="75"/>
  <c r="K60" i="75"/>
  <c r="J60" i="75"/>
  <c r="I60" i="75"/>
  <c r="G60" i="75"/>
  <c r="M59" i="75"/>
  <c r="K59" i="75"/>
  <c r="J59" i="75"/>
  <c r="I59" i="75"/>
  <c r="G59" i="75"/>
  <c r="M58" i="75"/>
  <c r="K58" i="75"/>
  <c r="J58" i="75"/>
  <c r="I58" i="75"/>
  <c r="G58" i="75"/>
  <c r="M57" i="75"/>
  <c r="K57" i="75"/>
  <c r="J57" i="75"/>
  <c r="I57" i="75"/>
  <c r="G57" i="75"/>
  <c r="M56" i="75"/>
  <c r="K56" i="75"/>
  <c r="J56" i="75"/>
  <c r="I56" i="75"/>
  <c r="G56" i="75"/>
  <c r="M55" i="75"/>
  <c r="K55" i="75"/>
  <c r="J55" i="75"/>
  <c r="I55" i="75"/>
  <c r="G55" i="75"/>
  <c r="M54" i="75"/>
  <c r="K54" i="75"/>
  <c r="J54" i="75"/>
  <c r="I54" i="75"/>
  <c r="G54" i="75"/>
  <c r="M53" i="75"/>
  <c r="K53" i="75"/>
  <c r="J53" i="75"/>
  <c r="I53" i="75"/>
  <c r="G53" i="75"/>
  <c r="M52" i="75"/>
  <c r="K52" i="75"/>
  <c r="J52" i="75"/>
  <c r="I52" i="75"/>
  <c r="G52" i="75"/>
  <c r="M51" i="75"/>
  <c r="K51" i="75"/>
  <c r="J51" i="75"/>
  <c r="I51" i="75"/>
  <c r="G51" i="75"/>
  <c r="M50" i="75"/>
  <c r="K50" i="75"/>
  <c r="J50" i="75"/>
  <c r="I50" i="75"/>
  <c r="G50" i="75"/>
  <c r="M49" i="75"/>
  <c r="K49" i="75"/>
  <c r="J49" i="75"/>
  <c r="I49" i="75"/>
  <c r="G49" i="75"/>
  <c r="M48" i="75"/>
  <c r="K48" i="75"/>
  <c r="J48" i="75"/>
  <c r="I48" i="75"/>
  <c r="G48" i="75"/>
  <c r="M47" i="75"/>
  <c r="K47" i="75"/>
  <c r="J47" i="75"/>
  <c r="I47" i="75"/>
  <c r="G47" i="75"/>
  <c r="M46" i="75"/>
  <c r="K46" i="75"/>
  <c r="I46" i="75"/>
  <c r="G46" i="75"/>
  <c r="M45" i="75"/>
  <c r="K45" i="75"/>
  <c r="J45" i="75"/>
  <c r="I45" i="75"/>
  <c r="G45" i="75"/>
  <c r="M44" i="75"/>
  <c r="K44" i="75"/>
  <c r="J44" i="75"/>
  <c r="I44" i="75"/>
  <c r="G44" i="75"/>
  <c r="M43" i="75"/>
  <c r="K43" i="75"/>
  <c r="J43" i="75"/>
  <c r="I43" i="75"/>
  <c r="G43" i="75"/>
  <c r="M42" i="75"/>
  <c r="K42" i="75"/>
  <c r="J42" i="75"/>
  <c r="I42" i="75"/>
  <c r="G42" i="75"/>
  <c r="M41" i="75"/>
  <c r="K41" i="75"/>
  <c r="J41" i="75"/>
  <c r="I41" i="75"/>
  <c r="G41" i="75"/>
  <c r="M40" i="75"/>
  <c r="K40" i="75"/>
  <c r="J40" i="75"/>
  <c r="I40" i="75"/>
  <c r="G40" i="75"/>
  <c r="M39" i="75"/>
  <c r="K39" i="75"/>
  <c r="J39" i="75"/>
  <c r="I39" i="75"/>
  <c r="G39" i="75"/>
  <c r="M38" i="75"/>
  <c r="K38" i="75"/>
  <c r="J38" i="75"/>
  <c r="I38" i="75"/>
  <c r="G38" i="75"/>
  <c r="M37" i="75"/>
  <c r="K37" i="75"/>
  <c r="J37" i="75"/>
  <c r="I37" i="75"/>
  <c r="G37" i="75"/>
  <c r="M36" i="75"/>
  <c r="K36" i="75"/>
  <c r="J36" i="75"/>
  <c r="I36" i="75"/>
  <c r="G36" i="75"/>
  <c r="M35" i="75"/>
  <c r="K35" i="75"/>
  <c r="J35" i="75"/>
  <c r="I35" i="75"/>
  <c r="G35" i="75"/>
  <c r="M34" i="75"/>
  <c r="K34" i="75"/>
  <c r="J34" i="75"/>
  <c r="I34" i="75"/>
  <c r="G34" i="75"/>
  <c r="M33" i="75"/>
  <c r="K33" i="75"/>
  <c r="J33" i="75"/>
  <c r="I33" i="75"/>
  <c r="G33" i="75"/>
  <c r="M32" i="75"/>
  <c r="K32" i="75"/>
  <c r="J32" i="75"/>
  <c r="I32" i="75"/>
  <c r="G32" i="75"/>
  <c r="M31" i="75"/>
  <c r="K31" i="75"/>
  <c r="J31" i="75"/>
  <c r="I31" i="75"/>
  <c r="G31" i="75"/>
  <c r="M30" i="75"/>
  <c r="K30" i="75"/>
  <c r="J30" i="75"/>
  <c r="I30" i="75"/>
  <c r="G30" i="75"/>
  <c r="M29" i="75"/>
  <c r="K29" i="75"/>
  <c r="J29" i="75"/>
  <c r="I29" i="75"/>
  <c r="G29" i="75"/>
  <c r="M28" i="75"/>
  <c r="K28" i="75"/>
  <c r="J28" i="75"/>
  <c r="I28" i="75"/>
  <c r="G28" i="75"/>
  <c r="M27" i="75"/>
  <c r="K27" i="75"/>
  <c r="J27" i="75"/>
  <c r="I27" i="75"/>
  <c r="G27" i="75"/>
  <c r="M26" i="75"/>
  <c r="K26" i="75"/>
  <c r="J26" i="75"/>
  <c r="I26" i="75"/>
  <c r="G26" i="75"/>
  <c r="M25" i="75"/>
  <c r="K25" i="75"/>
  <c r="J25" i="75"/>
  <c r="I25" i="75"/>
  <c r="G25" i="75"/>
  <c r="M24" i="75"/>
  <c r="K24" i="75"/>
  <c r="J24" i="75"/>
  <c r="I24" i="75"/>
  <c r="G24" i="75"/>
  <c r="M23" i="75"/>
  <c r="K23" i="75"/>
  <c r="J23" i="75"/>
  <c r="I23" i="75"/>
  <c r="G23" i="75"/>
  <c r="M22" i="75"/>
  <c r="K22" i="75"/>
  <c r="J22" i="75"/>
  <c r="I22" i="75"/>
  <c r="G22" i="75"/>
  <c r="M21" i="75"/>
  <c r="K21" i="75"/>
  <c r="J21" i="75"/>
  <c r="I21" i="75"/>
  <c r="G21" i="75"/>
  <c r="M20" i="75"/>
  <c r="K20" i="75"/>
  <c r="J20" i="75"/>
  <c r="I20" i="75"/>
  <c r="G20" i="75"/>
  <c r="M19" i="75"/>
  <c r="K19" i="75"/>
  <c r="J19" i="75"/>
  <c r="I19" i="75"/>
  <c r="G19" i="75"/>
  <c r="M18" i="75"/>
  <c r="K18" i="75"/>
  <c r="J18" i="75"/>
  <c r="I18" i="75"/>
  <c r="G18" i="75"/>
  <c r="M17" i="75"/>
  <c r="K17" i="75"/>
  <c r="J17" i="75"/>
  <c r="I17" i="75"/>
  <c r="G17" i="75"/>
  <c r="M16" i="75"/>
  <c r="K16" i="75"/>
  <c r="J16" i="75"/>
  <c r="I16" i="75"/>
  <c r="G16" i="75"/>
  <c r="M15" i="75"/>
  <c r="K15" i="75"/>
  <c r="J15" i="75"/>
  <c r="I15" i="75"/>
  <c r="G15" i="75"/>
  <c r="M14" i="75"/>
  <c r="K14" i="75"/>
  <c r="J14" i="75"/>
  <c r="I14" i="75"/>
  <c r="G14" i="75"/>
  <c r="M13" i="75"/>
  <c r="K13" i="75"/>
  <c r="J13" i="75"/>
  <c r="I13" i="75"/>
  <c r="G13" i="75"/>
  <c r="M12" i="75"/>
  <c r="K12" i="75"/>
  <c r="J12" i="75"/>
  <c r="I12" i="75"/>
  <c r="G12" i="75"/>
  <c r="M11" i="75"/>
  <c r="K11" i="75"/>
  <c r="J11" i="75"/>
  <c r="I11" i="75"/>
  <c r="G11" i="75"/>
  <c r="M10" i="75"/>
  <c r="K10" i="75"/>
  <c r="J10" i="75"/>
  <c r="I10" i="75"/>
  <c r="G10" i="75"/>
  <c r="M9" i="75"/>
  <c r="K9" i="75"/>
  <c r="J9" i="75"/>
  <c r="I9" i="75"/>
  <c r="G9" i="75"/>
  <c r="M8" i="75"/>
  <c r="K8" i="75"/>
  <c r="J8" i="75"/>
  <c r="I8" i="75"/>
  <c r="G8" i="75"/>
  <c r="M10" i="74"/>
  <c r="L10" i="74"/>
  <c r="K10" i="74"/>
  <c r="J10" i="74"/>
  <c r="I10" i="74"/>
  <c r="H10" i="74"/>
  <c r="G10" i="74"/>
  <c r="F10" i="74"/>
  <c r="M9" i="74"/>
  <c r="K9" i="74"/>
  <c r="I9" i="74"/>
  <c r="G9" i="74"/>
  <c r="M8" i="74"/>
  <c r="K8" i="74"/>
  <c r="I8" i="74"/>
  <c r="G8" i="74"/>
  <c r="M7" i="74"/>
  <c r="K7" i="74"/>
  <c r="I7" i="74"/>
  <c r="G7" i="74"/>
  <c r="M87" i="73"/>
  <c r="K87" i="73"/>
  <c r="I87" i="73"/>
  <c r="G87" i="73"/>
  <c r="F87" i="73"/>
  <c r="M86" i="73"/>
  <c r="K86" i="73"/>
  <c r="J86" i="73"/>
  <c r="I86" i="73"/>
  <c r="G86" i="73"/>
  <c r="M85" i="73"/>
  <c r="K85" i="73"/>
  <c r="J85" i="73"/>
  <c r="I85" i="73"/>
  <c r="G85" i="73"/>
  <c r="M84" i="73"/>
  <c r="K84" i="73"/>
  <c r="J84" i="73"/>
  <c r="I84" i="73"/>
  <c r="G84" i="73"/>
  <c r="M83" i="73"/>
  <c r="K83" i="73"/>
  <c r="J83" i="73"/>
  <c r="I83" i="73"/>
  <c r="G83" i="73"/>
  <c r="M82" i="73"/>
  <c r="K82" i="73"/>
  <c r="J82" i="73"/>
  <c r="I82" i="73"/>
  <c r="G82" i="73"/>
  <c r="M81" i="73"/>
  <c r="K81" i="73"/>
  <c r="J81" i="73"/>
  <c r="I81" i="73"/>
  <c r="G81" i="73"/>
  <c r="M80" i="73"/>
  <c r="K80" i="73"/>
  <c r="J80" i="73"/>
  <c r="I80" i="73"/>
  <c r="G80" i="73"/>
  <c r="M79" i="73"/>
  <c r="K79" i="73"/>
  <c r="J79" i="73"/>
  <c r="I79" i="73"/>
  <c r="G79" i="73"/>
  <c r="M78" i="73"/>
  <c r="K78" i="73"/>
  <c r="J78" i="73"/>
  <c r="I78" i="73"/>
  <c r="G78" i="73"/>
  <c r="M77" i="73"/>
  <c r="K77" i="73"/>
  <c r="J77" i="73"/>
  <c r="I77" i="73"/>
  <c r="G77" i="73"/>
  <c r="M76" i="73"/>
  <c r="K76" i="73"/>
  <c r="J76" i="73"/>
  <c r="I76" i="73"/>
  <c r="G76" i="73"/>
  <c r="M75" i="73"/>
  <c r="K75" i="73"/>
  <c r="J75" i="73"/>
  <c r="I75" i="73"/>
  <c r="G75" i="73"/>
  <c r="M74" i="73"/>
  <c r="K74" i="73"/>
  <c r="J74" i="73"/>
  <c r="I74" i="73"/>
  <c r="G74" i="73"/>
  <c r="M73" i="73"/>
  <c r="K73" i="73"/>
  <c r="J73" i="73"/>
  <c r="I73" i="73"/>
  <c r="G73" i="73"/>
  <c r="M72" i="73"/>
  <c r="K72" i="73"/>
  <c r="J72" i="73"/>
  <c r="I72" i="73"/>
  <c r="G72" i="73"/>
  <c r="M71" i="73"/>
  <c r="K71" i="73"/>
  <c r="J71" i="73"/>
  <c r="I71" i="73"/>
  <c r="G71" i="73"/>
  <c r="M70" i="73"/>
  <c r="K70" i="73"/>
  <c r="J70" i="73"/>
  <c r="I70" i="73"/>
  <c r="G70" i="73"/>
  <c r="M69" i="73"/>
  <c r="K69" i="73"/>
  <c r="J69" i="73"/>
  <c r="I69" i="73"/>
  <c r="G69" i="73"/>
  <c r="M68" i="73"/>
  <c r="K68" i="73"/>
  <c r="J68" i="73"/>
  <c r="I68" i="73"/>
  <c r="G68" i="73"/>
  <c r="M67" i="73"/>
  <c r="K67" i="73"/>
  <c r="J67" i="73"/>
  <c r="I67" i="73"/>
  <c r="G67" i="73"/>
  <c r="M66" i="73"/>
  <c r="K66" i="73"/>
  <c r="I66" i="73"/>
  <c r="G66" i="73"/>
  <c r="M65" i="73"/>
  <c r="K65" i="73"/>
  <c r="I65" i="73"/>
  <c r="G65" i="73"/>
  <c r="M64" i="73"/>
  <c r="K64" i="73"/>
  <c r="I64" i="73"/>
  <c r="G64" i="73"/>
  <c r="M63" i="73"/>
  <c r="K63" i="73"/>
  <c r="I63" i="73"/>
  <c r="G63" i="73"/>
  <c r="M62" i="73"/>
  <c r="K62" i="73"/>
  <c r="I62" i="73"/>
  <c r="G62" i="73"/>
  <c r="M61" i="73"/>
  <c r="K61" i="73"/>
  <c r="J61" i="73"/>
  <c r="I61" i="73"/>
  <c r="G61" i="73"/>
  <c r="M60" i="73"/>
  <c r="K60" i="73"/>
  <c r="J60" i="73"/>
  <c r="I60" i="73"/>
  <c r="G60" i="73"/>
  <c r="M59" i="73"/>
  <c r="K59" i="73"/>
  <c r="J59" i="73"/>
  <c r="I59" i="73"/>
  <c r="G59" i="73"/>
  <c r="M58" i="73"/>
  <c r="K58" i="73"/>
  <c r="J58" i="73"/>
  <c r="I58" i="73"/>
  <c r="G58" i="73"/>
  <c r="M57" i="73"/>
  <c r="K57" i="73"/>
  <c r="J57" i="73"/>
  <c r="I57" i="73"/>
  <c r="G57" i="73"/>
  <c r="M56" i="73"/>
  <c r="K56" i="73"/>
  <c r="J56" i="73"/>
  <c r="I56" i="73"/>
  <c r="G56" i="73"/>
  <c r="M55" i="73"/>
  <c r="K55" i="73"/>
  <c r="J55" i="73"/>
  <c r="I55" i="73"/>
  <c r="G55" i="73"/>
  <c r="M54" i="73"/>
  <c r="K54" i="73"/>
  <c r="J54" i="73"/>
  <c r="I54" i="73"/>
  <c r="G54" i="73"/>
  <c r="M53" i="73"/>
  <c r="K53" i="73"/>
  <c r="J53" i="73"/>
  <c r="I53" i="73"/>
  <c r="G53" i="73"/>
  <c r="M52" i="73"/>
  <c r="K52" i="73"/>
  <c r="J52" i="73"/>
  <c r="I52" i="73"/>
  <c r="G52" i="73"/>
  <c r="M51" i="73"/>
  <c r="K51" i="73"/>
  <c r="J51" i="73"/>
  <c r="I51" i="73"/>
  <c r="G51" i="73"/>
  <c r="M50" i="73"/>
  <c r="K50" i="73"/>
  <c r="J50" i="73"/>
  <c r="I50" i="73"/>
  <c r="G50" i="73"/>
  <c r="M49" i="73"/>
  <c r="K49" i="73"/>
  <c r="J49" i="73"/>
  <c r="I49" i="73"/>
  <c r="G49" i="73"/>
  <c r="M48" i="73"/>
  <c r="K48" i="73"/>
  <c r="J48" i="73"/>
  <c r="I48" i="73"/>
  <c r="G48" i="73"/>
  <c r="M47" i="73"/>
  <c r="K47" i="73"/>
  <c r="J47" i="73"/>
  <c r="I47" i="73"/>
  <c r="G47" i="73"/>
  <c r="M46" i="73"/>
  <c r="K46" i="73"/>
  <c r="I46" i="73"/>
  <c r="G46" i="73"/>
  <c r="M45" i="73"/>
  <c r="K45" i="73"/>
  <c r="J45" i="73"/>
  <c r="I45" i="73"/>
  <c r="G45" i="73"/>
  <c r="M44" i="73"/>
  <c r="K44" i="73"/>
  <c r="J44" i="73"/>
  <c r="I44" i="73"/>
  <c r="G44" i="73"/>
  <c r="M43" i="73"/>
  <c r="K43" i="73"/>
  <c r="J43" i="73"/>
  <c r="I43" i="73"/>
  <c r="G43" i="73"/>
  <c r="M42" i="73"/>
  <c r="K42" i="73"/>
  <c r="J42" i="73"/>
  <c r="I42" i="73"/>
  <c r="G42" i="73"/>
  <c r="M41" i="73"/>
  <c r="K41" i="73"/>
  <c r="J41" i="73"/>
  <c r="I41" i="73"/>
  <c r="G41" i="73"/>
  <c r="M40" i="73"/>
  <c r="K40" i="73"/>
  <c r="J40" i="73"/>
  <c r="I40" i="73"/>
  <c r="G40" i="73"/>
  <c r="M39" i="73"/>
  <c r="K39" i="73"/>
  <c r="J39" i="73"/>
  <c r="I39" i="73"/>
  <c r="G39" i="73"/>
  <c r="M38" i="73"/>
  <c r="K38" i="73"/>
  <c r="J38" i="73"/>
  <c r="I38" i="73"/>
  <c r="G38" i="73"/>
  <c r="M37" i="73"/>
  <c r="K37" i="73"/>
  <c r="J37" i="73"/>
  <c r="I37" i="73"/>
  <c r="G37" i="73"/>
  <c r="M36" i="73"/>
  <c r="K36" i="73"/>
  <c r="J36" i="73"/>
  <c r="I36" i="73"/>
  <c r="G36" i="73"/>
  <c r="M35" i="73"/>
  <c r="K35" i="73"/>
  <c r="J35" i="73"/>
  <c r="I35" i="73"/>
  <c r="G35" i="73"/>
  <c r="M34" i="73"/>
  <c r="K34" i="73"/>
  <c r="J34" i="73"/>
  <c r="I34" i="73"/>
  <c r="G34" i="73"/>
  <c r="M33" i="73"/>
  <c r="K33" i="73"/>
  <c r="J33" i="73"/>
  <c r="I33" i="73"/>
  <c r="G33" i="73"/>
  <c r="M32" i="73"/>
  <c r="K32" i="73"/>
  <c r="J32" i="73"/>
  <c r="I32" i="73"/>
  <c r="G32" i="73"/>
  <c r="M31" i="73"/>
  <c r="K31" i="73"/>
  <c r="J31" i="73"/>
  <c r="I31" i="73"/>
  <c r="G31" i="73"/>
  <c r="M30" i="73"/>
  <c r="K30" i="73"/>
  <c r="J30" i="73"/>
  <c r="I30" i="73"/>
  <c r="G30" i="73"/>
  <c r="M29" i="73"/>
  <c r="K29" i="73"/>
  <c r="J29" i="73"/>
  <c r="I29" i="73"/>
  <c r="G29" i="73"/>
  <c r="M28" i="73"/>
  <c r="K28" i="73"/>
  <c r="J28" i="73"/>
  <c r="I28" i="73"/>
  <c r="G28" i="73"/>
  <c r="M27" i="73"/>
  <c r="K27" i="73"/>
  <c r="J27" i="73"/>
  <c r="I27" i="73"/>
  <c r="G27" i="73"/>
  <c r="M26" i="73"/>
  <c r="K26" i="73"/>
  <c r="J26" i="73"/>
  <c r="I26" i="73"/>
  <c r="G26" i="73"/>
  <c r="M25" i="73"/>
  <c r="K25" i="73"/>
  <c r="J25" i="73"/>
  <c r="I25" i="73"/>
  <c r="G25" i="73"/>
  <c r="M24" i="73"/>
  <c r="K24" i="73"/>
  <c r="J24" i="73"/>
  <c r="I24" i="73"/>
  <c r="G24" i="73"/>
  <c r="M23" i="73"/>
  <c r="K23" i="73"/>
  <c r="J23" i="73"/>
  <c r="I23" i="73"/>
  <c r="G23" i="73"/>
  <c r="M22" i="73"/>
  <c r="K22" i="73"/>
  <c r="J22" i="73"/>
  <c r="I22" i="73"/>
  <c r="G22" i="73"/>
  <c r="M21" i="73"/>
  <c r="K21" i="73"/>
  <c r="J21" i="73"/>
  <c r="I21" i="73"/>
  <c r="G21" i="73"/>
  <c r="M20" i="73"/>
  <c r="K20" i="73"/>
  <c r="J20" i="73"/>
  <c r="I20" i="73"/>
  <c r="G20" i="73"/>
  <c r="M19" i="73"/>
  <c r="K19" i="73"/>
  <c r="J19" i="73"/>
  <c r="I19" i="73"/>
  <c r="G19" i="73"/>
  <c r="M18" i="73"/>
  <c r="K18" i="73"/>
  <c r="J18" i="73"/>
  <c r="I18" i="73"/>
  <c r="G18" i="73"/>
  <c r="M17" i="73"/>
  <c r="K17" i="73"/>
  <c r="J17" i="73"/>
  <c r="I17" i="73"/>
  <c r="G17" i="73"/>
  <c r="M16" i="73"/>
  <c r="K16" i="73"/>
  <c r="J16" i="73"/>
  <c r="I16" i="73"/>
  <c r="G16" i="73"/>
  <c r="M15" i="73"/>
  <c r="K15" i="73"/>
  <c r="J15" i="73"/>
  <c r="I15" i="73"/>
  <c r="G15" i="73"/>
  <c r="M14" i="73"/>
  <c r="K14" i="73"/>
  <c r="J14" i="73"/>
  <c r="I14" i="73"/>
  <c r="G14" i="73"/>
  <c r="M13" i="73"/>
  <c r="K13" i="73"/>
  <c r="J13" i="73"/>
  <c r="I13" i="73"/>
  <c r="G13" i="73"/>
  <c r="M12" i="73"/>
  <c r="K12" i="73"/>
  <c r="J12" i="73"/>
  <c r="I12" i="73"/>
  <c r="G12" i="73"/>
  <c r="M11" i="73"/>
  <c r="K11" i="73"/>
  <c r="J11" i="73"/>
  <c r="I11" i="73"/>
  <c r="G11" i="73"/>
  <c r="M10" i="73"/>
  <c r="K10" i="73"/>
  <c r="J10" i="73"/>
  <c r="I10" i="73"/>
  <c r="G10" i="73"/>
  <c r="M9" i="73"/>
  <c r="K9" i="73"/>
  <c r="J9" i="73"/>
  <c r="I9" i="73"/>
  <c r="G9" i="73"/>
  <c r="M8" i="73"/>
  <c r="K8" i="73"/>
  <c r="J8" i="73"/>
  <c r="I8" i="73"/>
  <c r="G8" i="73"/>
  <c r="M10" i="72"/>
  <c r="L10" i="72"/>
  <c r="K10" i="72"/>
  <c r="J10" i="72"/>
  <c r="I10" i="72"/>
  <c r="H10" i="72"/>
  <c r="G10" i="72"/>
  <c r="F10" i="72"/>
  <c r="M9" i="72"/>
  <c r="K9" i="72"/>
  <c r="I9" i="72"/>
  <c r="G9" i="72"/>
  <c r="M8" i="72"/>
  <c r="K8" i="72"/>
  <c r="I8" i="72"/>
  <c r="G8" i="72"/>
  <c r="M7" i="72"/>
  <c r="K7" i="72"/>
  <c r="I7" i="72"/>
  <c r="G7" i="72"/>
  <c r="M87" i="71"/>
  <c r="K87" i="71"/>
  <c r="I87" i="71"/>
  <c r="G87" i="71"/>
  <c r="F87" i="71"/>
  <c r="M86" i="71"/>
  <c r="K86" i="71"/>
  <c r="J86" i="71"/>
  <c r="I86" i="71"/>
  <c r="G86" i="71"/>
  <c r="M85" i="71"/>
  <c r="K85" i="71"/>
  <c r="J85" i="71"/>
  <c r="I85" i="71"/>
  <c r="G85" i="71"/>
  <c r="M84" i="71"/>
  <c r="K84" i="71"/>
  <c r="J84" i="71"/>
  <c r="I84" i="71"/>
  <c r="G84" i="71"/>
  <c r="M83" i="71"/>
  <c r="K83" i="71"/>
  <c r="J83" i="71"/>
  <c r="I83" i="71"/>
  <c r="G83" i="71"/>
  <c r="M82" i="71"/>
  <c r="K82" i="71"/>
  <c r="J82" i="71"/>
  <c r="I82" i="71"/>
  <c r="G82" i="71"/>
  <c r="M81" i="71"/>
  <c r="K81" i="71"/>
  <c r="J81" i="71"/>
  <c r="I81" i="71"/>
  <c r="G81" i="71"/>
  <c r="M80" i="71"/>
  <c r="K80" i="71"/>
  <c r="J80" i="71"/>
  <c r="I80" i="71"/>
  <c r="G80" i="71"/>
  <c r="M79" i="71"/>
  <c r="K79" i="71"/>
  <c r="J79" i="71"/>
  <c r="I79" i="71"/>
  <c r="G79" i="71"/>
  <c r="M78" i="71"/>
  <c r="K78" i="71"/>
  <c r="J78" i="71"/>
  <c r="I78" i="71"/>
  <c r="G78" i="71"/>
  <c r="M77" i="71"/>
  <c r="K77" i="71"/>
  <c r="J77" i="71"/>
  <c r="I77" i="71"/>
  <c r="G77" i="71"/>
  <c r="M76" i="71"/>
  <c r="K76" i="71"/>
  <c r="J76" i="71"/>
  <c r="I76" i="71"/>
  <c r="G76" i="71"/>
  <c r="M75" i="71"/>
  <c r="K75" i="71"/>
  <c r="J75" i="71"/>
  <c r="I75" i="71"/>
  <c r="G75" i="71"/>
  <c r="M74" i="71"/>
  <c r="K74" i="71"/>
  <c r="J74" i="71"/>
  <c r="I74" i="71"/>
  <c r="G74" i="71"/>
  <c r="M73" i="71"/>
  <c r="K73" i="71"/>
  <c r="J73" i="71"/>
  <c r="I73" i="71"/>
  <c r="G73" i="71"/>
  <c r="M72" i="71"/>
  <c r="K72" i="71"/>
  <c r="J72" i="71"/>
  <c r="I72" i="71"/>
  <c r="G72" i="71"/>
  <c r="M71" i="71"/>
  <c r="K71" i="71"/>
  <c r="J71" i="71"/>
  <c r="I71" i="71"/>
  <c r="G71" i="71"/>
  <c r="M70" i="71"/>
  <c r="K70" i="71"/>
  <c r="J70" i="71"/>
  <c r="I70" i="71"/>
  <c r="G70" i="71"/>
  <c r="M69" i="71"/>
  <c r="K69" i="71"/>
  <c r="J69" i="71"/>
  <c r="I69" i="71"/>
  <c r="G69" i="71"/>
  <c r="M68" i="71"/>
  <c r="K68" i="71"/>
  <c r="J68" i="71"/>
  <c r="I68" i="71"/>
  <c r="G68" i="71"/>
  <c r="M67" i="71"/>
  <c r="K67" i="71"/>
  <c r="J67" i="71"/>
  <c r="I67" i="71"/>
  <c r="G67" i="71"/>
  <c r="M66" i="71"/>
  <c r="K66" i="71"/>
  <c r="I66" i="71"/>
  <c r="G66" i="71"/>
  <c r="M65" i="71"/>
  <c r="K65" i="71"/>
  <c r="I65" i="71"/>
  <c r="G65" i="71"/>
  <c r="M64" i="71"/>
  <c r="K64" i="71"/>
  <c r="I64" i="71"/>
  <c r="G64" i="71"/>
  <c r="M63" i="71"/>
  <c r="K63" i="71"/>
  <c r="I63" i="71"/>
  <c r="G63" i="71"/>
  <c r="M62" i="71"/>
  <c r="K62" i="71"/>
  <c r="I62" i="71"/>
  <c r="G62" i="71"/>
  <c r="M61" i="71"/>
  <c r="K61" i="71"/>
  <c r="J61" i="71"/>
  <c r="I61" i="71"/>
  <c r="G61" i="71"/>
  <c r="M60" i="71"/>
  <c r="K60" i="71"/>
  <c r="J60" i="71"/>
  <c r="I60" i="71"/>
  <c r="G60" i="71"/>
  <c r="M59" i="71"/>
  <c r="K59" i="71"/>
  <c r="J59" i="71"/>
  <c r="I59" i="71"/>
  <c r="G59" i="71"/>
  <c r="M58" i="71"/>
  <c r="K58" i="71"/>
  <c r="J58" i="71"/>
  <c r="I58" i="71"/>
  <c r="G58" i="71"/>
  <c r="M57" i="71"/>
  <c r="K57" i="71"/>
  <c r="J57" i="71"/>
  <c r="I57" i="71"/>
  <c r="G57" i="71"/>
  <c r="M56" i="71"/>
  <c r="K56" i="71"/>
  <c r="J56" i="71"/>
  <c r="I56" i="71"/>
  <c r="G56" i="71"/>
  <c r="M55" i="71"/>
  <c r="K55" i="71"/>
  <c r="J55" i="71"/>
  <c r="I55" i="71"/>
  <c r="G55" i="71"/>
  <c r="M54" i="71"/>
  <c r="K54" i="71"/>
  <c r="J54" i="71"/>
  <c r="I54" i="71"/>
  <c r="G54" i="71"/>
  <c r="M53" i="71"/>
  <c r="K53" i="71"/>
  <c r="J53" i="71"/>
  <c r="I53" i="71"/>
  <c r="G53" i="71"/>
  <c r="M52" i="71"/>
  <c r="K52" i="71"/>
  <c r="J52" i="71"/>
  <c r="I52" i="71"/>
  <c r="G52" i="71"/>
  <c r="M51" i="71"/>
  <c r="K51" i="71"/>
  <c r="J51" i="71"/>
  <c r="I51" i="71"/>
  <c r="G51" i="71"/>
  <c r="M50" i="71"/>
  <c r="K50" i="71"/>
  <c r="J50" i="71"/>
  <c r="I50" i="71"/>
  <c r="G50" i="71"/>
  <c r="M49" i="71"/>
  <c r="K49" i="71"/>
  <c r="J49" i="71"/>
  <c r="I49" i="71"/>
  <c r="G49" i="71"/>
  <c r="M48" i="71"/>
  <c r="K48" i="71"/>
  <c r="J48" i="71"/>
  <c r="I48" i="71"/>
  <c r="G48" i="71"/>
  <c r="M47" i="71"/>
  <c r="K47" i="71"/>
  <c r="J47" i="71"/>
  <c r="I47" i="71"/>
  <c r="G47" i="71"/>
  <c r="M46" i="71"/>
  <c r="K46" i="71"/>
  <c r="I46" i="71"/>
  <c r="G46" i="71"/>
  <c r="M45" i="71"/>
  <c r="K45" i="71"/>
  <c r="J45" i="71"/>
  <c r="I45" i="71"/>
  <c r="G45" i="71"/>
  <c r="M44" i="71"/>
  <c r="K44" i="71"/>
  <c r="J44" i="71"/>
  <c r="I44" i="71"/>
  <c r="G44" i="71"/>
  <c r="M43" i="71"/>
  <c r="K43" i="71"/>
  <c r="J43" i="71"/>
  <c r="I43" i="71"/>
  <c r="G43" i="71"/>
  <c r="M42" i="71"/>
  <c r="K42" i="71"/>
  <c r="J42" i="71"/>
  <c r="I42" i="71"/>
  <c r="G42" i="71"/>
  <c r="M41" i="71"/>
  <c r="K41" i="71"/>
  <c r="J41" i="71"/>
  <c r="I41" i="71"/>
  <c r="G41" i="71"/>
  <c r="M40" i="71"/>
  <c r="K40" i="71"/>
  <c r="J40" i="71"/>
  <c r="I40" i="71"/>
  <c r="G40" i="71"/>
  <c r="M39" i="71"/>
  <c r="K39" i="71"/>
  <c r="J39" i="71"/>
  <c r="I39" i="71"/>
  <c r="G39" i="71"/>
  <c r="M38" i="71"/>
  <c r="K38" i="71"/>
  <c r="J38" i="71"/>
  <c r="I38" i="71"/>
  <c r="G38" i="71"/>
  <c r="M37" i="71"/>
  <c r="K37" i="71"/>
  <c r="J37" i="71"/>
  <c r="I37" i="71"/>
  <c r="G37" i="71"/>
  <c r="M36" i="71"/>
  <c r="K36" i="71"/>
  <c r="J36" i="71"/>
  <c r="I36" i="71"/>
  <c r="G36" i="71"/>
  <c r="M35" i="71"/>
  <c r="K35" i="71"/>
  <c r="J35" i="71"/>
  <c r="I35" i="71"/>
  <c r="G35" i="71"/>
  <c r="M34" i="71"/>
  <c r="K34" i="71"/>
  <c r="J34" i="71"/>
  <c r="I34" i="71"/>
  <c r="G34" i="71"/>
  <c r="M33" i="71"/>
  <c r="K33" i="71"/>
  <c r="J33" i="71"/>
  <c r="I33" i="71"/>
  <c r="G33" i="71"/>
  <c r="M32" i="71"/>
  <c r="K32" i="71"/>
  <c r="J32" i="71"/>
  <c r="I32" i="71"/>
  <c r="G32" i="71"/>
  <c r="M31" i="71"/>
  <c r="K31" i="71"/>
  <c r="J31" i="71"/>
  <c r="I31" i="71"/>
  <c r="G31" i="71"/>
  <c r="M30" i="71"/>
  <c r="K30" i="71"/>
  <c r="J30" i="71"/>
  <c r="I30" i="71"/>
  <c r="G30" i="71"/>
  <c r="M29" i="71"/>
  <c r="K29" i="71"/>
  <c r="J29" i="71"/>
  <c r="I29" i="71"/>
  <c r="G29" i="71"/>
  <c r="M28" i="71"/>
  <c r="K28" i="71"/>
  <c r="J28" i="71"/>
  <c r="I28" i="71"/>
  <c r="G28" i="71"/>
  <c r="M27" i="71"/>
  <c r="K27" i="71"/>
  <c r="J27" i="71"/>
  <c r="I27" i="71"/>
  <c r="G27" i="71"/>
  <c r="M26" i="71"/>
  <c r="K26" i="71"/>
  <c r="J26" i="71"/>
  <c r="I26" i="71"/>
  <c r="G26" i="71"/>
  <c r="M25" i="71"/>
  <c r="K25" i="71"/>
  <c r="J25" i="71"/>
  <c r="I25" i="71"/>
  <c r="G25" i="71"/>
  <c r="M24" i="71"/>
  <c r="K24" i="71"/>
  <c r="J24" i="71"/>
  <c r="I24" i="71"/>
  <c r="G24" i="71"/>
  <c r="M23" i="71"/>
  <c r="K23" i="71"/>
  <c r="J23" i="71"/>
  <c r="I23" i="71"/>
  <c r="G23" i="71"/>
  <c r="M22" i="71"/>
  <c r="K22" i="71"/>
  <c r="J22" i="71"/>
  <c r="I22" i="71"/>
  <c r="G22" i="71"/>
  <c r="M21" i="71"/>
  <c r="K21" i="71"/>
  <c r="J21" i="71"/>
  <c r="I21" i="71"/>
  <c r="G21" i="71"/>
  <c r="M20" i="71"/>
  <c r="K20" i="71"/>
  <c r="J20" i="71"/>
  <c r="I20" i="71"/>
  <c r="G20" i="71"/>
  <c r="M19" i="71"/>
  <c r="K19" i="71"/>
  <c r="J19" i="71"/>
  <c r="I19" i="71"/>
  <c r="G19" i="71"/>
  <c r="M18" i="71"/>
  <c r="K18" i="71"/>
  <c r="J18" i="71"/>
  <c r="I18" i="71"/>
  <c r="G18" i="71"/>
  <c r="M17" i="71"/>
  <c r="K17" i="71"/>
  <c r="J17" i="71"/>
  <c r="I17" i="71"/>
  <c r="G17" i="71"/>
  <c r="M16" i="71"/>
  <c r="K16" i="71"/>
  <c r="J16" i="71"/>
  <c r="I16" i="71"/>
  <c r="G16" i="71"/>
  <c r="M15" i="71"/>
  <c r="K15" i="71"/>
  <c r="J15" i="71"/>
  <c r="I15" i="71"/>
  <c r="G15" i="71"/>
  <c r="M14" i="71"/>
  <c r="K14" i="71"/>
  <c r="J14" i="71"/>
  <c r="I14" i="71"/>
  <c r="G14" i="71"/>
  <c r="M13" i="71"/>
  <c r="K13" i="71"/>
  <c r="J13" i="71"/>
  <c r="I13" i="71"/>
  <c r="G13" i="71"/>
  <c r="M12" i="71"/>
  <c r="K12" i="71"/>
  <c r="J12" i="71"/>
  <c r="I12" i="71"/>
  <c r="G12" i="71"/>
  <c r="M11" i="71"/>
  <c r="K11" i="71"/>
  <c r="J11" i="71"/>
  <c r="I11" i="71"/>
  <c r="G11" i="71"/>
  <c r="M10" i="71"/>
  <c r="K10" i="71"/>
  <c r="J10" i="71"/>
  <c r="I10" i="71"/>
  <c r="G10" i="71"/>
  <c r="M9" i="71"/>
  <c r="K9" i="71"/>
  <c r="J9" i="71"/>
  <c r="I9" i="71"/>
  <c r="G9" i="71"/>
  <c r="M8" i="71"/>
  <c r="K8" i="71"/>
  <c r="J8" i="71"/>
  <c r="I8" i="71"/>
  <c r="G8" i="71"/>
  <c r="M10" i="70"/>
  <c r="L10" i="70"/>
  <c r="K10" i="70"/>
  <c r="J10" i="70"/>
  <c r="I10" i="70"/>
  <c r="H10" i="70"/>
  <c r="G10" i="70"/>
  <c r="F10" i="70"/>
  <c r="M9" i="70"/>
  <c r="K9" i="70"/>
  <c r="I9" i="70"/>
  <c r="G9" i="70"/>
  <c r="M8" i="70"/>
  <c r="K8" i="70"/>
  <c r="I8" i="70"/>
  <c r="G8" i="70"/>
  <c r="M7" i="70"/>
  <c r="K7" i="70"/>
  <c r="I7" i="70"/>
  <c r="G7" i="70"/>
  <c r="M87" i="69"/>
  <c r="K87" i="69"/>
  <c r="I87" i="69"/>
  <c r="G87" i="69"/>
  <c r="F87" i="69"/>
  <c r="M86" i="69"/>
  <c r="K86" i="69"/>
  <c r="J86" i="69"/>
  <c r="I86" i="69"/>
  <c r="G86" i="69"/>
  <c r="M85" i="69"/>
  <c r="K85" i="69"/>
  <c r="J85" i="69"/>
  <c r="I85" i="69"/>
  <c r="G85" i="69"/>
  <c r="M84" i="69"/>
  <c r="K84" i="69"/>
  <c r="J84" i="69"/>
  <c r="I84" i="69"/>
  <c r="G84" i="69"/>
  <c r="M83" i="69"/>
  <c r="K83" i="69"/>
  <c r="J83" i="69"/>
  <c r="I83" i="69"/>
  <c r="G83" i="69"/>
  <c r="M82" i="69"/>
  <c r="K82" i="69"/>
  <c r="J82" i="69"/>
  <c r="I82" i="69"/>
  <c r="G82" i="69"/>
  <c r="M81" i="69"/>
  <c r="K81" i="69"/>
  <c r="J81" i="69"/>
  <c r="I81" i="69"/>
  <c r="G81" i="69"/>
  <c r="M80" i="69"/>
  <c r="K80" i="69"/>
  <c r="J80" i="69"/>
  <c r="I80" i="69"/>
  <c r="G80" i="69"/>
  <c r="M79" i="69"/>
  <c r="K79" i="69"/>
  <c r="J79" i="69"/>
  <c r="I79" i="69"/>
  <c r="G79" i="69"/>
  <c r="M78" i="69"/>
  <c r="K78" i="69"/>
  <c r="J78" i="69"/>
  <c r="I78" i="69"/>
  <c r="G78" i="69"/>
  <c r="M77" i="69"/>
  <c r="K77" i="69"/>
  <c r="J77" i="69"/>
  <c r="I77" i="69"/>
  <c r="G77" i="69"/>
  <c r="M76" i="69"/>
  <c r="K76" i="69"/>
  <c r="J76" i="69"/>
  <c r="I76" i="69"/>
  <c r="G76" i="69"/>
  <c r="M75" i="69"/>
  <c r="K75" i="69"/>
  <c r="J75" i="69"/>
  <c r="I75" i="69"/>
  <c r="G75" i="69"/>
  <c r="M74" i="69"/>
  <c r="K74" i="69"/>
  <c r="J74" i="69"/>
  <c r="I74" i="69"/>
  <c r="G74" i="69"/>
  <c r="M73" i="69"/>
  <c r="K73" i="69"/>
  <c r="J73" i="69"/>
  <c r="I73" i="69"/>
  <c r="G73" i="69"/>
  <c r="M72" i="69"/>
  <c r="K72" i="69"/>
  <c r="J72" i="69"/>
  <c r="I72" i="69"/>
  <c r="G72" i="69"/>
  <c r="M71" i="69"/>
  <c r="K71" i="69"/>
  <c r="J71" i="69"/>
  <c r="I71" i="69"/>
  <c r="G71" i="69"/>
  <c r="M70" i="69"/>
  <c r="K70" i="69"/>
  <c r="J70" i="69"/>
  <c r="I70" i="69"/>
  <c r="G70" i="69"/>
  <c r="M69" i="69"/>
  <c r="K69" i="69"/>
  <c r="J69" i="69"/>
  <c r="I69" i="69"/>
  <c r="G69" i="69"/>
  <c r="M68" i="69"/>
  <c r="K68" i="69"/>
  <c r="J68" i="69"/>
  <c r="I68" i="69"/>
  <c r="G68" i="69"/>
  <c r="M67" i="69"/>
  <c r="K67" i="69"/>
  <c r="J67" i="69"/>
  <c r="I67" i="69"/>
  <c r="G67" i="69"/>
  <c r="M66" i="69"/>
  <c r="K66" i="69"/>
  <c r="I66" i="69"/>
  <c r="G66" i="69"/>
  <c r="M65" i="69"/>
  <c r="K65" i="69"/>
  <c r="I65" i="69"/>
  <c r="G65" i="69"/>
  <c r="M64" i="69"/>
  <c r="K64" i="69"/>
  <c r="I64" i="69"/>
  <c r="G64" i="69"/>
  <c r="M63" i="69"/>
  <c r="K63" i="69"/>
  <c r="I63" i="69"/>
  <c r="G63" i="69"/>
  <c r="M62" i="69"/>
  <c r="K62" i="69"/>
  <c r="I62" i="69"/>
  <c r="G62" i="69"/>
  <c r="M61" i="69"/>
  <c r="K61" i="69"/>
  <c r="J61" i="69"/>
  <c r="I61" i="69"/>
  <c r="G61" i="69"/>
  <c r="M60" i="69"/>
  <c r="K60" i="69"/>
  <c r="J60" i="69"/>
  <c r="I60" i="69"/>
  <c r="G60" i="69"/>
  <c r="M59" i="69"/>
  <c r="K59" i="69"/>
  <c r="J59" i="69"/>
  <c r="I59" i="69"/>
  <c r="G59" i="69"/>
  <c r="M58" i="69"/>
  <c r="K58" i="69"/>
  <c r="J58" i="69"/>
  <c r="I58" i="69"/>
  <c r="G58" i="69"/>
  <c r="M57" i="69"/>
  <c r="K57" i="69"/>
  <c r="J57" i="69"/>
  <c r="I57" i="69"/>
  <c r="G57" i="69"/>
  <c r="M56" i="69"/>
  <c r="K56" i="69"/>
  <c r="J56" i="69"/>
  <c r="I56" i="69"/>
  <c r="G56" i="69"/>
  <c r="M55" i="69"/>
  <c r="K55" i="69"/>
  <c r="J55" i="69"/>
  <c r="I55" i="69"/>
  <c r="G55" i="69"/>
  <c r="M54" i="69"/>
  <c r="K54" i="69"/>
  <c r="J54" i="69"/>
  <c r="I54" i="69"/>
  <c r="G54" i="69"/>
  <c r="M53" i="69"/>
  <c r="K53" i="69"/>
  <c r="J53" i="69"/>
  <c r="I53" i="69"/>
  <c r="G53" i="69"/>
  <c r="M52" i="69"/>
  <c r="K52" i="69"/>
  <c r="J52" i="69"/>
  <c r="I52" i="69"/>
  <c r="G52" i="69"/>
  <c r="M51" i="69"/>
  <c r="K51" i="69"/>
  <c r="J51" i="69"/>
  <c r="I51" i="69"/>
  <c r="G51" i="69"/>
  <c r="M50" i="69"/>
  <c r="K50" i="69"/>
  <c r="J50" i="69"/>
  <c r="I50" i="69"/>
  <c r="G50" i="69"/>
  <c r="M49" i="69"/>
  <c r="K49" i="69"/>
  <c r="J49" i="69"/>
  <c r="I49" i="69"/>
  <c r="G49" i="69"/>
  <c r="M48" i="69"/>
  <c r="K48" i="69"/>
  <c r="J48" i="69"/>
  <c r="I48" i="69"/>
  <c r="G48" i="69"/>
  <c r="M47" i="69"/>
  <c r="K47" i="69"/>
  <c r="J47" i="69"/>
  <c r="I47" i="69"/>
  <c r="G47" i="69"/>
  <c r="M46" i="69"/>
  <c r="K46" i="69"/>
  <c r="I46" i="69"/>
  <c r="G46" i="69"/>
  <c r="M45" i="69"/>
  <c r="K45" i="69"/>
  <c r="J45" i="69"/>
  <c r="I45" i="69"/>
  <c r="G45" i="69"/>
  <c r="M44" i="69"/>
  <c r="K44" i="69"/>
  <c r="J44" i="69"/>
  <c r="I44" i="69"/>
  <c r="G44" i="69"/>
  <c r="M43" i="69"/>
  <c r="K43" i="69"/>
  <c r="J43" i="69"/>
  <c r="I43" i="69"/>
  <c r="G43" i="69"/>
  <c r="M42" i="69"/>
  <c r="K42" i="69"/>
  <c r="J42" i="69"/>
  <c r="I42" i="69"/>
  <c r="G42" i="69"/>
  <c r="M41" i="69"/>
  <c r="K41" i="69"/>
  <c r="J41" i="69"/>
  <c r="I41" i="69"/>
  <c r="G41" i="69"/>
  <c r="M40" i="69"/>
  <c r="K40" i="69"/>
  <c r="J40" i="69"/>
  <c r="I40" i="69"/>
  <c r="G40" i="69"/>
  <c r="M39" i="69"/>
  <c r="K39" i="69"/>
  <c r="J39" i="69"/>
  <c r="I39" i="69"/>
  <c r="G39" i="69"/>
  <c r="M38" i="69"/>
  <c r="K38" i="69"/>
  <c r="J38" i="69"/>
  <c r="I38" i="69"/>
  <c r="G38" i="69"/>
  <c r="M37" i="69"/>
  <c r="K37" i="69"/>
  <c r="J37" i="69"/>
  <c r="I37" i="69"/>
  <c r="G37" i="69"/>
  <c r="M36" i="69"/>
  <c r="K36" i="69"/>
  <c r="J36" i="69"/>
  <c r="I36" i="69"/>
  <c r="G36" i="69"/>
  <c r="M35" i="69"/>
  <c r="K35" i="69"/>
  <c r="J35" i="69"/>
  <c r="I35" i="69"/>
  <c r="G35" i="69"/>
  <c r="M34" i="69"/>
  <c r="K34" i="69"/>
  <c r="J34" i="69"/>
  <c r="I34" i="69"/>
  <c r="G34" i="69"/>
  <c r="M33" i="69"/>
  <c r="K33" i="69"/>
  <c r="J33" i="69"/>
  <c r="I33" i="69"/>
  <c r="G33" i="69"/>
  <c r="M32" i="69"/>
  <c r="K32" i="69"/>
  <c r="J32" i="69"/>
  <c r="I32" i="69"/>
  <c r="G32" i="69"/>
  <c r="M31" i="69"/>
  <c r="K31" i="69"/>
  <c r="J31" i="69"/>
  <c r="I31" i="69"/>
  <c r="G31" i="69"/>
  <c r="M30" i="69"/>
  <c r="K30" i="69"/>
  <c r="J30" i="69"/>
  <c r="I30" i="69"/>
  <c r="G30" i="69"/>
  <c r="M29" i="69"/>
  <c r="K29" i="69"/>
  <c r="J29" i="69"/>
  <c r="I29" i="69"/>
  <c r="G29" i="69"/>
  <c r="M28" i="69"/>
  <c r="K28" i="69"/>
  <c r="J28" i="69"/>
  <c r="I28" i="69"/>
  <c r="G28" i="69"/>
  <c r="M27" i="69"/>
  <c r="K27" i="69"/>
  <c r="J27" i="69"/>
  <c r="I27" i="69"/>
  <c r="G27" i="69"/>
  <c r="M26" i="69"/>
  <c r="K26" i="69"/>
  <c r="J26" i="69"/>
  <c r="I26" i="69"/>
  <c r="G26" i="69"/>
  <c r="M25" i="69"/>
  <c r="K25" i="69"/>
  <c r="J25" i="69"/>
  <c r="I25" i="69"/>
  <c r="G25" i="69"/>
  <c r="M24" i="69"/>
  <c r="K24" i="69"/>
  <c r="J24" i="69"/>
  <c r="I24" i="69"/>
  <c r="G24" i="69"/>
  <c r="M23" i="69"/>
  <c r="K23" i="69"/>
  <c r="J23" i="69"/>
  <c r="I23" i="69"/>
  <c r="G23" i="69"/>
  <c r="M22" i="69"/>
  <c r="K22" i="69"/>
  <c r="J22" i="69"/>
  <c r="I22" i="69"/>
  <c r="G22" i="69"/>
  <c r="M21" i="69"/>
  <c r="K21" i="69"/>
  <c r="J21" i="69"/>
  <c r="I21" i="69"/>
  <c r="G21" i="69"/>
  <c r="M20" i="69"/>
  <c r="K20" i="69"/>
  <c r="J20" i="69"/>
  <c r="I20" i="69"/>
  <c r="G20" i="69"/>
  <c r="M19" i="69"/>
  <c r="K19" i="69"/>
  <c r="J19" i="69"/>
  <c r="I19" i="69"/>
  <c r="G19" i="69"/>
  <c r="M18" i="69"/>
  <c r="K18" i="69"/>
  <c r="J18" i="69"/>
  <c r="I18" i="69"/>
  <c r="G18" i="69"/>
  <c r="M17" i="69"/>
  <c r="K17" i="69"/>
  <c r="J17" i="69"/>
  <c r="I17" i="69"/>
  <c r="G17" i="69"/>
  <c r="M16" i="69"/>
  <c r="K16" i="69"/>
  <c r="J16" i="69"/>
  <c r="I16" i="69"/>
  <c r="G16" i="69"/>
  <c r="M15" i="69"/>
  <c r="K15" i="69"/>
  <c r="J15" i="69"/>
  <c r="I15" i="69"/>
  <c r="G15" i="69"/>
  <c r="M14" i="69"/>
  <c r="K14" i="69"/>
  <c r="J14" i="69"/>
  <c r="I14" i="69"/>
  <c r="G14" i="69"/>
  <c r="M13" i="69"/>
  <c r="K13" i="69"/>
  <c r="J13" i="69"/>
  <c r="I13" i="69"/>
  <c r="G13" i="69"/>
  <c r="M12" i="69"/>
  <c r="K12" i="69"/>
  <c r="J12" i="69"/>
  <c r="I12" i="69"/>
  <c r="G12" i="69"/>
  <c r="M11" i="69"/>
  <c r="K11" i="69"/>
  <c r="J11" i="69"/>
  <c r="I11" i="69"/>
  <c r="G11" i="69"/>
  <c r="M10" i="69"/>
  <c r="K10" i="69"/>
  <c r="J10" i="69"/>
  <c r="I10" i="69"/>
  <c r="G10" i="69"/>
  <c r="M9" i="69"/>
  <c r="K9" i="69"/>
  <c r="J9" i="69"/>
  <c r="I9" i="69"/>
  <c r="G9" i="69"/>
  <c r="M8" i="69"/>
  <c r="K8" i="69"/>
  <c r="J8" i="69"/>
  <c r="I8" i="69"/>
  <c r="G8" i="69"/>
  <c r="M10" i="68"/>
  <c r="L10" i="68"/>
  <c r="K10" i="68"/>
  <c r="J10" i="68"/>
  <c r="I10" i="68"/>
  <c r="H10" i="68"/>
  <c r="G10" i="68"/>
  <c r="F10" i="68"/>
  <c r="M9" i="68"/>
  <c r="K9" i="68"/>
  <c r="I9" i="68"/>
  <c r="G9" i="68"/>
  <c r="M8" i="68"/>
  <c r="K8" i="68"/>
  <c r="I8" i="68"/>
  <c r="G8" i="68"/>
  <c r="M7" i="68"/>
  <c r="K7" i="68"/>
  <c r="I7" i="68"/>
  <c r="G7" i="68"/>
  <c r="M87" i="67"/>
  <c r="K87" i="67"/>
  <c r="I87" i="67"/>
  <c r="G87" i="67"/>
  <c r="F87" i="67"/>
  <c r="M86" i="67"/>
  <c r="K86" i="67"/>
  <c r="J86" i="67"/>
  <c r="I86" i="67"/>
  <c r="G86" i="67"/>
  <c r="M85" i="67"/>
  <c r="K85" i="67"/>
  <c r="J85" i="67"/>
  <c r="I85" i="67"/>
  <c r="G85" i="67"/>
  <c r="M84" i="67"/>
  <c r="K84" i="67"/>
  <c r="J84" i="67"/>
  <c r="I84" i="67"/>
  <c r="G84" i="67"/>
  <c r="M83" i="67"/>
  <c r="K83" i="67"/>
  <c r="J83" i="67"/>
  <c r="I83" i="67"/>
  <c r="G83" i="67"/>
  <c r="M82" i="67"/>
  <c r="K82" i="67"/>
  <c r="J82" i="67"/>
  <c r="I82" i="67"/>
  <c r="G82" i="67"/>
  <c r="M81" i="67"/>
  <c r="K81" i="67"/>
  <c r="J81" i="67"/>
  <c r="I81" i="67"/>
  <c r="G81" i="67"/>
  <c r="M80" i="67"/>
  <c r="K80" i="67"/>
  <c r="J80" i="67"/>
  <c r="I80" i="67"/>
  <c r="G80" i="67"/>
  <c r="M79" i="67"/>
  <c r="K79" i="67"/>
  <c r="J79" i="67"/>
  <c r="I79" i="67"/>
  <c r="G79" i="67"/>
  <c r="M78" i="67"/>
  <c r="K78" i="67"/>
  <c r="J78" i="67"/>
  <c r="I78" i="67"/>
  <c r="G78" i="67"/>
  <c r="M77" i="67"/>
  <c r="K77" i="67"/>
  <c r="J77" i="67"/>
  <c r="I77" i="67"/>
  <c r="G77" i="67"/>
  <c r="M76" i="67"/>
  <c r="K76" i="67"/>
  <c r="J76" i="67"/>
  <c r="I76" i="67"/>
  <c r="G76" i="67"/>
  <c r="M75" i="67"/>
  <c r="K75" i="67"/>
  <c r="J75" i="67"/>
  <c r="I75" i="67"/>
  <c r="G75" i="67"/>
  <c r="M74" i="67"/>
  <c r="K74" i="67"/>
  <c r="J74" i="67"/>
  <c r="I74" i="67"/>
  <c r="G74" i="67"/>
  <c r="M73" i="67"/>
  <c r="K73" i="67"/>
  <c r="J73" i="67"/>
  <c r="I73" i="67"/>
  <c r="G73" i="67"/>
  <c r="M72" i="67"/>
  <c r="K72" i="67"/>
  <c r="J72" i="67"/>
  <c r="I72" i="67"/>
  <c r="G72" i="67"/>
  <c r="M71" i="67"/>
  <c r="K71" i="67"/>
  <c r="J71" i="67"/>
  <c r="I71" i="67"/>
  <c r="G71" i="67"/>
  <c r="M70" i="67"/>
  <c r="K70" i="67"/>
  <c r="J70" i="67"/>
  <c r="I70" i="67"/>
  <c r="G70" i="67"/>
  <c r="M69" i="67"/>
  <c r="K69" i="67"/>
  <c r="J69" i="67"/>
  <c r="I69" i="67"/>
  <c r="G69" i="67"/>
  <c r="M68" i="67"/>
  <c r="K68" i="67"/>
  <c r="J68" i="67"/>
  <c r="I68" i="67"/>
  <c r="G68" i="67"/>
  <c r="M67" i="67"/>
  <c r="K67" i="67"/>
  <c r="J67" i="67"/>
  <c r="I67" i="67"/>
  <c r="G67" i="67"/>
  <c r="M66" i="67"/>
  <c r="K66" i="67"/>
  <c r="I66" i="67"/>
  <c r="G66" i="67"/>
  <c r="M65" i="67"/>
  <c r="K65" i="67"/>
  <c r="I65" i="67"/>
  <c r="G65" i="67"/>
  <c r="M64" i="67"/>
  <c r="K64" i="67"/>
  <c r="I64" i="67"/>
  <c r="G64" i="67"/>
  <c r="M63" i="67"/>
  <c r="K63" i="67"/>
  <c r="I63" i="67"/>
  <c r="G63" i="67"/>
  <c r="M62" i="67"/>
  <c r="K62" i="67"/>
  <c r="I62" i="67"/>
  <c r="G62" i="67"/>
  <c r="M61" i="67"/>
  <c r="K61" i="67"/>
  <c r="J61" i="67"/>
  <c r="I61" i="67"/>
  <c r="G61" i="67"/>
  <c r="M60" i="67"/>
  <c r="K60" i="67"/>
  <c r="J60" i="67"/>
  <c r="I60" i="67"/>
  <c r="G60" i="67"/>
  <c r="M59" i="67"/>
  <c r="K59" i="67"/>
  <c r="J59" i="67"/>
  <c r="I59" i="67"/>
  <c r="G59" i="67"/>
  <c r="M58" i="67"/>
  <c r="K58" i="67"/>
  <c r="J58" i="67"/>
  <c r="I58" i="67"/>
  <c r="G58" i="67"/>
  <c r="M57" i="67"/>
  <c r="K57" i="67"/>
  <c r="J57" i="67"/>
  <c r="I57" i="67"/>
  <c r="G57" i="67"/>
  <c r="M56" i="67"/>
  <c r="K56" i="67"/>
  <c r="J56" i="67"/>
  <c r="I56" i="67"/>
  <c r="G56" i="67"/>
  <c r="M55" i="67"/>
  <c r="K55" i="67"/>
  <c r="J55" i="67"/>
  <c r="I55" i="67"/>
  <c r="G55" i="67"/>
  <c r="M54" i="67"/>
  <c r="K54" i="67"/>
  <c r="J54" i="67"/>
  <c r="I54" i="67"/>
  <c r="G54" i="67"/>
  <c r="M53" i="67"/>
  <c r="K53" i="67"/>
  <c r="J53" i="67"/>
  <c r="I53" i="67"/>
  <c r="G53" i="67"/>
  <c r="M52" i="67"/>
  <c r="K52" i="67"/>
  <c r="J52" i="67"/>
  <c r="I52" i="67"/>
  <c r="G52" i="67"/>
  <c r="M51" i="67"/>
  <c r="K51" i="67"/>
  <c r="J51" i="67"/>
  <c r="I51" i="67"/>
  <c r="G51" i="67"/>
  <c r="M50" i="67"/>
  <c r="K50" i="67"/>
  <c r="J50" i="67"/>
  <c r="I50" i="67"/>
  <c r="G50" i="67"/>
  <c r="M49" i="67"/>
  <c r="K49" i="67"/>
  <c r="J49" i="67"/>
  <c r="I49" i="67"/>
  <c r="G49" i="67"/>
  <c r="M48" i="67"/>
  <c r="K48" i="67"/>
  <c r="J48" i="67"/>
  <c r="I48" i="67"/>
  <c r="G48" i="67"/>
  <c r="M47" i="67"/>
  <c r="K47" i="67"/>
  <c r="J47" i="67"/>
  <c r="I47" i="67"/>
  <c r="G47" i="67"/>
  <c r="M46" i="67"/>
  <c r="K46" i="67"/>
  <c r="I46" i="67"/>
  <c r="G46" i="67"/>
  <c r="M45" i="67"/>
  <c r="K45" i="67"/>
  <c r="J45" i="67"/>
  <c r="I45" i="67"/>
  <c r="G45" i="67"/>
  <c r="M44" i="67"/>
  <c r="K44" i="67"/>
  <c r="J44" i="67"/>
  <c r="I44" i="67"/>
  <c r="G44" i="67"/>
  <c r="M43" i="67"/>
  <c r="K43" i="67"/>
  <c r="J43" i="67"/>
  <c r="I43" i="67"/>
  <c r="G43" i="67"/>
  <c r="M42" i="67"/>
  <c r="K42" i="67"/>
  <c r="J42" i="67"/>
  <c r="I42" i="67"/>
  <c r="G42" i="67"/>
  <c r="M41" i="67"/>
  <c r="K41" i="67"/>
  <c r="J41" i="67"/>
  <c r="I41" i="67"/>
  <c r="G41" i="67"/>
  <c r="M40" i="67"/>
  <c r="K40" i="67"/>
  <c r="J40" i="67"/>
  <c r="I40" i="67"/>
  <c r="G40" i="67"/>
  <c r="M39" i="67"/>
  <c r="K39" i="67"/>
  <c r="J39" i="67"/>
  <c r="I39" i="67"/>
  <c r="G39" i="67"/>
  <c r="M38" i="67"/>
  <c r="K38" i="67"/>
  <c r="J38" i="67"/>
  <c r="I38" i="67"/>
  <c r="G38" i="67"/>
  <c r="M37" i="67"/>
  <c r="K37" i="67"/>
  <c r="J37" i="67"/>
  <c r="I37" i="67"/>
  <c r="G37" i="67"/>
  <c r="M36" i="67"/>
  <c r="K36" i="67"/>
  <c r="J36" i="67"/>
  <c r="I36" i="67"/>
  <c r="G36" i="67"/>
  <c r="M35" i="67"/>
  <c r="K35" i="67"/>
  <c r="J35" i="67"/>
  <c r="I35" i="67"/>
  <c r="G35" i="67"/>
  <c r="M34" i="67"/>
  <c r="K34" i="67"/>
  <c r="J34" i="67"/>
  <c r="I34" i="67"/>
  <c r="G34" i="67"/>
  <c r="M33" i="67"/>
  <c r="K33" i="67"/>
  <c r="J33" i="67"/>
  <c r="I33" i="67"/>
  <c r="G33" i="67"/>
  <c r="M32" i="67"/>
  <c r="K32" i="67"/>
  <c r="J32" i="67"/>
  <c r="I32" i="67"/>
  <c r="G32" i="67"/>
  <c r="M31" i="67"/>
  <c r="K31" i="67"/>
  <c r="J31" i="67"/>
  <c r="I31" i="67"/>
  <c r="G31" i="67"/>
  <c r="M30" i="67"/>
  <c r="K30" i="67"/>
  <c r="J30" i="67"/>
  <c r="I30" i="67"/>
  <c r="G30" i="67"/>
  <c r="M29" i="67"/>
  <c r="K29" i="67"/>
  <c r="J29" i="67"/>
  <c r="I29" i="67"/>
  <c r="G29" i="67"/>
  <c r="M28" i="67"/>
  <c r="K28" i="67"/>
  <c r="J28" i="67"/>
  <c r="I28" i="67"/>
  <c r="G28" i="67"/>
  <c r="M27" i="67"/>
  <c r="K27" i="67"/>
  <c r="J27" i="67"/>
  <c r="I27" i="67"/>
  <c r="G27" i="67"/>
  <c r="M26" i="67"/>
  <c r="K26" i="67"/>
  <c r="J26" i="67"/>
  <c r="I26" i="67"/>
  <c r="G26" i="67"/>
  <c r="M25" i="67"/>
  <c r="K25" i="67"/>
  <c r="J25" i="67"/>
  <c r="I25" i="67"/>
  <c r="G25" i="67"/>
  <c r="M24" i="67"/>
  <c r="K24" i="67"/>
  <c r="J24" i="67"/>
  <c r="I24" i="67"/>
  <c r="G24" i="67"/>
  <c r="M23" i="67"/>
  <c r="K23" i="67"/>
  <c r="J23" i="67"/>
  <c r="I23" i="67"/>
  <c r="G23" i="67"/>
  <c r="M22" i="67"/>
  <c r="K22" i="67"/>
  <c r="J22" i="67"/>
  <c r="I22" i="67"/>
  <c r="G22" i="67"/>
  <c r="M21" i="67"/>
  <c r="K21" i="67"/>
  <c r="J21" i="67"/>
  <c r="I21" i="67"/>
  <c r="G21" i="67"/>
  <c r="M20" i="67"/>
  <c r="K20" i="67"/>
  <c r="J20" i="67"/>
  <c r="I20" i="67"/>
  <c r="G20" i="67"/>
  <c r="M19" i="67"/>
  <c r="K19" i="67"/>
  <c r="J19" i="67"/>
  <c r="I19" i="67"/>
  <c r="G19" i="67"/>
  <c r="M18" i="67"/>
  <c r="K18" i="67"/>
  <c r="J18" i="67"/>
  <c r="I18" i="67"/>
  <c r="G18" i="67"/>
  <c r="M17" i="67"/>
  <c r="K17" i="67"/>
  <c r="J17" i="67"/>
  <c r="I17" i="67"/>
  <c r="G17" i="67"/>
  <c r="M16" i="67"/>
  <c r="K16" i="67"/>
  <c r="J16" i="67"/>
  <c r="I16" i="67"/>
  <c r="G16" i="67"/>
  <c r="M15" i="67"/>
  <c r="K15" i="67"/>
  <c r="J15" i="67"/>
  <c r="I15" i="67"/>
  <c r="G15" i="67"/>
  <c r="M14" i="67"/>
  <c r="K14" i="67"/>
  <c r="J14" i="67"/>
  <c r="I14" i="67"/>
  <c r="G14" i="67"/>
  <c r="M13" i="67"/>
  <c r="K13" i="67"/>
  <c r="J13" i="67"/>
  <c r="I13" i="67"/>
  <c r="G13" i="67"/>
  <c r="M12" i="67"/>
  <c r="K12" i="67"/>
  <c r="J12" i="67"/>
  <c r="I12" i="67"/>
  <c r="G12" i="67"/>
  <c r="M11" i="67"/>
  <c r="K11" i="67"/>
  <c r="J11" i="67"/>
  <c r="I11" i="67"/>
  <c r="G11" i="67"/>
  <c r="M10" i="67"/>
  <c r="K10" i="67"/>
  <c r="J10" i="67"/>
  <c r="I10" i="67"/>
  <c r="G10" i="67"/>
  <c r="M9" i="67"/>
  <c r="K9" i="67"/>
  <c r="J9" i="67"/>
  <c r="I9" i="67"/>
  <c r="G9" i="67"/>
  <c r="M8" i="67"/>
  <c r="K8" i="67"/>
  <c r="J8" i="67"/>
  <c r="I8" i="67"/>
  <c r="G8" i="67"/>
  <c r="M10" i="66"/>
  <c r="L10" i="66"/>
  <c r="K10" i="66"/>
  <c r="J10" i="66"/>
  <c r="I10" i="66"/>
  <c r="H10" i="66"/>
  <c r="G10" i="66"/>
  <c r="F10" i="66"/>
  <c r="M9" i="66"/>
  <c r="K9" i="66"/>
  <c r="I9" i="66"/>
  <c r="G9" i="66"/>
  <c r="M8" i="66"/>
  <c r="K8" i="66"/>
  <c r="I8" i="66"/>
  <c r="G8" i="66"/>
  <c r="M7" i="66"/>
  <c r="K7" i="66"/>
  <c r="I7" i="66"/>
  <c r="G7" i="66"/>
  <c r="M87" i="65"/>
  <c r="K87" i="65"/>
  <c r="I87" i="65"/>
  <c r="G87" i="65"/>
  <c r="F87" i="65"/>
  <c r="M86" i="65"/>
  <c r="K86" i="65"/>
  <c r="J86" i="65"/>
  <c r="I86" i="65"/>
  <c r="G86" i="65"/>
  <c r="M85" i="65"/>
  <c r="K85" i="65"/>
  <c r="J85" i="65"/>
  <c r="I85" i="65"/>
  <c r="G85" i="65"/>
  <c r="M84" i="65"/>
  <c r="K84" i="65"/>
  <c r="J84" i="65"/>
  <c r="I84" i="65"/>
  <c r="G84" i="65"/>
  <c r="M83" i="65"/>
  <c r="K83" i="65"/>
  <c r="J83" i="65"/>
  <c r="I83" i="65"/>
  <c r="G83" i="65"/>
  <c r="M82" i="65"/>
  <c r="K82" i="65"/>
  <c r="J82" i="65"/>
  <c r="I82" i="65"/>
  <c r="G82" i="65"/>
  <c r="M81" i="65"/>
  <c r="K81" i="65"/>
  <c r="J81" i="65"/>
  <c r="I81" i="65"/>
  <c r="G81" i="65"/>
  <c r="M80" i="65"/>
  <c r="K80" i="65"/>
  <c r="J80" i="65"/>
  <c r="I80" i="65"/>
  <c r="G80" i="65"/>
  <c r="M79" i="65"/>
  <c r="K79" i="65"/>
  <c r="J79" i="65"/>
  <c r="I79" i="65"/>
  <c r="G79" i="65"/>
  <c r="M78" i="65"/>
  <c r="K78" i="65"/>
  <c r="J78" i="65"/>
  <c r="I78" i="65"/>
  <c r="G78" i="65"/>
  <c r="M77" i="65"/>
  <c r="K77" i="65"/>
  <c r="J77" i="65"/>
  <c r="I77" i="65"/>
  <c r="G77" i="65"/>
  <c r="M76" i="65"/>
  <c r="K76" i="65"/>
  <c r="J76" i="65"/>
  <c r="I76" i="65"/>
  <c r="G76" i="65"/>
  <c r="M75" i="65"/>
  <c r="K75" i="65"/>
  <c r="J75" i="65"/>
  <c r="I75" i="65"/>
  <c r="G75" i="65"/>
  <c r="M74" i="65"/>
  <c r="K74" i="65"/>
  <c r="J74" i="65"/>
  <c r="I74" i="65"/>
  <c r="G74" i="65"/>
  <c r="M73" i="65"/>
  <c r="K73" i="65"/>
  <c r="J73" i="65"/>
  <c r="I73" i="65"/>
  <c r="G73" i="65"/>
  <c r="M72" i="65"/>
  <c r="K72" i="65"/>
  <c r="J72" i="65"/>
  <c r="I72" i="65"/>
  <c r="G72" i="65"/>
  <c r="M71" i="65"/>
  <c r="K71" i="65"/>
  <c r="J71" i="65"/>
  <c r="I71" i="65"/>
  <c r="G71" i="65"/>
  <c r="M70" i="65"/>
  <c r="K70" i="65"/>
  <c r="J70" i="65"/>
  <c r="I70" i="65"/>
  <c r="G70" i="65"/>
  <c r="M69" i="65"/>
  <c r="K69" i="65"/>
  <c r="J69" i="65"/>
  <c r="I69" i="65"/>
  <c r="G69" i="65"/>
  <c r="M68" i="65"/>
  <c r="K68" i="65"/>
  <c r="J68" i="65"/>
  <c r="I68" i="65"/>
  <c r="G68" i="65"/>
  <c r="M67" i="65"/>
  <c r="K67" i="65"/>
  <c r="J67" i="65"/>
  <c r="I67" i="65"/>
  <c r="G67" i="65"/>
  <c r="M66" i="65"/>
  <c r="K66" i="65"/>
  <c r="I66" i="65"/>
  <c r="G66" i="65"/>
  <c r="M65" i="65"/>
  <c r="K65" i="65"/>
  <c r="I65" i="65"/>
  <c r="G65" i="65"/>
  <c r="M64" i="65"/>
  <c r="K64" i="65"/>
  <c r="I64" i="65"/>
  <c r="G64" i="65"/>
  <c r="M63" i="65"/>
  <c r="K63" i="65"/>
  <c r="I63" i="65"/>
  <c r="G63" i="65"/>
  <c r="M62" i="65"/>
  <c r="K62" i="65"/>
  <c r="I62" i="65"/>
  <c r="G62" i="65"/>
  <c r="M61" i="65"/>
  <c r="K61" i="65"/>
  <c r="J61" i="65"/>
  <c r="I61" i="65"/>
  <c r="G61" i="65"/>
  <c r="M60" i="65"/>
  <c r="K60" i="65"/>
  <c r="J60" i="65"/>
  <c r="I60" i="65"/>
  <c r="G60" i="65"/>
  <c r="M59" i="65"/>
  <c r="K59" i="65"/>
  <c r="J59" i="65"/>
  <c r="I59" i="65"/>
  <c r="G59" i="65"/>
  <c r="M58" i="65"/>
  <c r="K58" i="65"/>
  <c r="J58" i="65"/>
  <c r="I58" i="65"/>
  <c r="G58" i="65"/>
  <c r="M57" i="65"/>
  <c r="K57" i="65"/>
  <c r="J57" i="65"/>
  <c r="I57" i="65"/>
  <c r="G57" i="65"/>
  <c r="M56" i="65"/>
  <c r="K56" i="65"/>
  <c r="J56" i="65"/>
  <c r="I56" i="65"/>
  <c r="G56" i="65"/>
  <c r="M55" i="65"/>
  <c r="K55" i="65"/>
  <c r="J55" i="65"/>
  <c r="I55" i="65"/>
  <c r="G55" i="65"/>
  <c r="M54" i="65"/>
  <c r="K54" i="65"/>
  <c r="J54" i="65"/>
  <c r="I54" i="65"/>
  <c r="G54" i="65"/>
  <c r="M53" i="65"/>
  <c r="K53" i="65"/>
  <c r="J53" i="65"/>
  <c r="I53" i="65"/>
  <c r="G53" i="65"/>
  <c r="M52" i="65"/>
  <c r="K52" i="65"/>
  <c r="J52" i="65"/>
  <c r="I52" i="65"/>
  <c r="G52" i="65"/>
  <c r="M51" i="65"/>
  <c r="K51" i="65"/>
  <c r="J51" i="65"/>
  <c r="I51" i="65"/>
  <c r="G51" i="65"/>
  <c r="M50" i="65"/>
  <c r="K50" i="65"/>
  <c r="J50" i="65"/>
  <c r="I50" i="65"/>
  <c r="G50" i="65"/>
  <c r="M49" i="65"/>
  <c r="K49" i="65"/>
  <c r="J49" i="65"/>
  <c r="I49" i="65"/>
  <c r="G49" i="65"/>
  <c r="M48" i="65"/>
  <c r="K48" i="65"/>
  <c r="J48" i="65"/>
  <c r="I48" i="65"/>
  <c r="G48" i="65"/>
  <c r="M47" i="65"/>
  <c r="K47" i="65"/>
  <c r="J47" i="65"/>
  <c r="I47" i="65"/>
  <c r="G47" i="65"/>
  <c r="M46" i="65"/>
  <c r="K46" i="65"/>
  <c r="I46" i="65"/>
  <c r="G46" i="65"/>
  <c r="M45" i="65"/>
  <c r="K45" i="65"/>
  <c r="J45" i="65"/>
  <c r="I45" i="65"/>
  <c r="G45" i="65"/>
  <c r="M44" i="65"/>
  <c r="K44" i="65"/>
  <c r="J44" i="65"/>
  <c r="I44" i="65"/>
  <c r="G44" i="65"/>
  <c r="M43" i="65"/>
  <c r="K43" i="65"/>
  <c r="J43" i="65"/>
  <c r="I43" i="65"/>
  <c r="G43" i="65"/>
  <c r="M42" i="65"/>
  <c r="K42" i="65"/>
  <c r="J42" i="65"/>
  <c r="I42" i="65"/>
  <c r="G42" i="65"/>
  <c r="M41" i="65"/>
  <c r="K41" i="65"/>
  <c r="J41" i="65"/>
  <c r="I41" i="65"/>
  <c r="G41" i="65"/>
  <c r="M40" i="65"/>
  <c r="K40" i="65"/>
  <c r="J40" i="65"/>
  <c r="I40" i="65"/>
  <c r="G40" i="65"/>
  <c r="M39" i="65"/>
  <c r="K39" i="65"/>
  <c r="J39" i="65"/>
  <c r="I39" i="65"/>
  <c r="G39" i="65"/>
  <c r="M38" i="65"/>
  <c r="K38" i="65"/>
  <c r="J38" i="65"/>
  <c r="I38" i="65"/>
  <c r="G38" i="65"/>
  <c r="M37" i="65"/>
  <c r="K37" i="65"/>
  <c r="J37" i="65"/>
  <c r="I37" i="65"/>
  <c r="G37" i="65"/>
  <c r="M36" i="65"/>
  <c r="K36" i="65"/>
  <c r="J36" i="65"/>
  <c r="I36" i="65"/>
  <c r="G36" i="65"/>
  <c r="M35" i="65"/>
  <c r="K35" i="65"/>
  <c r="J35" i="65"/>
  <c r="I35" i="65"/>
  <c r="G35" i="65"/>
  <c r="M34" i="65"/>
  <c r="K34" i="65"/>
  <c r="J34" i="65"/>
  <c r="I34" i="65"/>
  <c r="G34" i="65"/>
  <c r="M33" i="65"/>
  <c r="K33" i="65"/>
  <c r="J33" i="65"/>
  <c r="I33" i="65"/>
  <c r="G33" i="65"/>
  <c r="M32" i="65"/>
  <c r="K32" i="65"/>
  <c r="J32" i="65"/>
  <c r="I32" i="65"/>
  <c r="G32" i="65"/>
  <c r="M31" i="65"/>
  <c r="K31" i="65"/>
  <c r="J31" i="65"/>
  <c r="I31" i="65"/>
  <c r="G31" i="65"/>
  <c r="M30" i="65"/>
  <c r="K30" i="65"/>
  <c r="J30" i="65"/>
  <c r="I30" i="65"/>
  <c r="G30" i="65"/>
  <c r="M29" i="65"/>
  <c r="K29" i="65"/>
  <c r="J29" i="65"/>
  <c r="I29" i="65"/>
  <c r="G29" i="65"/>
  <c r="M28" i="65"/>
  <c r="K28" i="65"/>
  <c r="J28" i="65"/>
  <c r="I28" i="65"/>
  <c r="G28" i="65"/>
  <c r="M27" i="65"/>
  <c r="K27" i="65"/>
  <c r="J27" i="65"/>
  <c r="I27" i="65"/>
  <c r="G27" i="65"/>
  <c r="M26" i="65"/>
  <c r="K26" i="65"/>
  <c r="J26" i="65"/>
  <c r="I26" i="65"/>
  <c r="G26" i="65"/>
  <c r="M25" i="65"/>
  <c r="K25" i="65"/>
  <c r="J25" i="65"/>
  <c r="I25" i="65"/>
  <c r="G25" i="65"/>
  <c r="M24" i="65"/>
  <c r="K24" i="65"/>
  <c r="J24" i="65"/>
  <c r="I24" i="65"/>
  <c r="G24" i="65"/>
  <c r="M23" i="65"/>
  <c r="K23" i="65"/>
  <c r="J23" i="65"/>
  <c r="I23" i="65"/>
  <c r="G23" i="65"/>
  <c r="M22" i="65"/>
  <c r="K22" i="65"/>
  <c r="J22" i="65"/>
  <c r="I22" i="65"/>
  <c r="G22" i="65"/>
  <c r="M21" i="65"/>
  <c r="K21" i="65"/>
  <c r="J21" i="65"/>
  <c r="I21" i="65"/>
  <c r="G21" i="65"/>
  <c r="M20" i="65"/>
  <c r="K20" i="65"/>
  <c r="J20" i="65"/>
  <c r="I20" i="65"/>
  <c r="G20" i="65"/>
  <c r="M19" i="65"/>
  <c r="K19" i="65"/>
  <c r="J19" i="65"/>
  <c r="I19" i="65"/>
  <c r="G19" i="65"/>
  <c r="M18" i="65"/>
  <c r="K18" i="65"/>
  <c r="J18" i="65"/>
  <c r="I18" i="65"/>
  <c r="G18" i="65"/>
  <c r="M17" i="65"/>
  <c r="K17" i="65"/>
  <c r="J17" i="65"/>
  <c r="I17" i="65"/>
  <c r="G17" i="65"/>
  <c r="M16" i="65"/>
  <c r="K16" i="65"/>
  <c r="J16" i="65"/>
  <c r="I16" i="65"/>
  <c r="G16" i="65"/>
  <c r="M15" i="65"/>
  <c r="K15" i="65"/>
  <c r="J15" i="65"/>
  <c r="I15" i="65"/>
  <c r="G15" i="65"/>
  <c r="M14" i="65"/>
  <c r="K14" i="65"/>
  <c r="J14" i="65"/>
  <c r="I14" i="65"/>
  <c r="G14" i="65"/>
  <c r="M13" i="65"/>
  <c r="K13" i="65"/>
  <c r="J13" i="65"/>
  <c r="I13" i="65"/>
  <c r="G13" i="65"/>
  <c r="M12" i="65"/>
  <c r="K12" i="65"/>
  <c r="J12" i="65"/>
  <c r="I12" i="65"/>
  <c r="G12" i="65"/>
  <c r="M11" i="65"/>
  <c r="K11" i="65"/>
  <c r="J11" i="65"/>
  <c r="I11" i="65"/>
  <c r="G11" i="65"/>
  <c r="M10" i="65"/>
  <c r="K10" i="65"/>
  <c r="J10" i="65"/>
  <c r="I10" i="65"/>
  <c r="G10" i="65"/>
  <c r="M9" i="65"/>
  <c r="K9" i="65"/>
  <c r="J9" i="65"/>
  <c r="I9" i="65"/>
  <c r="G9" i="65"/>
  <c r="M8" i="65"/>
  <c r="K8" i="65"/>
  <c r="J8" i="65"/>
  <c r="I8" i="65"/>
  <c r="G8" i="65"/>
  <c r="M10" i="64"/>
  <c r="L10" i="64"/>
  <c r="K10" i="64"/>
  <c r="J10" i="64"/>
  <c r="I10" i="64"/>
  <c r="H10" i="64"/>
  <c r="G10" i="64"/>
  <c r="F10" i="64"/>
  <c r="M9" i="64"/>
  <c r="K9" i="64"/>
  <c r="I9" i="64"/>
  <c r="G9" i="64"/>
  <c r="M8" i="64"/>
  <c r="K8" i="64"/>
  <c r="I8" i="64"/>
  <c r="G8" i="64"/>
  <c r="M7" i="64"/>
  <c r="K7" i="64"/>
  <c r="I7" i="64"/>
  <c r="G7" i="64"/>
  <c r="M87" i="63"/>
  <c r="K87" i="63"/>
  <c r="I87" i="63"/>
  <c r="G87" i="63"/>
  <c r="F87" i="63"/>
  <c r="M86" i="63"/>
  <c r="K86" i="63"/>
  <c r="J86" i="63"/>
  <c r="I86" i="63"/>
  <c r="G86" i="63"/>
  <c r="M85" i="63"/>
  <c r="K85" i="63"/>
  <c r="J85" i="63"/>
  <c r="I85" i="63"/>
  <c r="G85" i="63"/>
  <c r="M84" i="63"/>
  <c r="K84" i="63"/>
  <c r="J84" i="63"/>
  <c r="I84" i="63"/>
  <c r="G84" i="63"/>
  <c r="M83" i="63"/>
  <c r="K83" i="63"/>
  <c r="J83" i="63"/>
  <c r="I83" i="63"/>
  <c r="G83" i="63"/>
  <c r="M82" i="63"/>
  <c r="K82" i="63"/>
  <c r="J82" i="63"/>
  <c r="I82" i="63"/>
  <c r="G82" i="63"/>
  <c r="M81" i="63"/>
  <c r="K81" i="63"/>
  <c r="J81" i="63"/>
  <c r="I81" i="63"/>
  <c r="G81" i="63"/>
  <c r="M80" i="63"/>
  <c r="K80" i="63"/>
  <c r="J80" i="63"/>
  <c r="I80" i="63"/>
  <c r="G80" i="63"/>
  <c r="M79" i="63"/>
  <c r="K79" i="63"/>
  <c r="J79" i="63"/>
  <c r="I79" i="63"/>
  <c r="G79" i="63"/>
  <c r="M78" i="63"/>
  <c r="K78" i="63"/>
  <c r="J78" i="63"/>
  <c r="I78" i="63"/>
  <c r="G78" i="63"/>
  <c r="M77" i="63"/>
  <c r="K77" i="63"/>
  <c r="J77" i="63"/>
  <c r="I77" i="63"/>
  <c r="G77" i="63"/>
  <c r="M76" i="63"/>
  <c r="K76" i="63"/>
  <c r="J76" i="63"/>
  <c r="I76" i="63"/>
  <c r="G76" i="63"/>
  <c r="M75" i="63"/>
  <c r="K75" i="63"/>
  <c r="J75" i="63"/>
  <c r="I75" i="63"/>
  <c r="G75" i="63"/>
  <c r="M74" i="63"/>
  <c r="K74" i="63"/>
  <c r="J74" i="63"/>
  <c r="I74" i="63"/>
  <c r="G74" i="63"/>
  <c r="M73" i="63"/>
  <c r="K73" i="63"/>
  <c r="J73" i="63"/>
  <c r="I73" i="63"/>
  <c r="G73" i="63"/>
  <c r="M72" i="63"/>
  <c r="K72" i="63"/>
  <c r="J72" i="63"/>
  <c r="I72" i="63"/>
  <c r="G72" i="63"/>
  <c r="M71" i="63"/>
  <c r="K71" i="63"/>
  <c r="J71" i="63"/>
  <c r="I71" i="63"/>
  <c r="G71" i="63"/>
  <c r="M70" i="63"/>
  <c r="K70" i="63"/>
  <c r="J70" i="63"/>
  <c r="I70" i="63"/>
  <c r="G70" i="63"/>
  <c r="M69" i="63"/>
  <c r="K69" i="63"/>
  <c r="J69" i="63"/>
  <c r="I69" i="63"/>
  <c r="G69" i="63"/>
  <c r="M68" i="63"/>
  <c r="K68" i="63"/>
  <c r="J68" i="63"/>
  <c r="I68" i="63"/>
  <c r="G68" i="63"/>
  <c r="M67" i="63"/>
  <c r="K67" i="63"/>
  <c r="J67" i="63"/>
  <c r="I67" i="63"/>
  <c r="G67" i="63"/>
  <c r="M66" i="63"/>
  <c r="K66" i="63"/>
  <c r="I66" i="63"/>
  <c r="G66" i="63"/>
  <c r="M65" i="63"/>
  <c r="K65" i="63"/>
  <c r="I65" i="63"/>
  <c r="G65" i="63"/>
  <c r="M64" i="63"/>
  <c r="K64" i="63"/>
  <c r="I64" i="63"/>
  <c r="G64" i="63"/>
  <c r="M63" i="63"/>
  <c r="K63" i="63"/>
  <c r="I63" i="63"/>
  <c r="G63" i="63"/>
  <c r="M62" i="63"/>
  <c r="K62" i="63"/>
  <c r="I62" i="63"/>
  <c r="G62" i="63"/>
  <c r="M61" i="63"/>
  <c r="K61" i="63"/>
  <c r="J61" i="63"/>
  <c r="I61" i="63"/>
  <c r="G61" i="63"/>
  <c r="M60" i="63"/>
  <c r="K60" i="63"/>
  <c r="J60" i="63"/>
  <c r="I60" i="63"/>
  <c r="G60" i="63"/>
  <c r="M59" i="63"/>
  <c r="K59" i="63"/>
  <c r="J59" i="63"/>
  <c r="I59" i="63"/>
  <c r="G59" i="63"/>
  <c r="M58" i="63"/>
  <c r="K58" i="63"/>
  <c r="J58" i="63"/>
  <c r="I58" i="63"/>
  <c r="G58" i="63"/>
  <c r="M57" i="63"/>
  <c r="K57" i="63"/>
  <c r="J57" i="63"/>
  <c r="I57" i="63"/>
  <c r="G57" i="63"/>
  <c r="M56" i="63"/>
  <c r="K56" i="63"/>
  <c r="J56" i="63"/>
  <c r="I56" i="63"/>
  <c r="G56" i="63"/>
  <c r="M55" i="63"/>
  <c r="K55" i="63"/>
  <c r="J55" i="63"/>
  <c r="I55" i="63"/>
  <c r="G55" i="63"/>
  <c r="M54" i="63"/>
  <c r="K54" i="63"/>
  <c r="J54" i="63"/>
  <c r="I54" i="63"/>
  <c r="G54" i="63"/>
  <c r="M53" i="63"/>
  <c r="K53" i="63"/>
  <c r="J53" i="63"/>
  <c r="I53" i="63"/>
  <c r="G53" i="63"/>
  <c r="M52" i="63"/>
  <c r="K52" i="63"/>
  <c r="J52" i="63"/>
  <c r="I52" i="63"/>
  <c r="G52" i="63"/>
  <c r="M51" i="63"/>
  <c r="K51" i="63"/>
  <c r="J51" i="63"/>
  <c r="I51" i="63"/>
  <c r="G51" i="63"/>
  <c r="M50" i="63"/>
  <c r="K50" i="63"/>
  <c r="J50" i="63"/>
  <c r="I50" i="63"/>
  <c r="G50" i="63"/>
  <c r="M49" i="63"/>
  <c r="K49" i="63"/>
  <c r="J49" i="63"/>
  <c r="I49" i="63"/>
  <c r="G49" i="63"/>
  <c r="M48" i="63"/>
  <c r="K48" i="63"/>
  <c r="J48" i="63"/>
  <c r="I48" i="63"/>
  <c r="G48" i="63"/>
  <c r="M47" i="63"/>
  <c r="K47" i="63"/>
  <c r="J47" i="63"/>
  <c r="I47" i="63"/>
  <c r="G47" i="63"/>
  <c r="M46" i="63"/>
  <c r="K46" i="63"/>
  <c r="I46" i="63"/>
  <c r="G46" i="63"/>
  <c r="M45" i="63"/>
  <c r="K45" i="63"/>
  <c r="J45" i="63"/>
  <c r="I45" i="63"/>
  <c r="G45" i="63"/>
  <c r="M44" i="63"/>
  <c r="K44" i="63"/>
  <c r="J44" i="63"/>
  <c r="I44" i="63"/>
  <c r="G44" i="63"/>
  <c r="M43" i="63"/>
  <c r="K43" i="63"/>
  <c r="J43" i="63"/>
  <c r="I43" i="63"/>
  <c r="G43" i="63"/>
  <c r="M42" i="63"/>
  <c r="K42" i="63"/>
  <c r="J42" i="63"/>
  <c r="I42" i="63"/>
  <c r="G42" i="63"/>
  <c r="M41" i="63"/>
  <c r="K41" i="63"/>
  <c r="J41" i="63"/>
  <c r="I41" i="63"/>
  <c r="G41" i="63"/>
  <c r="M40" i="63"/>
  <c r="K40" i="63"/>
  <c r="J40" i="63"/>
  <c r="I40" i="63"/>
  <c r="G40" i="63"/>
  <c r="M39" i="63"/>
  <c r="K39" i="63"/>
  <c r="J39" i="63"/>
  <c r="I39" i="63"/>
  <c r="G39" i="63"/>
  <c r="M38" i="63"/>
  <c r="K38" i="63"/>
  <c r="J38" i="63"/>
  <c r="I38" i="63"/>
  <c r="G38" i="63"/>
  <c r="M37" i="63"/>
  <c r="K37" i="63"/>
  <c r="J37" i="63"/>
  <c r="I37" i="63"/>
  <c r="G37" i="63"/>
  <c r="M36" i="63"/>
  <c r="K36" i="63"/>
  <c r="J36" i="63"/>
  <c r="I36" i="63"/>
  <c r="G36" i="63"/>
  <c r="M35" i="63"/>
  <c r="K35" i="63"/>
  <c r="J35" i="63"/>
  <c r="I35" i="63"/>
  <c r="G35" i="63"/>
  <c r="M34" i="63"/>
  <c r="K34" i="63"/>
  <c r="J34" i="63"/>
  <c r="I34" i="63"/>
  <c r="G34" i="63"/>
  <c r="M33" i="63"/>
  <c r="K33" i="63"/>
  <c r="J33" i="63"/>
  <c r="I33" i="63"/>
  <c r="G33" i="63"/>
  <c r="M32" i="63"/>
  <c r="K32" i="63"/>
  <c r="J32" i="63"/>
  <c r="I32" i="63"/>
  <c r="G32" i="63"/>
  <c r="M31" i="63"/>
  <c r="K31" i="63"/>
  <c r="J31" i="63"/>
  <c r="I31" i="63"/>
  <c r="G31" i="63"/>
  <c r="M30" i="63"/>
  <c r="K30" i="63"/>
  <c r="J30" i="63"/>
  <c r="I30" i="63"/>
  <c r="G30" i="63"/>
  <c r="M29" i="63"/>
  <c r="K29" i="63"/>
  <c r="J29" i="63"/>
  <c r="I29" i="63"/>
  <c r="G29" i="63"/>
  <c r="M28" i="63"/>
  <c r="K28" i="63"/>
  <c r="J28" i="63"/>
  <c r="I28" i="63"/>
  <c r="G28" i="63"/>
  <c r="M27" i="63"/>
  <c r="K27" i="63"/>
  <c r="J27" i="63"/>
  <c r="I27" i="63"/>
  <c r="G27" i="63"/>
  <c r="M26" i="63"/>
  <c r="K26" i="63"/>
  <c r="J26" i="63"/>
  <c r="I26" i="63"/>
  <c r="G26" i="63"/>
  <c r="M25" i="63"/>
  <c r="K25" i="63"/>
  <c r="J25" i="63"/>
  <c r="I25" i="63"/>
  <c r="G25" i="63"/>
  <c r="M24" i="63"/>
  <c r="K24" i="63"/>
  <c r="J24" i="63"/>
  <c r="I24" i="63"/>
  <c r="G24" i="63"/>
  <c r="M23" i="63"/>
  <c r="K23" i="63"/>
  <c r="J23" i="63"/>
  <c r="I23" i="63"/>
  <c r="G23" i="63"/>
  <c r="M22" i="63"/>
  <c r="K22" i="63"/>
  <c r="J22" i="63"/>
  <c r="I22" i="63"/>
  <c r="G22" i="63"/>
  <c r="M21" i="63"/>
  <c r="K21" i="63"/>
  <c r="J21" i="63"/>
  <c r="I21" i="63"/>
  <c r="G21" i="63"/>
  <c r="M20" i="63"/>
  <c r="K20" i="63"/>
  <c r="J20" i="63"/>
  <c r="I20" i="63"/>
  <c r="G20" i="63"/>
  <c r="M19" i="63"/>
  <c r="K19" i="63"/>
  <c r="J19" i="63"/>
  <c r="I19" i="63"/>
  <c r="G19" i="63"/>
  <c r="M18" i="63"/>
  <c r="K18" i="63"/>
  <c r="J18" i="63"/>
  <c r="I18" i="63"/>
  <c r="G18" i="63"/>
  <c r="M17" i="63"/>
  <c r="K17" i="63"/>
  <c r="J17" i="63"/>
  <c r="I17" i="63"/>
  <c r="G17" i="63"/>
  <c r="M16" i="63"/>
  <c r="K16" i="63"/>
  <c r="J16" i="63"/>
  <c r="I16" i="63"/>
  <c r="G16" i="63"/>
  <c r="M15" i="63"/>
  <c r="K15" i="63"/>
  <c r="J15" i="63"/>
  <c r="I15" i="63"/>
  <c r="G15" i="63"/>
  <c r="M14" i="63"/>
  <c r="K14" i="63"/>
  <c r="J14" i="63"/>
  <c r="I14" i="63"/>
  <c r="G14" i="63"/>
  <c r="M13" i="63"/>
  <c r="K13" i="63"/>
  <c r="J13" i="63"/>
  <c r="I13" i="63"/>
  <c r="G13" i="63"/>
  <c r="M12" i="63"/>
  <c r="K12" i="63"/>
  <c r="J12" i="63"/>
  <c r="I12" i="63"/>
  <c r="G12" i="63"/>
  <c r="M11" i="63"/>
  <c r="K11" i="63"/>
  <c r="J11" i="63"/>
  <c r="I11" i="63"/>
  <c r="G11" i="63"/>
  <c r="M10" i="63"/>
  <c r="K10" i="63"/>
  <c r="J10" i="63"/>
  <c r="I10" i="63"/>
  <c r="G10" i="63"/>
  <c r="M9" i="63"/>
  <c r="K9" i="63"/>
  <c r="J9" i="63"/>
  <c r="I9" i="63"/>
  <c r="G9" i="63"/>
  <c r="M8" i="63"/>
  <c r="K8" i="63"/>
  <c r="J8" i="63"/>
  <c r="I8" i="63"/>
  <c r="G8" i="63"/>
  <c r="M10" i="62"/>
  <c r="L10" i="62"/>
  <c r="K10" i="62"/>
  <c r="J10" i="62"/>
  <c r="I10" i="62"/>
  <c r="H10" i="62"/>
  <c r="G10" i="62"/>
  <c r="F10" i="62"/>
  <c r="M9" i="62"/>
  <c r="K9" i="62"/>
  <c r="I9" i="62"/>
  <c r="G9" i="62"/>
  <c r="M8" i="62"/>
  <c r="K8" i="62"/>
  <c r="I8" i="62"/>
  <c r="G8" i="62"/>
  <c r="M7" i="62"/>
  <c r="K7" i="62"/>
  <c r="I7" i="62"/>
  <c r="G7" i="62"/>
  <c r="M87" i="61"/>
  <c r="K87" i="61"/>
  <c r="I87" i="61"/>
  <c r="G87" i="61"/>
  <c r="F87" i="61"/>
  <c r="M86" i="61"/>
  <c r="K86" i="61"/>
  <c r="J86" i="61"/>
  <c r="I86" i="61"/>
  <c r="G86" i="61"/>
  <c r="M85" i="61"/>
  <c r="K85" i="61"/>
  <c r="J85" i="61"/>
  <c r="I85" i="61"/>
  <c r="G85" i="61"/>
  <c r="M84" i="61"/>
  <c r="K84" i="61"/>
  <c r="J84" i="61"/>
  <c r="I84" i="61"/>
  <c r="G84" i="61"/>
  <c r="M83" i="61"/>
  <c r="K83" i="61"/>
  <c r="J83" i="61"/>
  <c r="I83" i="61"/>
  <c r="G83" i="61"/>
  <c r="M82" i="61"/>
  <c r="K82" i="61"/>
  <c r="J82" i="61"/>
  <c r="I82" i="61"/>
  <c r="G82" i="61"/>
  <c r="M81" i="61"/>
  <c r="K81" i="61"/>
  <c r="J81" i="61"/>
  <c r="I81" i="61"/>
  <c r="G81" i="61"/>
  <c r="M80" i="61"/>
  <c r="K80" i="61"/>
  <c r="J80" i="61"/>
  <c r="I80" i="61"/>
  <c r="G80" i="61"/>
  <c r="M79" i="61"/>
  <c r="K79" i="61"/>
  <c r="J79" i="61"/>
  <c r="I79" i="61"/>
  <c r="G79" i="61"/>
  <c r="M78" i="61"/>
  <c r="K78" i="61"/>
  <c r="J78" i="61"/>
  <c r="I78" i="61"/>
  <c r="G78" i="61"/>
  <c r="M77" i="61"/>
  <c r="K77" i="61"/>
  <c r="J77" i="61"/>
  <c r="I77" i="61"/>
  <c r="G77" i="61"/>
  <c r="M76" i="61"/>
  <c r="K76" i="61"/>
  <c r="J76" i="61"/>
  <c r="I76" i="61"/>
  <c r="G76" i="61"/>
  <c r="M75" i="61"/>
  <c r="K75" i="61"/>
  <c r="J75" i="61"/>
  <c r="I75" i="61"/>
  <c r="G75" i="61"/>
  <c r="M74" i="61"/>
  <c r="K74" i="61"/>
  <c r="J74" i="61"/>
  <c r="I74" i="61"/>
  <c r="G74" i="61"/>
  <c r="M73" i="61"/>
  <c r="K73" i="61"/>
  <c r="J73" i="61"/>
  <c r="I73" i="61"/>
  <c r="G73" i="61"/>
  <c r="M72" i="61"/>
  <c r="K72" i="61"/>
  <c r="J72" i="61"/>
  <c r="I72" i="61"/>
  <c r="G72" i="61"/>
  <c r="M71" i="61"/>
  <c r="K71" i="61"/>
  <c r="J71" i="61"/>
  <c r="I71" i="61"/>
  <c r="G71" i="61"/>
  <c r="M70" i="61"/>
  <c r="K70" i="61"/>
  <c r="J70" i="61"/>
  <c r="I70" i="61"/>
  <c r="G70" i="61"/>
  <c r="M69" i="61"/>
  <c r="K69" i="61"/>
  <c r="J69" i="61"/>
  <c r="I69" i="61"/>
  <c r="G69" i="61"/>
  <c r="M68" i="61"/>
  <c r="K68" i="61"/>
  <c r="J68" i="61"/>
  <c r="I68" i="61"/>
  <c r="G68" i="61"/>
  <c r="M67" i="61"/>
  <c r="K67" i="61"/>
  <c r="J67" i="61"/>
  <c r="I67" i="61"/>
  <c r="G67" i="61"/>
  <c r="M66" i="61"/>
  <c r="K66" i="61"/>
  <c r="I66" i="61"/>
  <c r="G66" i="61"/>
  <c r="M65" i="61"/>
  <c r="K65" i="61"/>
  <c r="I65" i="61"/>
  <c r="G65" i="61"/>
  <c r="M64" i="61"/>
  <c r="K64" i="61"/>
  <c r="I64" i="61"/>
  <c r="G64" i="61"/>
  <c r="M63" i="61"/>
  <c r="K63" i="61"/>
  <c r="I63" i="61"/>
  <c r="G63" i="61"/>
  <c r="M62" i="61"/>
  <c r="K62" i="61"/>
  <c r="I62" i="61"/>
  <c r="G62" i="61"/>
  <c r="M61" i="61"/>
  <c r="K61" i="61"/>
  <c r="J61" i="61"/>
  <c r="I61" i="61"/>
  <c r="G61" i="61"/>
  <c r="M60" i="61"/>
  <c r="K60" i="61"/>
  <c r="J60" i="61"/>
  <c r="I60" i="61"/>
  <c r="G60" i="61"/>
  <c r="M59" i="61"/>
  <c r="K59" i="61"/>
  <c r="J59" i="61"/>
  <c r="I59" i="61"/>
  <c r="G59" i="61"/>
  <c r="M58" i="61"/>
  <c r="K58" i="61"/>
  <c r="J58" i="61"/>
  <c r="I58" i="61"/>
  <c r="G58" i="61"/>
  <c r="M57" i="61"/>
  <c r="K57" i="61"/>
  <c r="J57" i="61"/>
  <c r="I57" i="61"/>
  <c r="G57" i="61"/>
  <c r="M56" i="61"/>
  <c r="K56" i="61"/>
  <c r="J56" i="61"/>
  <c r="I56" i="61"/>
  <c r="G56" i="61"/>
  <c r="M55" i="61"/>
  <c r="K55" i="61"/>
  <c r="J55" i="61"/>
  <c r="I55" i="61"/>
  <c r="G55" i="61"/>
  <c r="M54" i="61"/>
  <c r="K54" i="61"/>
  <c r="J54" i="61"/>
  <c r="I54" i="61"/>
  <c r="G54" i="61"/>
  <c r="M53" i="61"/>
  <c r="K53" i="61"/>
  <c r="J53" i="61"/>
  <c r="I53" i="61"/>
  <c r="G53" i="61"/>
  <c r="M52" i="61"/>
  <c r="K52" i="61"/>
  <c r="J52" i="61"/>
  <c r="I52" i="61"/>
  <c r="G52" i="61"/>
  <c r="M51" i="61"/>
  <c r="K51" i="61"/>
  <c r="J51" i="61"/>
  <c r="I51" i="61"/>
  <c r="G51" i="61"/>
  <c r="M50" i="61"/>
  <c r="K50" i="61"/>
  <c r="J50" i="61"/>
  <c r="I50" i="61"/>
  <c r="G50" i="61"/>
  <c r="M49" i="61"/>
  <c r="K49" i="61"/>
  <c r="J49" i="61"/>
  <c r="I49" i="61"/>
  <c r="G49" i="61"/>
  <c r="M48" i="61"/>
  <c r="K48" i="61"/>
  <c r="J48" i="61"/>
  <c r="I48" i="61"/>
  <c r="G48" i="61"/>
  <c r="M47" i="61"/>
  <c r="K47" i="61"/>
  <c r="J47" i="61"/>
  <c r="I47" i="61"/>
  <c r="G47" i="61"/>
  <c r="M46" i="61"/>
  <c r="K46" i="61"/>
  <c r="I46" i="61"/>
  <c r="G46" i="61"/>
  <c r="M45" i="61"/>
  <c r="K45" i="61"/>
  <c r="J45" i="61"/>
  <c r="I45" i="61"/>
  <c r="G45" i="61"/>
  <c r="M44" i="61"/>
  <c r="K44" i="61"/>
  <c r="J44" i="61"/>
  <c r="I44" i="61"/>
  <c r="G44" i="61"/>
  <c r="M43" i="61"/>
  <c r="K43" i="61"/>
  <c r="J43" i="61"/>
  <c r="I43" i="61"/>
  <c r="G43" i="61"/>
  <c r="M42" i="61"/>
  <c r="K42" i="61"/>
  <c r="J42" i="61"/>
  <c r="I42" i="61"/>
  <c r="G42" i="61"/>
  <c r="M41" i="61"/>
  <c r="K41" i="61"/>
  <c r="J41" i="61"/>
  <c r="I41" i="61"/>
  <c r="G41" i="61"/>
  <c r="M40" i="61"/>
  <c r="K40" i="61"/>
  <c r="J40" i="61"/>
  <c r="I40" i="61"/>
  <c r="G40" i="61"/>
  <c r="M39" i="61"/>
  <c r="K39" i="61"/>
  <c r="J39" i="61"/>
  <c r="I39" i="61"/>
  <c r="G39" i="61"/>
  <c r="M38" i="61"/>
  <c r="K38" i="61"/>
  <c r="J38" i="61"/>
  <c r="I38" i="61"/>
  <c r="G38" i="61"/>
  <c r="M37" i="61"/>
  <c r="K37" i="61"/>
  <c r="J37" i="61"/>
  <c r="I37" i="61"/>
  <c r="G37" i="61"/>
  <c r="M36" i="61"/>
  <c r="K36" i="61"/>
  <c r="J36" i="61"/>
  <c r="I36" i="61"/>
  <c r="G36" i="61"/>
  <c r="M35" i="61"/>
  <c r="K35" i="61"/>
  <c r="J35" i="61"/>
  <c r="I35" i="61"/>
  <c r="G35" i="61"/>
  <c r="M34" i="61"/>
  <c r="K34" i="61"/>
  <c r="J34" i="61"/>
  <c r="I34" i="61"/>
  <c r="G34" i="61"/>
  <c r="M33" i="61"/>
  <c r="K33" i="61"/>
  <c r="J33" i="61"/>
  <c r="I33" i="61"/>
  <c r="G33" i="61"/>
  <c r="M32" i="61"/>
  <c r="K32" i="61"/>
  <c r="J32" i="61"/>
  <c r="I32" i="61"/>
  <c r="G32" i="61"/>
  <c r="M31" i="61"/>
  <c r="K31" i="61"/>
  <c r="J31" i="61"/>
  <c r="I31" i="61"/>
  <c r="G31" i="61"/>
  <c r="M30" i="61"/>
  <c r="K30" i="61"/>
  <c r="J30" i="61"/>
  <c r="I30" i="61"/>
  <c r="G30" i="61"/>
  <c r="M29" i="61"/>
  <c r="K29" i="61"/>
  <c r="J29" i="61"/>
  <c r="I29" i="61"/>
  <c r="G29" i="61"/>
  <c r="M28" i="61"/>
  <c r="K28" i="61"/>
  <c r="J28" i="61"/>
  <c r="I28" i="61"/>
  <c r="G28" i="61"/>
  <c r="M27" i="61"/>
  <c r="K27" i="61"/>
  <c r="J27" i="61"/>
  <c r="I27" i="61"/>
  <c r="G27" i="61"/>
  <c r="M26" i="61"/>
  <c r="K26" i="61"/>
  <c r="J26" i="61"/>
  <c r="I26" i="61"/>
  <c r="G26" i="61"/>
  <c r="M25" i="61"/>
  <c r="K25" i="61"/>
  <c r="J25" i="61"/>
  <c r="I25" i="61"/>
  <c r="G25" i="61"/>
  <c r="M24" i="61"/>
  <c r="K24" i="61"/>
  <c r="J24" i="61"/>
  <c r="I24" i="61"/>
  <c r="G24" i="61"/>
  <c r="M23" i="61"/>
  <c r="K23" i="61"/>
  <c r="J23" i="61"/>
  <c r="I23" i="61"/>
  <c r="G23" i="61"/>
  <c r="M22" i="61"/>
  <c r="K22" i="61"/>
  <c r="J22" i="61"/>
  <c r="I22" i="61"/>
  <c r="G22" i="61"/>
  <c r="M21" i="61"/>
  <c r="K21" i="61"/>
  <c r="J21" i="61"/>
  <c r="I21" i="61"/>
  <c r="G21" i="61"/>
  <c r="M20" i="61"/>
  <c r="K20" i="61"/>
  <c r="J20" i="61"/>
  <c r="I20" i="61"/>
  <c r="G20" i="61"/>
  <c r="M19" i="61"/>
  <c r="K19" i="61"/>
  <c r="J19" i="61"/>
  <c r="I19" i="61"/>
  <c r="G19" i="61"/>
  <c r="M18" i="61"/>
  <c r="K18" i="61"/>
  <c r="J18" i="61"/>
  <c r="I18" i="61"/>
  <c r="G18" i="61"/>
  <c r="M17" i="61"/>
  <c r="K17" i="61"/>
  <c r="J17" i="61"/>
  <c r="I17" i="61"/>
  <c r="G17" i="61"/>
  <c r="M16" i="61"/>
  <c r="K16" i="61"/>
  <c r="J16" i="61"/>
  <c r="I16" i="61"/>
  <c r="G16" i="61"/>
  <c r="M15" i="61"/>
  <c r="K15" i="61"/>
  <c r="J15" i="61"/>
  <c r="I15" i="61"/>
  <c r="G15" i="61"/>
  <c r="M14" i="61"/>
  <c r="K14" i="61"/>
  <c r="J14" i="61"/>
  <c r="I14" i="61"/>
  <c r="G14" i="61"/>
  <c r="M13" i="61"/>
  <c r="K13" i="61"/>
  <c r="J13" i="61"/>
  <c r="I13" i="61"/>
  <c r="G13" i="61"/>
  <c r="M12" i="61"/>
  <c r="K12" i="61"/>
  <c r="J12" i="61"/>
  <c r="I12" i="61"/>
  <c r="G12" i="61"/>
  <c r="M11" i="61"/>
  <c r="K11" i="61"/>
  <c r="J11" i="61"/>
  <c r="I11" i="61"/>
  <c r="G11" i="61"/>
  <c r="M10" i="61"/>
  <c r="K10" i="61"/>
  <c r="J10" i="61"/>
  <c r="I10" i="61"/>
  <c r="G10" i="61"/>
  <c r="M9" i="61"/>
  <c r="K9" i="61"/>
  <c r="J9" i="61"/>
  <c r="I9" i="61"/>
  <c r="G9" i="61"/>
  <c r="M8" i="61"/>
  <c r="K8" i="61"/>
  <c r="J8" i="61"/>
  <c r="I8" i="61"/>
  <c r="G8" i="61"/>
  <c r="M10" i="60"/>
  <c r="L10" i="60"/>
  <c r="K10" i="60"/>
  <c r="J10" i="60"/>
  <c r="I10" i="60"/>
  <c r="H10" i="60"/>
  <c r="G10" i="60"/>
  <c r="F10" i="60"/>
  <c r="M9" i="60"/>
  <c r="K9" i="60"/>
  <c r="I9" i="60"/>
  <c r="G9" i="60"/>
  <c r="M8" i="60"/>
  <c r="K8" i="60"/>
  <c r="I8" i="60"/>
  <c r="G8" i="60"/>
  <c r="M7" i="60"/>
  <c r="K7" i="60"/>
  <c r="I7" i="60"/>
  <c r="G7" i="60"/>
  <c r="M87" i="59"/>
  <c r="K87" i="59"/>
  <c r="I87" i="59"/>
  <c r="G87" i="59"/>
  <c r="F87" i="59"/>
  <c r="M86" i="59"/>
  <c r="K86" i="59"/>
  <c r="J86" i="59"/>
  <c r="I86" i="59"/>
  <c r="G86" i="59"/>
  <c r="M85" i="59"/>
  <c r="K85" i="59"/>
  <c r="J85" i="59"/>
  <c r="I85" i="59"/>
  <c r="G85" i="59"/>
  <c r="M84" i="59"/>
  <c r="K84" i="59"/>
  <c r="J84" i="59"/>
  <c r="I84" i="59"/>
  <c r="G84" i="59"/>
  <c r="M83" i="59"/>
  <c r="K83" i="59"/>
  <c r="J83" i="59"/>
  <c r="I83" i="59"/>
  <c r="G83" i="59"/>
  <c r="M82" i="59"/>
  <c r="K82" i="59"/>
  <c r="J82" i="59"/>
  <c r="I82" i="59"/>
  <c r="G82" i="59"/>
  <c r="M81" i="59"/>
  <c r="K81" i="59"/>
  <c r="J81" i="59"/>
  <c r="I81" i="59"/>
  <c r="G81" i="59"/>
  <c r="M80" i="59"/>
  <c r="K80" i="59"/>
  <c r="J80" i="59"/>
  <c r="I80" i="59"/>
  <c r="G80" i="59"/>
  <c r="M79" i="59"/>
  <c r="K79" i="59"/>
  <c r="J79" i="59"/>
  <c r="I79" i="59"/>
  <c r="G79" i="59"/>
  <c r="M78" i="59"/>
  <c r="K78" i="59"/>
  <c r="J78" i="59"/>
  <c r="I78" i="59"/>
  <c r="G78" i="59"/>
  <c r="M77" i="59"/>
  <c r="K77" i="59"/>
  <c r="J77" i="59"/>
  <c r="I77" i="59"/>
  <c r="G77" i="59"/>
  <c r="M76" i="59"/>
  <c r="K76" i="59"/>
  <c r="J76" i="59"/>
  <c r="I76" i="59"/>
  <c r="G76" i="59"/>
  <c r="M75" i="59"/>
  <c r="K75" i="59"/>
  <c r="J75" i="59"/>
  <c r="I75" i="59"/>
  <c r="G75" i="59"/>
  <c r="M74" i="59"/>
  <c r="K74" i="59"/>
  <c r="J74" i="59"/>
  <c r="I74" i="59"/>
  <c r="G74" i="59"/>
  <c r="M73" i="59"/>
  <c r="K73" i="59"/>
  <c r="J73" i="59"/>
  <c r="I73" i="59"/>
  <c r="G73" i="59"/>
  <c r="M72" i="59"/>
  <c r="K72" i="59"/>
  <c r="J72" i="59"/>
  <c r="I72" i="59"/>
  <c r="G72" i="59"/>
  <c r="M71" i="59"/>
  <c r="K71" i="59"/>
  <c r="J71" i="59"/>
  <c r="I71" i="59"/>
  <c r="G71" i="59"/>
  <c r="M70" i="59"/>
  <c r="K70" i="59"/>
  <c r="J70" i="59"/>
  <c r="I70" i="59"/>
  <c r="G70" i="59"/>
  <c r="M69" i="59"/>
  <c r="K69" i="59"/>
  <c r="J69" i="59"/>
  <c r="I69" i="59"/>
  <c r="G69" i="59"/>
  <c r="M68" i="59"/>
  <c r="K68" i="59"/>
  <c r="J68" i="59"/>
  <c r="I68" i="59"/>
  <c r="G68" i="59"/>
  <c r="M67" i="59"/>
  <c r="K67" i="59"/>
  <c r="J67" i="59"/>
  <c r="I67" i="59"/>
  <c r="G67" i="59"/>
  <c r="M66" i="59"/>
  <c r="K66" i="59"/>
  <c r="I66" i="59"/>
  <c r="G66" i="59"/>
  <c r="M65" i="59"/>
  <c r="K65" i="59"/>
  <c r="I65" i="59"/>
  <c r="G65" i="59"/>
  <c r="M64" i="59"/>
  <c r="K64" i="59"/>
  <c r="I64" i="59"/>
  <c r="G64" i="59"/>
  <c r="M63" i="59"/>
  <c r="K63" i="59"/>
  <c r="I63" i="59"/>
  <c r="G63" i="59"/>
  <c r="M62" i="59"/>
  <c r="K62" i="59"/>
  <c r="I62" i="59"/>
  <c r="G62" i="59"/>
  <c r="M61" i="59"/>
  <c r="K61" i="59"/>
  <c r="J61" i="59"/>
  <c r="I61" i="59"/>
  <c r="G61" i="59"/>
  <c r="M60" i="59"/>
  <c r="K60" i="59"/>
  <c r="J60" i="59"/>
  <c r="I60" i="59"/>
  <c r="G60" i="59"/>
  <c r="M59" i="59"/>
  <c r="K59" i="59"/>
  <c r="J59" i="59"/>
  <c r="I59" i="59"/>
  <c r="G59" i="59"/>
  <c r="M58" i="59"/>
  <c r="K58" i="59"/>
  <c r="J58" i="59"/>
  <c r="I58" i="59"/>
  <c r="G58" i="59"/>
  <c r="M57" i="59"/>
  <c r="K57" i="59"/>
  <c r="J57" i="59"/>
  <c r="I57" i="59"/>
  <c r="G57" i="59"/>
  <c r="M56" i="59"/>
  <c r="K56" i="59"/>
  <c r="J56" i="59"/>
  <c r="I56" i="59"/>
  <c r="G56" i="59"/>
  <c r="M55" i="59"/>
  <c r="K55" i="59"/>
  <c r="J55" i="59"/>
  <c r="I55" i="59"/>
  <c r="G55" i="59"/>
  <c r="M54" i="59"/>
  <c r="K54" i="59"/>
  <c r="J54" i="59"/>
  <c r="I54" i="59"/>
  <c r="G54" i="59"/>
  <c r="M53" i="59"/>
  <c r="K53" i="59"/>
  <c r="J53" i="59"/>
  <c r="I53" i="59"/>
  <c r="G53" i="59"/>
  <c r="M52" i="59"/>
  <c r="K52" i="59"/>
  <c r="J52" i="59"/>
  <c r="I52" i="59"/>
  <c r="G52" i="59"/>
  <c r="M51" i="59"/>
  <c r="K51" i="59"/>
  <c r="J51" i="59"/>
  <c r="I51" i="59"/>
  <c r="G51" i="59"/>
  <c r="M50" i="59"/>
  <c r="K50" i="59"/>
  <c r="J50" i="59"/>
  <c r="I50" i="59"/>
  <c r="G50" i="59"/>
  <c r="M49" i="59"/>
  <c r="K49" i="59"/>
  <c r="J49" i="59"/>
  <c r="I49" i="59"/>
  <c r="G49" i="59"/>
  <c r="M48" i="59"/>
  <c r="K48" i="59"/>
  <c r="J48" i="59"/>
  <c r="I48" i="59"/>
  <c r="G48" i="59"/>
  <c r="M47" i="59"/>
  <c r="K47" i="59"/>
  <c r="J47" i="59"/>
  <c r="I47" i="59"/>
  <c r="G47" i="59"/>
  <c r="M46" i="59"/>
  <c r="K46" i="59"/>
  <c r="I46" i="59"/>
  <c r="G46" i="59"/>
  <c r="M45" i="59"/>
  <c r="K45" i="59"/>
  <c r="J45" i="59"/>
  <c r="I45" i="59"/>
  <c r="G45" i="59"/>
  <c r="M44" i="59"/>
  <c r="K44" i="59"/>
  <c r="J44" i="59"/>
  <c r="I44" i="59"/>
  <c r="G44" i="59"/>
  <c r="M43" i="59"/>
  <c r="K43" i="59"/>
  <c r="J43" i="59"/>
  <c r="I43" i="59"/>
  <c r="G43" i="59"/>
  <c r="M42" i="59"/>
  <c r="K42" i="59"/>
  <c r="J42" i="59"/>
  <c r="I42" i="59"/>
  <c r="G42" i="59"/>
  <c r="M41" i="59"/>
  <c r="K41" i="59"/>
  <c r="J41" i="59"/>
  <c r="I41" i="59"/>
  <c r="G41" i="59"/>
  <c r="M40" i="59"/>
  <c r="K40" i="59"/>
  <c r="J40" i="59"/>
  <c r="I40" i="59"/>
  <c r="G40" i="59"/>
  <c r="M39" i="59"/>
  <c r="K39" i="59"/>
  <c r="J39" i="59"/>
  <c r="I39" i="59"/>
  <c r="G39" i="59"/>
  <c r="M38" i="59"/>
  <c r="K38" i="59"/>
  <c r="J38" i="59"/>
  <c r="I38" i="59"/>
  <c r="G38" i="59"/>
  <c r="M37" i="59"/>
  <c r="K37" i="59"/>
  <c r="J37" i="59"/>
  <c r="I37" i="59"/>
  <c r="G37" i="59"/>
  <c r="M36" i="59"/>
  <c r="K36" i="59"/>
  <c r="J36" i="59"/>
  <c r="I36" i="59"/>
  <c r="G36" i="59"/>
  <c r="M35" i="59"/>
  <c r="K35" i="59"/>
  <c r="J35" i="59"/>
  <c r="I35" i="59"/>
  <c r="G35" i="59"/>
  <c r="M34" i="59"/>
  <c r="K34" i="59"/>
  <c r="J34" i="59"/>
  <c r="I34" i="59"/>
  <c r="G34" i="59"/>
  <c r="M33" i="59"/>
  <c r="K33" i="59"/>
  <c r="J33" i="59"/>
  <c r="I33" i="59"/>
  <c r="G33" i="59"/>
  <c r="M32" i="59"/>
  <c r="K32" i="59"/>
  <c r="J32" i="59"/>
  <c r="I32" i="59"/>
  <c r="G32" i="59"/>
  <c r="M31" i="59"/>
  <c r="K31" i="59"/>
  <c r="J31" i="59"/>
  <c r="I31" i="59"/>
  <c r="G31" i="59"/>
  <c r="M30" i="59"/>
  <c r="K30" i="59"/>
  <c r="J30" i="59"/>
  <c r="I30" i="59"/>
  <c r="G30" i="59"/>
  <c r="M29" i="59"/>
  <c r="K29" i="59"/>
  <c r="J29" i="59"/>
  <c r="I29" i="59"/>
  <c r="G29" i="59"/>
  <c r="M28" i="59"/>
  <c r="K28" i="59"/>
  <c r="J28" i="59"/>
  <c r="I28" i="59"/>
  <c r="G28" i="59"/>
  <c r="M27" i="59"/>
  <c r="K27" i="59"/>
  <c r="J27" i="59"/>
  <c r="I27" i="59"/>
  <c r="G27" i="59"/>
  <c r="M26" i="59"/>
  <c r="K26" i="59"/>
  <c r="J26" i="59"/>
  <c r="I26" i="59"/>
  <c r="G26" i="59"/>
  <c r="M25" i="59"/>
  <c r="K25" i="59"/>
  <c r="J25" i="59"/>
  <c r="I25" i="59"/>
  <c r="G25" i="59"/>
  <c r="M24" i="59"/>
  <c r="K24" i="59"/>
  <c r="J24" i="59"/>
  <c r="I24" i="59"/>
  <c r="G24" i="59"/>
  <c r="M23" i="59"/>
  <c r="K23" i="59"/>
  <c r="J23" i="59"/>
  <c r="I23" i="59"/>
  <c r="G23" i="59"/>
  <c r="M22" i="59"/>
  <c r="K22" i="59"/>
  <c r="J22" i="59"/>
  <c r="I22" i="59"/>
  <c r="G22" i="59"/>
  <c r="M21" i="59"/>
  <c r="K21" i="59"/>
  <c r="J21" i="59"/>
  <c r="I21" i="59"/>
  <c r="G21" i="59"/>
  <c r="M20" i="59"/>
  <c r="K20" i="59"/>
  <c r="J20" i="59"/>
  <c r="I20" i="59"/>
  <c r="G20" i="59"/>
  <c r="M19" i="59"/>
  <c r="K19" i="59"/>
  <c r="J19" i="59"/>
  <c r="I19" i="59"/>
  <c r="G19" i="59"/>
  <c r="M18" i="59"/>
  <c r="K18" i="59"/>
  <c r="J18" i="59"/>
  <c r="I18" i="59"/>
  <c r="G18" i="59"/>
  <c r="M17" i="59"/>
  <c r="K17" i="59"/>
  <c r="J17" i="59"/>
  <c r="I17" i="59"/>
  <c r="G17" i="59"/>
  <c r="M16" i="59"/>
  <c r="K16" i="59"/>
  <c r="J16" i="59"/>
  <c r="I16" i="59"/>
  <c r="G16" i="59"/>
  <c r="M15" i="59"/>
  <c r="K15" i="59"/>
  <c r="J15" i="59"/>
  <c r="I15" i="59"/>
  <c r="G15" i="59"/>
  <c r="M14" i="59"/>
  <c r="K14" i="59"/>
  <c r="J14" i="59"/>
  <c r="I14" i="59"/>
  <c r="G14" i="59"/>
  <c r="M13" i="59"/>
  <c r="K13" i="59"/>
  <c r="J13" i="59"/>
  <c r="I13" i="59"/>
  <c r="G13" i="59"/>
  <c r="M12" i="59"/>
  <c r="K12" i="59"/>
  <c r="J12" i="59"/>
  <c r="I12" i="59"/>
  <c r="G12" i="59"/>
  <c r="M11" i="59"/>
  <c r="K11" i="59"/>
  <c r="J11" i="59"/>
  <c r="I11" i="59"/>
  <c r="G11" i="59"/>
  <c r="M10" i="59"/>
  <c r="K10" i="59"/>
  <c r="J10" i="59"/>
  <c r="I10" i="59"/>
  <c r="G10" i="59"/>
  <c r="M9" i="59"/>
  <c r="K9" i="59"/>
  <c r="J9" i="59"/>
  <c r="I9" i="59"/>
  <c r="G9" i="59"/>
  <c r="M8" i="59"/>
  <c r="K8" i="59"/>
  <c r="J8" i="59"/>
  <c r="I8" i="59"/>
  <c r="G8" i="59"/>
  <c r="M10" i="58"/>
  <c r="L10" i="58"/>
  <c r="K10" i="58"/>
  <c r="J10" i="58"/>
  <c r="I10" i="58"/>
  <c r="H10" i="58"/>
  <c r="G10" i="58"/>
  <c r="F10" i="58"/>
  <c r="M9" i="58"/>
  <c r="K9" i="58"/>
  <c r="I9" i="58"/>
  <c r="G9" i="58"/>
  <c r="M8" i="58"/>
  <c r="K8" i="58"/>
  <c r="I8" i="58"/>
  <c r="G8" i="58"/>
  <c r="M7" i="58"/>
  <c r="K7" i="58"/>
  <c r="I7" i="58"/>
  <c r="G7" i="58"/>
  <c r="M87" i="57"/>
  <c r="K87" i="57"/>
  <c r="I87" i="57"/>
  <c r="G87" i="57"/>
  <c r="F87" i="57"/>
  <c r="M86" i="57"/>
  <c r="K86" i="57"/>
  <c r="J86" i="57"/>
  <c r="I86" i="57"/>
  <c r="G86" i="57"/>
  <c r="M85" i="57"/>
  <c r="K85" i="57"/>
  <c r="J85" i="57"/>
  <c r="I85" i="57"/>
  <c r="G85" i="57"/>
  <c r="M84" i="57"/>
  <c r="K84" i="57"/>
  <c r="J84" i="57"/>
  <c r="I84" i="57"/>
  <c r="G84" i="57"/>
  <c r="M83" i="57"/>
  <c r="K83" i="57"/>
  <c r="J83" i="57"/>
  <c r="I83" i="57"/>
  <c r="G83" i="57"/>
  <c r="M82" i="57"/>
  <c r="K82" i="57"/>
  <c r="J82" i="57"/>
  <c r="I82" i="57"/>
  <c r="G82" i="57"/>
  <c r="M81" i="57"/>
  <c r="K81" i="57"/>
  <c r="J81" i="57"/>
  <c r="I81" i="57"/>
  <c r="G81" i="57"/>
  <c r="M80" i="57"/>
  <c r="K80" i="57"/>
  <c r="J80" i="57"/>
  <c r="I80" i="57"/>
  <c r="G80" i="57"/>
  <c r="M79" i="57"/>
  <c r="K79" i="57"/>
  <c r="J79" i="57"/>
  <c r="I79" i="57"/>
  <c r="G79" i="57"/>
  <c r="M78" i="57"/>
  <c r="K78" i="57"/>
  <c r="J78" i="57"/>
  <c r="I78" i="57"/>
  <c r="G78" i="57"/>
  <c r="M77" i="57"/>
  <c r="K77" i="57"/>
  <c r="J77" i="57"/>
  <c r="I77" i="57"/>
  <c r="G77" i="57"/>
  <c r="M76" i="57"/>
  <c r="K76" i="57"/>
  <c r="J76" i="57"/>
  <c r="I76" i="57"/>
  <c r="G76" i="57"/>
  <c r="M75" i="57"/>
  <c r="K75" i="57"/>
  <c r="J75" i="57"/>
  <c r="I75" i="57"/>
  <c r="G75" i="57"/>
  <c r="M74" i="57"/>
  <c r="K74" i="57"/>
  <c r="J74" i="57"/>
  <c r="I74" i="57"/>
  <c r="G74" i="57"/>
  <c r="M73" i="57"/>
  <c r="K73" i="57"/>
  <c r="J73" i="57"/>
  <c r="I73" i="57"/>
  <c r="G73" i="57"/>
  <c r="M72" i="57"/>
  <c r="K72" i="57"/>
  <c r="J72" i="57"/>
  <c r="I72" i="57"/>
  <c r="G72" i="57"/>
  <c r="M71" i="57"/>
  <c r="K71" i="57"/>
  <c r="J71" i="57"/>
  <c r="I71" i="57"/>
  <c r="G71" i="57"/>
  <c r="M70" i="57"/>
  <c r="K70" i="57"/>
  <c r="J70" i="57"/>
  <c r="I70" i="57"/>
  <c r="G70" i="57"/>
  <c r="M69" i="57"/>
  <c r="K69" i="57"/>
  <c r="J69" i="57"/>
  <c r="I69" i="57"/>
  <c r="G69" i="57"/>
  <c r="M68" i="57"/>
  <c r="K68" i="57"/>
  <c r="J68" i="57"/>
  <c r="I68" i="57"/>
  <c r="G68" i="57"/>
  <c r="M67" i="57"/>
  <c r="K67" i="57"/>
  <c r="J67" i="57"/>
  <c r="I67" i="57"/>
  <c r="G67" i="57"/>
  <c r="M66" i="57"/>
  <c r="K66" i="57"/>
  <c r="I66" i="57"/>
  <c r="G66" i="57"/>
  <c r="M65" i="57"/>
  <c r="K65" i="57"/>
  <c r="I65" i="57"/>
  <c r="G65" i="57"/>
  <c r="M64" i="57"/>
  <c r="K64" i="57"/>
  <c r="I64" i="57"/>
  <c r="G64" i="57"/>
  <c r="M63" i="57"/>
  <c r="K63" i="57"/>
  <c r="I63" i="57"/>
  <c r="G63" i="57"/>
  <c r="M62" i="57"/>
  <c r="K62" i="57"/>
  <c r="I62" i="57"/>
  <c r="G62" i="57"/>
  <c r="M61" i="57"/>
  <c r="K61" i="57"/>
  <c r="J61" i="57"/>
  <c r="I61" i="57"/>
  <c r="G61" i="57"/>
  <c r="M60" i="57"/>
  <c r="K60" i="57"/>
  <c r="J60" i="57"/>
  <c r="I60" i="57"/>
  <c r="G60" i="57"/>
  <c r="M59" i="57"/>
  <c r="K59" i="57"/>
  <c r="J59" i="57"/>
  <c r="I59" i="57"/>
  <c r="G59" i="57"/>
  <c r="M58" i="57"/>
  <c r="K58" i="57"/>
  <c r="J58" i="57"/>
  <c r="I58" i="57"/>
  <c r="G58" i="57"/>
  <c r="M57" i="57"/>
  <c r="K57" i="57"/>
  <c r="J57" i="57"/>
  <c r="I57" i="57"/>
  <c r="G57" i="57"/>
  <c r="M56" i="57"/>
  <c r="K56" i="57"/>
  <c r="J56" i="57"/>
  <c r="I56" i="57"/>
  <c r="G56" i="57"/>
  <c r="M55" i="57"/>
  <c r="K55" i="57"/>
  <c r="J55" i="57"/>
  <c r="I55" i="57"/>
  <c r="G55" i="57"/>
  <c r="M54" i="57"/>
  <c r="K54" i="57"/>
  <c r="J54" i="57"/>
  <c r="I54" i="57"/>
  <c r="G54" i="57"/>
  <c r="M53" i="57"/>
  <c r="K53" i="57"/>
  <c r="J53" i="57"/>
  <c r="I53" i="57"/>
  <c r="G53" i="57"/>
  <c r="M52" i="57"/>
  <c r="K52" i="57"/>
  <c r="J52" i="57"/>
  <c r="I52" i="57"/>
  <c r="G52" i="57"/>
  <c r="M51" i="57"/>
  <c r="K51" i="57"/>
  <c r="J51" i="57"/>
  <c r="I51" i="57"/>
  <c r="G51" i="57"/>
  <c r="M50" i="57"/>
  <c r="K50" i="57"/>
  <c r="J50" i="57"/>
  <c r="I50" i="57"/>
  <c r="G50" i="57"/>
  <c r="M49" i="57"/>
  <c r="K49" i="57"/>
  <c r="J49" i="57"/>
  <c r="I49" i="57"/>
  <c r="G49" i="57"/>
  <c r="M48" i="57"/>
  <c r="K48" i="57"/>
  <c r="J48" i="57"/>
  <c r="I48" i="57"/>
  <c r="G48" i="57"/>
  <c r="M47" i="57"/>
  <c r="K47" i="57"/>
  <c r="J47" i="57"/>
  <c r="I47" i="57"/>
  <c r="G47" i="57"/>
  <c r="M46" i="57"/>
  <c r="K46" i="57"/>
  <c r="I46" i="57"/>
  <c r="G46" i="57"/>
  <c r="M45" i="57"/>
  <c r="K45" i="57"/>
  <c r="J45" i="57"/>
  <c r="I45" i="57"/>
  <c r="G45" i="57"/>
  <c r="M44" i="57"/>
  <c r="K44" i="57"/>
  <c r="J44" i="57"/>
  <c r="I44" i="57"/>
  <c r="G44" i="57"/>
  <c r="M43" i="57"/>
  <c r="K43" i="57"/>
  <c r="J43" i="57"/>
  <c r="I43" i="57"/>
  <c r="G43" i="57"/>
  <c r="M42" i="57"/>
  <c r="K42" i="57"/>
  <c r="J42" i="57"/>
  <c r="I42" i="57"/>
  <c r="G42" i="57"/>
  <c r="M41" i="57"/>
  <c r="K41" i="57"/>
  <c r="J41" i="57"/>
  <c r="I41" i="57"/>
  <c r="G41" i="57"/>
  <c r="M40" i="57"/>
  <c r="K40" i="57"/>
  <c r="J40" i="57"/>
  <c r="I40" i="57"/>
  <c r="G40" i="57"/>
  <c r="M39" i="57"/>
  <c r="K39" i="57"/>
  <c r="J39" i="57"/>
  <c r="I39" i="57"/>
  <c r="G39" i="57"/>
  <c r="M38" i="57"/>
  <c r="K38" i="57"/>
  <c r="J38" i="57"/>
  <c r="I38" i="57"/>
  <c r="G38" i="57"/>
  <c r="M37" i="57"/>
  <c r="K37" i="57"/>
  <c r="J37" i="57"/>
  <c r="I37" i="57"/>
  <c r="G37" i="57"/>
  <c r="M36" i="57"/>
  <c r="K36" i="57"/>
  <c r="J36" i="57"/>
  <c r="I36" i="57"/>
  <c r="G36" i="57"/>
  <c r="M35" i="57"/>
  <c r="K35" i="57"/>
  <c r="J35" i="57"/>
  <c r="I35" i="57"/>
  <c r="G35" i="57"/>
  <c r="M34" i="57"/>
  <c r="K34" i="57"/>
  <c r="J34" i="57"/>
  <c r="I34" i="57"/>
  <c r="G34" i="57"/>
  <c r="M33" i="57"/>
  <c r="K33" i="57"/>
  <c r="J33" i="57"/>
  <c r="I33" i="57"/>
  <c r="G33" i="57"/>
  <c r="M32" i="57"/>
  <c r="K32" i="57"/>
  <c r="J32" i="57"/>
  <c r="I32" i="57"/>
  <c r="G32" i="57"/>
  <c r="M31" i="57"/>
  <c r="K31" i="57"/>
  <c r="J31" i="57"/>
  <c r="I31" i="57"/>
  <c r="G31" i="57"/>
  <c r="M30" i="57"/>
  <c r="K30" i="57"/>
  <c r="J30" i="57"/>
  <c r="I30" i="57"/>
  <c r="G30" i="57"/>
  <c r="M29" i="57"/>
  <c r="K29" i="57"/>
  <c r="J29" i="57"/>
  <c r="I29" i="57"/>
  <c r="G29" i="57"/>
  <c r="M28" i="57"/>
  <c r="K28" i="57"/>
  <c r="J28" i="57"/>
  <c r="I28" i="57"/>
  <c r="G28" i="57"/>
  <c r="M27" i="57"/>
  <c r="K27" i="57"/>
  <c r="J27" i="57"/>
  <c r="I27" i="57"/>
  <c r="G27" i="57"/>
  <c r="M26" i="57"/>
  <c r="K26" i="57"/>
  <c r="J26" i="57"/>
  <c r="I26" i="57"/>
  <c r="G26" i="57"/>
  <c r="M25" i="57"/>
  <c r="K25" i="57"/>
  <c r="J25" i="57"/>
  <c r="I25" i="57"/>
  <c r="G25" i="57"/>
  <c r="M24" i="57"/>
  <c r="K24" i="57"/>
  <c r="J24" i="57"/>
  <c r="I24" i="57"/>
  <c r="G24" i="57"/>
  <c r="M23" i="57"/>
  <c r="K23" i="57"/>
  <c r="J23" i="57"/>
  <c r="I23" i="57"/>
  <c r="G23" i="57"/>
  <c r="M22" i="57"/>
  <c r="K22" i="57"/>
  <c r="J22" i="57"/>
  <c r="I22" i="57"/>
  <c r="G22" i="57"/>
  <c r="M21" i="57"/>
  <c r="K21" i="57"/>
  <c r="J21" i="57"/>
  <c r="I21" i="57"/>
  <c r="G21" i="57"/>
  <c r="M20" i="57"/>
  <c r="K20" i="57"/>
  <c r="J20" i="57"/>
  <c r="I20" i="57"/>
  <c r="G20" i="57"/>
  <c r="M19" i="57"/>
  <c r="K19" i="57"/>
  <c r="J19" i="57"/>
  <c r="I19" i="57"/>
  <c r="G19" i="57"/>
  <c r="M18" i="57"/>
  <c r="K18" i="57"/>
  <c r="J18" i="57"/>
  <c r="I18" i="57"/>
  <c r="G18" i="57"/>
  <c r="M17" i="57"/>
  <c r="K17" i="57"/>
  <c r="J17" i="57"/>
  <c r="I17" i="57"/>
  <c r="G17" i="57"/>
  <c r="M16" i="57"/>
  <c r="K16" i="57"/>
  <c r="J16" i="57"/>
  <c r="I16" i="57"/>
  <c r="G16" i="57"/>
  <c r="M15" i="57"/>
  <c r="K15" i="57"/>
  <c r="J15" i="57"/>
  <c r="I15" i="57"/>
  <c r="G15" i="57"/>
  <c r="M14" i="57"/>
  <c r="K14" i="57"/>
  <c r="J14" i="57"/>
  <c r="I14" i="57"/>
  <c r="G14" i="57"/>
  <c r="M13" i="57"/>
  <c r="K13" i="57"/>
  <c r="J13" i="57"/>
  <c r="I13" i="57"/>
  <c r="G13" i="57"/>
  <c r="M12" i="57"/>
  <c r="K12" i="57"/>
  <c r="J12" i="57"/>
  <c r="I12" i="57"/>
  <c r="G12" i="57"/>
  <c r="M11" i="57"/>
  <c r="K11" i="57"/>
  <c r="J11" i="57"/>
  <c r="I11" i="57"/>
  <c r="G11" i="57"/>
  <c r="M10" i="57"/>
  <c r="K10" i="57"/>
  <c r="J10" i="57"/>
  <c r="I10" i="57"/>
  <c r="G10" i="57"/>
  <c r="M9" i="57"/>
  <c r="K9" i="57"/>
  <c r="J9" i="57"/>
  <c r="I9" i="57"/>
  <c r="G9" i="57"/>
  <c r="M8" i="57"/>
  <c r="K8" i="57"/>
  <c r="J8" i="57"/>
  <c r="I8" i="57"/>
  <c r="G8" i="57"/>
  <c r="M10" i="56"/>
  <c r="L10" i="56"/>
  <c r="K10" i="56"/>
  <c r="J10" i="56"/>
  <c r="I10" i="56"/>
  <c r="H10" i="56"/>
  <c r="G10" i="56"/>
  <c r="F10" i="56"/>
  <c r="M9" i="56"/>
  <c r="K9" i="56"/>
  <c r="I9" i="56"/>
  <c r="G9" i="56"/>
  <c r="M8" i="56"/>
  <c r="K8" i="56"/>
  <c r="I8" i="56"/>
  <c r="G8" i="56"/>
  <c r="M7" i="56"/>
  <c r="K7" i="56"/>
  <c r="I7" i="56"/>
  <c r="G7" i="56"/>
  <c r="M87" i="55"/>
  <c r="K87" i="55"/>
  <c r="I87" i="55"/>
  <c r="G87" i="55"/>
  <c r="F87" i="55"/>
  <c r="M86" i="55"/>
  <c r="K86" i="55"/>
  <c r="J86" i="55"/>
  <c r="I86" i="55"/>
  <c r="G86" i="55"/>
  <c r="M85" i="55"/>
  <c r="K85" i="55"/>
  <c r="J85" i="55"/>
  <c r="I85" i="55"/>
  <c r="G85" i="55"/>
  <c r="M84" i="55"/>
  <c r="K84" i="55"/>
  <c r="J84" i="55"/>
  <c r="I84" i="55"/>
  <c r="G84" i="55"/>
  <c r="M83" i="55"/>
  <c r="K83" i="55"/>
  <c r="J83" i="55"/>
  <c r="I83" i="55"/>
  <c r="G83" i="55"/>
  <c r="M82" i="55"/>
  <c r="K82" i="55"/>
  <c r="J82" i="55"/>
  <c r="I82" i="55"/>
  <c r="G82" i="55"/>
  <c r="M81" i="55"/>
  <c r="K81" i="55"/>
  <c r="J81" i="55"/>
  <c r="I81" i="55"/>
  <c r="G81" i="55"/>
  <c r="M80" i="55"/>
  <c r="K80" i="55"/>
  <c r="J80" i="55"/>
  <c r="I80" i="55"/>
  <c r="G80" i="55"/>
  <c r="M79" i="55"/>
  <c r="K79" i="55"/>
  <c r="J79" i="55"/>
  <c r="I79" i="55"/>
  <c r="G79" i="55"/>
  <c r="M78" i="55"/>
  <c r="K78" i="55"/>
  <c r="J78" i="55"/>
  <c r="I78" i="55"/>
  <c r="G78" i="55"/>
  <c r="M77" i="55"/>
  <c r="K77" i="55"/>
  <c r="J77" i="55"/>
  <c r="I77" i="55"/>
  <c r="G77" i="55"/>
  <c r="M76" i="55"/>
  <c r="K76" i="55"/>
  <c r="J76" i="55"/>
  <c r="I76" i="55"/>
  <c r="G76" i="55"/>
  <c r="M75" i="55"/>
  <c r="K75" i="55"/>
  <c r="J75" i="55"/>
  <c r="I75" i="55"/>
  <c r="G75" i="55"/>
  <c r="M74" i="55"/>
  <c r="K74" i="55"/>
  <c r="J74" i="55"/>
  <c r="I74" i="55"/>
  <c r="G74" i="55"/>
  <c r="M73" i="55"/>
  <c r="K73" i="55"/>
  <c r="J73" i="55"/>
  <c r="I73" i="55"/>
  <c r="G73" i="55"/>
  <c r="M72" i="55"/>
  <c r="K72" i="55"/>
  <c r="J72" i="55"/>
  <c r="I72" i="55"/>
  <c r="G72" i="55"/>
  <c r="M71" i="55"/>
  <c r="K71" i="55"/>
  <c r="J71" i="55"/>
  <c r="I71" i="55"/>
  <c r="G71" i="55"/>
  <c r="M70" i="55"/>
  <c r="K70" i="55"/>
  <c r="J70" i="55"/>
  <c r="I70" i="55"/>
  <c r="G70" i="55"/>
  <c r="M69" i="55"/>
  <c r="K69" i="55"/>
  <c r="J69" i="55"/>
  <c r="I69" i="55"/>
  <c r="G69" i="55"/>
  <c r="M68" i="55"/>
  <c r="K68" i="55"/>
  <c r="J68" i="55"/>
  <c r="I68" i="55"/>
  <c r="G68" i="55"/>
  <c r="M67" i="55"/>
  <c r="K67" i="55"/>
  <c r="J67" i="55"/>
  <c r="I67" i="55"/>
  <c r="G67" i="55"/>
  <c r="M66" i="55"/>
  <c r="K66" i="55"/>
  <c r="I66" i="55"/>
  <c r="G66" i="55"/>
  <c r="M65" i="55"/>
  <c r="K65" i="55"/>
  <c r="I65" i="55"/>
  <c r="G65" i="55"/>
  <c r="M64" i="55"/>
  <c r="K64" i="55"/>
  <c r="I64" i="55"/>
  <c r="G64" i="55"/>
  <c r="M63" i="55"/>
  <c r="K63" i="55"/>
  <c r="I63" i="55"/>
  <c r="G63" i="55"/>
  <c r="M62" i="55"/>
  <c r="K62" i="55"/>
  <c r="I62" i="55"/>
  <c r="G62" i="55"/>
  <c r="M61" i="55"/>
  <c r="K61" i="55"/>
  <c r="J61" i="55"/>
  <c r="I61" i="55"/>
  <c r="G61" i="55"/>
  <c r="M60" i="55"/>
  <c r="K60" i="55"/>
  <c r="J60" i="55"/>
  <c r="I60" i="55"/>
  <c r="G60" i="55"/>
  <c r="M59" i="55"/>
  <c r="K59" i="55"/>
  <c r="J59" i="55"/>
  <c r="I59" i="55"/>
  <c r="G59" i="55"/>
  <c r="M58" i="55"/>
  <c r="K58" i="55"/>
  <c r="J58" i="55"/>
  <c r="I58" i="55"/>
  <c r="G58" i="55"/>
  <c r="M57" i="55"/>
  <c r="K57" i="55"/>
  <c r="J57" i="55"/>
  <c r="I57" i="55"/>
  <c r="G57" i="55"/>
  <c r="M56" i="55"/>
  <c r="K56" i="55"/>
  <c r="J56" i="55"/>
  <c r="I56" i="55"/>
  <c r="G56" i="55"/>
  <c r="M55" i="55"/>
  <c r="K55" i="55"/>
  <c r="J55" i="55"/>
  <c r="I55" i="55"/>
  <c r="G55" i="55"/>
  <c r="M54" i="55"/>
  <c r="K54" i="55"/>
  <c r="J54" i="55"/>
  <c r="I54" i="55"/>
  <c r="G54" i="55"/>
  <c r="M53" i="55"/>
  <c r="K53" i="55"/>
  <c r="J53" i="55"/>
  <c r="I53" i="55"/>
  <c r="G53" i="55"/>
  <c r="M52" i="55"/>
  <c r="K52" i="55"/>
  <c r="J52" i="55"/>
  <c r="I52" i="55"/>
  <c r="G52" i="55"/>
  <c r="M51" i="55"/>
  <c r="K51" i="55"/>
  <c r="J51" i="55"/>
  <c r="I51" i="55"/>
  <c r="G51" i="55"/>
  <c r="M50" i="55"/>
  <c r="K50" i="55"/>
  <c r="J50" i="55"/>
  <c r="I50" i="55"/>
  <c r="G50" i="55"/>
  <c r="M49" i="55"/>
  <c r="K49" i="55"/>
  <c r="J49" i="55"/>
  <c r="I49" i="55"/>
  <c r="G49" i="55"/>
  <c r="M48" i="55"/>
  <c r="K48" i="55"/>
  <c r="J48" i="55"/>
  <c r="I48" i="55"/>
  <c r="G48" i="55"/>
  <c r="M47" i="55"/>
  <c r="K47" i="55"/>
  <c r="J47" i="55"/>
  <c r="I47" i="55"/>
  <c r="G47" i="55"/>
  <c r="M46" i="55"/>
  <c r="K46" i="55"/>
  <c r="I46" i="55"/>
  <c r="G46" i="55"/>
  <c r="M45" i="55"/>
  <c r="K45" i="55"/>
  <c r="J45" i="55"/>
  <c r="I45" i="55"/>
  <c r="G45" i="55"/>
  <c r="M44" i="55"/>
  <c r="K44" i="55"/>
  <c r="J44" i="55"/>
  <c r="I44" i="55"/>
  <c r="G44" i="55"/>
  <c r="M43" i="55"/>
  <c r="K43" i="55"/>
  <c r="J43" i="55"/>
  <c r="I43" i="55"/>
  <c r="G43" i="55"/>
  <c r="M42" i="55"/>
  <c r="K42" i="55"/>
  <c r="J42" i="55"/>
  <c r="I42" i="55"/>
  <c r="G42" i="55"/>
  <c r="M41" i="55"/>
  <c r="K41" i="55"/>
  <c r="J41" i="55"/>
  <c r="I41" i="55"/>
  <c r="G41" i="55"/>
  <c r="M40" i="55"/>
  <c r="K40" i="55"/>
  <c r="J40" i="55"/>
  <c r="I40" i="55"/>
  <c r="G40" i="55"/>
  <c r="M39" i="55"/>
  <c r="K39" i="55"/>
  <c r="J39" i="55"/>
  <c r="I39" i="55"/>
  <c r="G39" i="55"/>
  <c r="M38" i="55"/>
  <c r="K38" i="55"/>
  <c r="J38" i="55"/>
  <c r="I38" i="55"/>
  <c r="G38" i="55"/>
  <c r="M37" i="55"/>
  <c r="K37" i="55"/>
  <c r="J37" i="55"/>
  <c r="I37" i="55"/>
  <c r="G37" i="55"/>
  <c r="M36" i="55"/>
  <c r="K36" i="55"/>
  <c r="J36" i="55"/>
  <c r="I36" i="55"/>
  <c r="G36" i="55"/>
  <c r="M35" i="55"/>
  <c r="K35" i="55"/>
  <c r="J35" i="55"/>
  <c r="I35" i="55"/>
  <c r="G35" i="55"/>
  <c r="M34" i="55"/>
  <c r="K34" i="55"/>
  <c r="J34" i="55"/>
  <c r="I34" i="55"/>
  <c r="G34" i="55"/>
  <c r="M33" i="55"/>
  <c r="K33" i="55"/>
  <c r="J33" i="55"/>
  <c r="I33" i="55"/>
  <c r="G33" i="55"/>
  <c r="M32" i="55"/>
  <c r="K32" i="55"/>
  <c r="J32" i="55"/>
  <c r="I32" i="55"/>
  <c r="G32" i="55"/>
  <c r="M31" i="55"/>
  <c r="K31" i="55"/>
  <c r="J31" i="55"/>
  <c r="I31" i="55"/>
  <c r="G31" i="55"/>
  <c r="M30" i="55"/>
  <c r="K30" i="55"/>
  <c r="J30" i="55"/>
  <c r="I30" i="55"/>
  <c r="G30" i="55"/>
  <c r="M29" i="55"/>
  <c r="K29" i="55"/>
  <c r="J29" i="55"/>
  <c r="I29" i="55"/>
  <c r="G29" i="55"/>
  <c r="M28" i="55"/>
  <c r="K28" i="55"/>
  <c r="J28" i="55"/>
  <c r="I28" i="55"/>
  <c r="G28" i="55"/>
  <c r="M27" i="55"/>
  <c r="K27" i="55"/>
  <c r="J27" i="55"/>
  <c r="I27" i="55"/>
  <c r="G27" i="55"/>
  <c r="M26" i="55"/>
  <c r="K26" i="55"/>
  <c r="J26" i="55"/>
  <c r="I26" i="55"/>
  <c r="G26" i="55"/>
  <c r="M25" i="55"/>
  <c r="K25" i="55"/>
  <c r="J25" i="55"/>
  <c r="I25" i="55"/>
  <c r="G25" i="55"/>
  <c r="M24" i="55"/>
  <c r="K24" i="55"/>
  <c r="J24" i="55"/>
  <c r="I24" i="55"/>
  <c r="G24" i="55"/>
  <c r="M23" i="55"/>
  <c r="K23" i="55"/>
  <c r="J23" i="55"/>
  <c r="I23" i="55"/>
  <c r="G23" i="55"/>
  <c r="M22" i="55"/>
  <c r="K22" i="55"/>
  <c r="J22" i="55"/>
  <c r="I22" i="55"/>
  <c r="G22" i="55"/>
  <c r="M21" i="55"/>
  <c r="K21" i="55"/>
  <c r="J21" i="55"/>
  <c r="I21" i="55"/>
  <c r="G21" i="55"/>
  <c r="M20" i="55"/>
  <c r="K20" i="55"/>
  <c r="J20" i="55"/>
  <c r="I20" i="55"/>
  <c r="G20" i="55"/>
  <c r="M19" i="55"/>
  <c r="K19" i="55"/>
  <c r="J19" i="55"/>
  <c r="I19" i="55"/>
  <c r="G19" i="55"/>
  <c r="M18" i="55"/>
  <c r="K18" i="55"/>
  <c r="J18" i="55"/>
  <c r="I18" i="55"/>
  <c r="G18" i="55"/>
  <c r="M17" i="55"/>
  <c r="K17" i="55"/>
  <c r="J17" i="55"/>
  <c r="I17" i="55"/>
  <c r="G17" i="55"/>
  <c r="M16" i="55"/>
  <c r="K16" i="55"/>
  <c r="J16" i="55"/>
  <c r="I16" i="55"/>
  <c r="G16" i="55"/>
  <c r="M15" i="55"/>
  <c r="K15" i="55"/>
  <c r="J15" i="55"/>
  <c r="I15" i="55"/>
  <c r="G15" i="55"/>
  <c r="M14" i="55"/>
  <c r="K14" i="55"/>
  <c r="J14" i="55"/>
  <c r="I14" i="55"/>
  <c r="G14" i="55"/>
  <c r="M13" i="55"/>
  <c r="K13" i="55"/>
  <c r="J13" i="55"/>
  <c r="I13" i="55"/>
  <c r="G13" i="55"/>
  <c r="M12" i="55"/>
  <c r="K12" i="55"/>
  <c r="J12" i="55"/>
  <c r="I12" i="55"/>
  <c r="G12" i="55"/>
  <c r="M11" i="55"/>
  <c r="K11" i="55"/>
  <c r="J11" i="55"/>
  <c r="I11" i="55"/>
  <c r="G11" i="55"/>
  <c r="M10" i="55"/>
  <c r="K10" i="55"/>
  <c r="J10" i="55"/>
  <c r="I10" i="55"/>
  <c r="G10" i="55"/>
  <c r="M9" i="55"/>
  <c r="K9" i="55"/>
  <c r="J9" i="55"/>
  <c r="I9" i="55"/>
  <c r="G9" i="55"/>
  <c r="M8" i="55"/>
  <c r="K8" i="55"/>
  <c r="J8" i="55"/>
  <c r="I8" i="55"/>
  <c r="G8" i="55"/>
  <c r="M10" i="54"/>
  <c r="L10" i="54"/>
  <c r="K10" i="54"/>
  <c r="J10" i="54"/>
  <c r="I10" i="54"/>
  <c r="H10" i="54"/>
  <c r="G10" i="54"/>
  <c r="F10" i="54"/>
  <c r="M9" i="54"/>
  <c r="K9" i="54"/>
  <c r="I9" i="54"/>
  <c r="G9" i="54"/>
  <c r="M8" i="54"/>
  <c r="K8" i="54"/>
  <c r="I8" i="54"/>
  <c r="G8" i="54"/>
  <c r="M7" i="54"/>
  <c r="K7" i="54"/>
  <c r="I7" i="54"/>
  <c r="G7" i="54"/>
  <c r="M10" i="53"/>
  <c r="L10" i="53"/>
  <c r="K10" i="53"/>
  <c r="J10" i="53"/>
  <c r="I10" i="53"/>
  <c r="H10" i="53"/>
  <c r="G10" i="53"/>
  <c r="F10" i="53"/>
  <c r="M9" i="53"/>
  <c r="K9" i="53"/>
  <c r="I9" i="53"/>
  <c r="G9" i="53"/>
  <c r="M8" i="53"/>
  <c r="K8" i="53"/>
  <c r="I8" i="53"/>
  <c r="G8" i="53"/>
  <c r="M7" i="53"/>
  <c r="K7" i="53"/>
  <c r="I7" i="53"/>
  <c r="G7" i="53"/>
  <c r="M87" i="51"/>
  <c r="K87" i="51"/>
  <c r="I87" i="51"/>
  <c r="G87" i="51"/>
  <c r="F87" i="51"/>
  <c r="M86" i="51"/>
  <c r="K86" i="51"/>
  <c r="J86" i="51"/>
  <c r="I86" i="51"/>
  <c r="G86" i="51"/>
  <c r="M85" i="51"/>
  <c r="K85" i="51"/>
  <c r="J85" i="51"/>
  <c r="I85" i="51"/>
  <c r="G85" i="51"/>
  <c r="M84" i="51"/>
  <c r="K84" i="51"/>
  <c r="J84" i="51"/>
  <c r="I84" i="51"/>
  <c r="G84" i="51"/>
  <c r="M83" i="51"/>
  <c r="K83" i="51"/>
  <c r="J83" i="51"/>
  <c r="I83" i="51"/>
  <c r="G83" i="51"/>
  <c r="M82" i="51"/>
  <c r="K82" i="51"/>
  <c r="J82" i="51"/>
  <c r="I82" i="51"/>
  <c r="G82" i="51"/>
  <c r="M81" i="51"/>
  <c r="K81" i="51"/>
  <c r="J81" i="51"/>
  <c r="I81" i="51"/>
  <c r="G81" i="51"/>
  <c r="M80" i="51"/>
  <c r="K80" i="51"/>
  <c r="J80" i="51"/>
  <c r="I80" i="51"/>
  <c r="G80" i="51"/>
  <c r="M79" i="51"/>
  <c r="K79" i="51"/>
  <c r="J79" i="51"/>
  <c r="I79" i="51"/>
  <c r="G79" i="51"/>
  <c r="M78" i="51"/>
  <c r="K78" i="51"/>
  <c r="J78" i="51"/>
  <c r="I78" i="51"/>
  <c r="G78" i="51"/>
  <c r="M77" i="51"/>
  <c r="K77" i="51"/>
  <c r="J77" i="51"/>
  <c r="I77" i="51"/>
  <c r="G77" i="51"/>
  <c r="M76" i="51"/>
  <c r="K76" i="51"/>
  <c r="J76" i="51"/>
  <c r="I76" i="51"/>
  <c r="G76" i="51"/>
  <c r="M75" i="51"/>
  <c r="K75" i="51"/>
  <c r="J75" i="51"/>
  <c r="I75" i="51"/>
  <c r="G75" i="51"/>
  <c r="M74" i="51"/>
  <c r="K74" i="51"/>
  <c r="J74" i="51"/>
  <c r="I74" i="51"/>
  <c r="G74" i="51"/>
  <c r="M73" i="51"/>
  <c r="K73" i="51"/>
  <c r="J73" i="51"/>
  <c r="I73" i="51"/>
  <c r="G73" i="51"/>
  <c r="M72" i="51"/>
  <c r="K72" i="51"/>
  <c r="J72" i="51"/>
  <c r="I72" i="51"/>
  <c r="G72" i="51"/>
  <c r="M71" i="51"/>
  <c r="K71" i="51"/>
  <c r="J71" i="51"/>
  <c r="I71" i="51"/>
  <c r="G71" i="51"/>
  <c r="M70" i="51"/>
  <c r="K70" i="51"/>
  <c r="J70" i="51"/>
  <c r="I70" i="51"/>
  <c r="G70" i="51"/>
  <c r="M69" i="51"/>
  <c r="K69" i="51"/>
  <c r="J69" i="51"/>
  <c r="I69" i="51"/>
  <c r="G69" i="51"/>
  <c r="M68" i="51"/>
  <c r="K68" i="51"/>
  <c r="J68" i="51"/>
  <c r="I68" i="51"/>
  <c r="G68" i="51"/>
  <c r="M67" i="51"/>
  <c r="K67" i="51"/>
  <c r="J67" i="51"/>
  <c r="I67" i="51"/>
  <c r="G67" i="51"/>
  <c r="M66" i="51"/>
  <c r="K66" i="51"/>
  <c r="I66" i="51"/>
  <c r="G66" i="51"/>
  <c r="M65" i="51"/>
  <c r="K65" i="51"/>
  <c r="I65" i="51"/>
  <c r="G65" i="51"/>
  <c r="M64" i="51"/>
  <c r="K64" i="51"/>
  <c r="I64" i="51"/>
  <c r="G64" i="51"/>
  <c r="M63" i="51"/>
  <c r="K63" i="51"/>
  <c r="I63" i="51"/>
  <c r="G63" i="51"/>
  <c r="M62" i="51"/>
  <c r="K62" i="51"/>
  <c r="I62" i="51"/>
  <c r="G62" i="51"/>
  <c r="M61" i="51"/>
  <c r="K61" i="51"/>
  <c r="J61" i="51"/>
  <c r="I61" i="51"/>
  <c r="G61" i="51"/>
  <c r="M60" i="51"/>
  <c r="K60" i="51"/>
  <c r="J60" i="51"/>
  <c r="I60" i="51"/>
  <c r="G60" i="51"/>
  <c r="M59" i="51"/>
  <c r="K59" i="51"/>
  <c r="J59" i="51"/>
  <c r="I59" i="51"/>
  <c r="G59" i="51"/>
  <c r="M58" i="51"/>
  <c r="K58" i="51"/>
  <c r="J58" i="51"/>
  <c r="I58" i="51"/>
  <c r="G58" i="51"/>
  <c r="M57" i="51"/>
  <c r="K57" i="51"/>
  <c r="J57" i="51"/>
  <c r="I57" i="51"/>
  <c r="G57" i="51"/>
  <c r="M56" i="51"/>
  <c r="K56" i="51"/>
  <c r="J56" i="51"/>
  <c r="I56" i="51"/>
  <c r="G56" i="51"/>
  <c r="M55" i="51"/>
  <c r="K55" i="51"/>
  <c r="J55" i="51"/>
  <c r="I55" i="51"/>
  <c r="G55" i="51"/>
  <c r="M54" i="51"/>
  <c r="K54" i="51"/>
  <c r="J54" i="51"/>
  <c r="I54" i="51"/>
  <c r="G54" i="51"/>
  <c r="M53" i="51"/>
  <c r="K53" i="51"/>
  <c r="J53" i="51"/>
  <c r="I53" i="51"/>
  <c r="G53" i="51"/>
  <c r="M52" i="51"/>
  <c r="K52" i="51"/>
  <c r="J52" i="51"/>
  <c r="I52" i="51"/>
  <c r="G52" i="51"/>
  <c r="M51" i="51"/>
  <c r="K51" i="51"/>
  <c r="J51" i="51"/>
  <c r="I51" i="51"/>
  <c r="G51" i="51"/>
  <c r="M50" i="51"/>
  <c r="K50" i="51"/>
  <c r="J50" i="51"/>
  <c r="I50" i="51"/>
  <c r="G50" i="51"/>
  <c r="M49" i="51"/>
  <c r="K49" i="51"/>
  <c r="J49" i="51"/>
  <c r="I49" i="51"/>
  <c r="G49" i="51"/>
  <c r="M48" i="51"/>
  <c r="K48" i="51"/>
  <c r="J48" i="51"/>
  <c r="I48" i="51"/>
  <c r="G48" i="51"/>
  <c r="M47" i="51"/>
  <c r="K47" i="51"/>
  <c r="J47" i="51"/>
  <c r="I47" i="51"/>
  <c r="G47" i="51"/>
  <c r="M46" i="51"/>
  <c r="K46" i="51"/>
  <c r="I46" i="51"/>
  <c r="G46" i="51"/>
  <c r="M45" i="51"/>
  <c r="K45" i="51"/>
  <c r="J45" i="51"/>
  <c r="I45" i="51"/>
  <c r="G45" i="51"/>
  <c r="M44" i="51"/>
  <c r="K44" i="51"/>
  <c r="J44" i="51"/>
  <c r="I44" i="51"/>
  <c r="G44" i="51"/>
  <c r="M43" i="51"/>
  <c r="K43" i="51"/>
  <c r="J43" i="51"/>
  <c r="I43" i="51"/>
  <c r="G43" i="51"/>
  <c r="M42" i="51"/>
  <c r="K42" i="51"/>
  <c r="J42" i="51"/>
  <c r="I42" i="51"/>
  <c r="G42" i="51"/>
  <c r="M41" i="51"/>
  <c r="K41" i="51"/>
  <c r="J41" i="51"/>
  <c r="I41" i="51"/>
  <c r="G41" i="51"/>
  <c r="M40" i="51"/>
  <c r="K40" i="51"/>
  <c r="J40" i="51"/>
  <c r="I40" i="51"/>
  <c r="G40" i="51"/>
  <c r="M39" i="51"/>
  <c r="K39" i="51"/>
  <c r="J39" i="51"/>
  <c r="I39" i="51"/>
  <c r="G39" i="51"/>
  <c r="M38" i="51"/>
  <c r="K38" i="51"/>
  <c r="J38" i="51"/>
  <c r="I38" i="51"/>
  <c r="G38" i="51"/>
  <c r="M37" i="51"/>
  <c r="K37" i="51"/>
  <c r="J37" i="51"/>
  <c r="I37" i="51"/>
  <c r="G37" i="51"/>
  <c r="M36" i="51"/>
  <c r="K36" i="51"/>
  <c r="J36" i="51"/>
  <c r="I36" i="51"/>
  <c r="G36" i="51"/>
  <c r="M35" i="51"/>
  <c r="K35" i="51"/>
  <c r="J35" i="51"/>
  <c r="I35" i="51"/>
  <c r="G35" i="51"/>
  <c r="M34" i="51"/>
  <c r="K34" i="51"/>
  <c r="J34" i="51"/>
  <c r="I34" i="51"/>
  <c r="G34" i="51"/>
  <c r="M33" i="51"/>
  <c r="K33" i="51"/>
  <c r="J33" i="51"/>
  <c r="I33" i="51"/>
  <c r="G33" i="51"/>
  <c r="M32" i="51"/>
  <c r="K32" i="51"/>
  <c r="J32" i="51"/>
  <c r="I32" i="51"/>
  <c r="G32" i="51"/>
  <c r="M31" i="51"/>
  <c r="K31" i="51"/>
  <c r="J31" i="51"/>
  <c r="I31" i="51"/>
  <c r="G31" i="51"/>
  <c r="M30" i="51"/>
  <c r="K30" i="51"/>
  <c r="J30" i="51"/>
  <c r="I30" i="51"/>
  <c r="G30" i="51"/>
  <c r="M29" i="51"/>
  <c r="K29" i="51"/>
  <c r="J29" i="51"/>
  <c r="I29" i="51"/>
  <c r="G29" i="51"/>
  <c r="M28" i="51"/>
  <c r="K28" i="51"/>
  <c r="J28" i="51"/>
  <c r="I28" i="51"/>
  <c r="G28" i="51"/>
  <c r="M27" i="51"/>
  <c r="K27" i="51"/>
  <c r="J27" i="51"/>
  <c r="I27" i="51"/>
  <c r="G27" i="51"/>
  <c r="M26" i="51"/>
  <c r="K26" i="51"/>
  <c r="J26" i="51"/>
  <c r="I26" i="51"/>
  <c r="G26" i="51"/>
  <c r="M25" i="51"/>
  <c r="K25" i="51"/>
  <c r="J25" i="51"/>
  <c r="I25" i="51"/>
  <c r="G25" i="51"/>
  <c r="M24" i="51"/>
  <c r="K24" i="51"/>
  <c r="J24" i="51"/>
  <c r="I24" i="51"/>
  <c r="G24" i="51"/>
  <c r="M23" i="51"/>
  <c r="K23" i="51"/>
  <c r="J23" i="51"/>
  <c r="I23" i="51"/>
  <c r="G23" i="51"/>
  <c r="M22" i="51"/>
  <c r="K22" i="51"/>
  <c r="J22" i="51"/>
  <c r="I22" i="51"/>
  <c r="G22" i="51"/>
  <c r="M21" i="51"/>
  <c r="K21" i="51"/>
  <c r="J21" i="51"/>
  <c r="I21" i="51"/>
  <c r="G21" i="51"/>
  <c r="M20" i="51"/>
  <c r="K20" i="51"/>
  <c r="J20" i="51"/>
  <c r="I20" i="51"/>
  <c r="G20" i="51"/>
  <c r="M19" i="51"/>
  <c r="K19" i="51"/>
  <c r="J19" i="51"/>
  <c r="I19" i="51"/>
  <c r="G19" i="51"/>
  <c r="M18" i="51"/>
  <c r="K18" i="51"/>
  <c r="J18" i="51"/>
  <c r="I18" i="51"/>
  <c r="G18" i="51"/>
  <c r="M17" i="51"/>
  <c r="K17" i="51"/>
  <c r="J17" i="51"/>
  <c r="I17" i="51"/>
  <c r="G17" i="51"/>
  <c r="M16" i="51"/>
  <c r="K16" i="51"/>
  <c r="J16" i="51"/>
  <c r="I16" i="51"/>
  <c r="G16" i="51"/>
  <c r="M15" i="51"/>
  <c r="K15" i="51"/>
  <c r="J15" i="51"/>
  <c r="I15" i="51"/>
  <c r="G15" i="51"/>
  <c r="M14" i="51"/>
  <c r="K14" i="51"/>
  <c r="J14" i="51"/>
  <c r="I14" i="51"/>
  <c r="G14" i="51"/>
  <c r="M13" i="51"/>
  <c r="K13" i="51"/>
  <c r="J13" i="51"/>
  <c r="I13" i="51"/>
  <c r="G13" i="51"/>
  <c r="M12" i="51"/>
  <c r="K12" i="51"/>
  <c r="J12" i="51"/>
  <c r="I12" i="51"/>
  <c r="G12" i="51"/>
  <c r="M11" i="51"/>
  <c r="K11" i="51"/>
  <c r="J11" i="51"/>
  <c r="I11" i="51"/>
  <c r="G11" i="51"/>
  <c r="M10" i="51"/>
  <c r="K10" i="51"/>
  <c r="J10" i="51"/>
  <c r="I10" i="51"/>
  <c r="G10" i="51"/>
  <c r="M9" i="51"/>
  <c r="K9" i="51"/>
  <c r="J9" i="51"/>
  <c r="I9" i="51"/>
  <c r="G9" i="51"/>
  <c r="M8" i="51"/>
  <c r="K8" i="51"/>
  <c r="J8" i="51"/>
  <c r="I8" i="51"/>
  <c r="G8" i="51"/>
  <c r="M10" i="50"/>
  <c r="L10" i="50"/>
  <c r="K10" i="50"/>
  <c r="J10" i="50"/>
  <c r="I10" i="50"/>
  <c r="H10" i="50"/>
  <c r="G10" i="50"/>
  <c r="F10" i="50"/>
  <c r="M9" i="50"/>
  <c r="K9" i="50"/>
  <c r="I9" i="50"/>
  <c r="G9" i="50"/>
  <c r="M8" i="50"/>
  <c r="K8" i="50"/>
  <c r="I8" i="50"/>
  <c r="G8" i="50"/>
  <c r="M7" i="50"/>
  <c r="K7" i="50"/>
  <c r="I7" i="50"/>
  <c r="G7" i="50"/>
  <c r="M87" i="49"/>
  <c r="K87" i="49"/>
  <c r="I87" i="49"/>
  <c r="G87" i="49"/>
  <c r="F87" i="49"/>
  <c r="M86" i="49"/>
  <c r="K86" i="49"/>
  <c r="J86" i="49"/>
  <c r="I86" i="49"/>
  <c r="G86" i="49"/>
  <c r="M85" i="49"/>
  <c r="K85" i="49"/>
  <c r="J85" i="49"/>
  <c r="I85" i="49"/>
  <c r="G85" i="49"/>
  <c r="M84" i="49"/>
  <c r="K84" i="49"/>
  <c r="J84" i="49"/>
  <c r="I84" i="49"/>
  <c r="G84" i="49"/>
  <c r="M83" i="49"/>
  <c r="K83" i="49"/>
  <c r="J83" i="49"/>
  <c r="I83" i="49"/>
  <c r="G83" i="49"/>
  <c r="M82" i="49"/>
  <c r="K82" i="49"/>
  <c r="J82" i="49"/>
  <c r="I82" i="49"/>
  <c r="G82" i="49"/>
  <c r="M81" i="49"/>
  <c r="K81" i="49"/>
  <c r="J81" i="49"/>
  <c r="I81" i="49"/>
  <c r="G81" i="49"/>
  <c r="M80" i="49"/>
  <c r="K80" i="49"/>
  <c r="J80" i="49"/>
  <c r="I80" i="49"/>
  <c r="G80" i="49"/>
  <c r="M79" i="49"/>
  <c r="K79" i="49"/>
  <c r="J79" i="49"/>
  <c r="I79" i="49"/>
  <c r="G79" i="49"/>
  <c r="M78" i="49"/>
  <c r="K78" i="49"/>
  <c r="J78" i="49"/>
  <c r="I78" i="49"/>
  <c r="G78" i="49"/>
  <c r="M77" i="49"/>
  <c r="K77" i="49"/>
  <c r="J77" i="49"/>
  <c r="I77" i="49"/>
  <c r="G77" i="49"/>
  <c r="M76" i="49"/>
  <c r="K76" i="49"/>
  <c r="J76" i="49"/>
  <c r="I76" i="49"/>
  <c r="G76" i="49"/>
  <c r="M75" i="49"/>
  <c r="K75" i="49"/>
  <c r="J75" i="49"/>
  <c r="I75" i="49"/>
  <c r="G75" i="49"/>
  <c r="M74" i="49"/>
  <c r="K74" i="49"/>
  <c r="J74" i="49"/>
  <c r="I74" i="49"/>
  <c r="G74" i="49"/>
  <c r="M73" i="49"/>
  <c r="K73" i="49"/>
  <c r="J73" i="49"/>
  <c r="I73" i="49"/>
  <c r="G73" i="49"/>
  <c r="M72" i="49"/>
  <c r="K72" i="49"/>
  <c r="J72" i="49"/>
  <c r="I72" i="49"/>
  <c r="G72" i="49"/>
  <c r="M71" i="49"/>
  <c r="K71" i="49"/>
  <c r="J71" i="49"/>
  <c r="I71" i="49"/>
  <c r="G71" i="49"/>
  <c r="M70" i="49"/>
  <c r="K70" i="49"/>
  <c r="J70" i="49"/>
  <c r="I70" i="49"/>
  <c r="G70" i="49"/>
  <c r="M69" i="49"/>
  <c r="K69" i="49"/>
  <c r="J69" i="49"/>
  <c r="I69" i="49"/>
  <c r="G69" i="49"/>
  <c r="M68" i="49"/>
  <c r="K68" i="49"/>
  <c r="J68" i="49"/>
  <c r="I68" i="49"/>
  <c r="G68" i="49"/>
  <c r="M67" i="49"/>
  <c r="K67" i="49"/>
  <c r="J67" i="49"/>
  <c r="I67" i="49"/>
  <c r="G67" i="49"/>
  <c r="M66" i="49"/>
  <c r="K66" i="49"/>
  <c r="I66" i="49"/>
  <c r="G66" i="49"/>
  <c r="M65" i="49"/>
  <c r="K65" i="49"/>
  <c r="I65" i="49"/>
  <c r="G65" i="49"/>
  <c r="M64" i="49"/>
  <c r="K64" i="49"/>
  <c r="I64" i="49"/>
  <c r="G64" i="49"/>
  <c r="M63" i="49"/>
  <c r="K63" i="49"/>
  <c r="I63" i="49"/>
  <c r="G63" i="49"/>
  <c r="M62" i="49"/>
  <c r="K62" i="49"/>
  <c r="I62" i="49"/>
  <c r="G62" i="49"/>
  <c r="M61" i="49"/>
  <c r="K61" i="49"/>
  <c r="J61" i="49"/>
  <c r="I61" i="49"/>
  <c r="G61" i="49"/>
  <c r="M60" i="49"/>
  <c r="K60" i="49"/>
  <c r="J60" i="49"/>
  <c r="I60" i="49"/>
  <c r="G60" i="49"/>
  <c r="M59" i="49"/>
  <c r="K59" i="49"/>
  <c r="J59" i="49"/>
  <c r="I59" i="49"/>
  <c r="G59" i="49"/>
  <c r="M58" i="49"/>
  <c r="K58" i="49"/>
  <c r="J58" i="49"/>
  <c r="I58" i="49"/>
  <c r="G58" i="49"/>
  <c r="M57" i="49"/>
  <c r="K57" i="49"/>
  <c r="J57" i="49"/>
  <c r="I57" i="49"/>
  <c r="G57" i="49"/>
  <c r="M56" i="49"/>
  <c r="K56" i="49"/>
  <c r="J56" i="49"/>
  <c r="I56" i="49"/>
  <c r="G56" i="49"/>
  <c r="M55" i="49"/>
  <c r="K55" i="49"/>
  <c r="J55" i="49"/>
  <c r="I55" i="49"/>
  <c r="G55" i="49"/>
  <c r="M54" i="49"/>
  <c r="K54" i="49"/>
  <c r="J54" i="49"/>
  <c r="I54" i="49"/>
  <c r="G54" i="49"/>
  <c r="M53" i="49"/>
  <c r="K53" i="49"/>
  <c r="J53" i="49"/>
  <c r="I53" i="49"/>
  <c r="G53" i="49"/>
  <c r="M52" i="49"/>
  <c r="K52" i="49"/>
  <c r="J52" i="49"/>
  <c r="I52" i="49"/>
  <c r="G52" i="49"/>
  <c r="M51" i="49"/>
  <c r="K51" i="49"/>
  <c r="J51" i="49"/>
  <c r="I51" i="49"/>
  <c r="G51" i="49"/>
  <c r="M50" i="49"/>
  <c r="K50" i="49"/>
  <c r="J50" i="49"/>
  <c r="I50" i="49"/>
  <c r="G50" i="49"/>
  <c r="M49" i="49"/>
  <c r="K49" i="49"/>
  <c r="J49" i="49"/>
  <c r="I49" i="49"/>
  <c r="G49" i="49"/>
  <c r="M48" i="49"/>
  <c r="K48" i="49"/>
  <c r="J48" i="49"/>
  <c r="I48" i="49"/>
  <c r="G48" i="49"/>
  <c r="M47" i="49"/>
  <c r="K47" i="49"/>
  <c r="J47" i="49"/>
  <c r="I47" i="49"/>
  <c r="G47" i="49"/>
  <c r="M46" i="49"/>
  <c r="K46" i="49"/>
  <c r="I46" i="49"/>
  <c r="G46" i="49"/>
  <c r="M45" i="49"/>
  <c r="K45" i="49"/>
  <c r="J45" i="49"/>
  <c r="I45" i="49"/>
  <c r="G45" i="49"/>
  <c r="M44" i="49"/>
  <c r="K44" i="49"/>
  <c r="J44" i="49"/>
  <c r="I44" i="49"/>
  <c r="G44" i="49"/>
  <c r="M43" i="49"/>
  <c r="K43" i="49"/>
  <c r="J43" i="49"/>
  <c r="I43" i="49"/>
  <c r="G43" i="49"/>
  <c r="M42" i="49"/>
  <c r="K42" i="49"/>
  <c r="J42" i="49"/>
  <c r="I42" i="49"/>
  <c r="G42" i="49"/>
  <c r="M41" i="49"/>
  <c r="K41" i="49"/>
  <c r="J41" i="49"/>
  <c r="I41" i="49"/>
  <c r="G41" i="49"/>
  <c r="M40" i="49"/>
  <c r="K40" i="49"/>
  <c r="J40" i="49"/>
  <c r="I40" i="49"/>
  <c r="G40" i="49"/>
  <c r="M39" i="49"/>
  <c r="K39" i="49"/>
  <c r="J39" i="49"/>
  <c r="I39" i="49"/>
  <c r="G39" i="49"/>
  <c r="M38" i="49"/>
  <c r="K38" i="49"/>
  <c r="J38" i="49"/>
  <c r="I38" i="49"/>
  <c r="G38" i="49"/>
  <c r="M37" i="49"/>
  <c r="K37" i="49"/>
  <c r="J37" i="49"/>
  <c r="I37" i="49"/>
  <c r="G37" i="49"/>
  <c r="M36" i="49"/>
  <c r="K36" i="49"/>
  <c r="J36" i="49"/>
  <c r="I36" i="49"/>
  <c r="G36" i="49"/>
  <c r="M35" i="49"/>
  <c r="K35" i="49"/>
  <c r="J35" i="49"/>
  <c r="I35" i="49"/>
  <c r="G35" i="49"/>
  <c r="M34" i="49"/>
  <c r="K34" i="49"/>
  <c r="J34" i="49"/>
  <c r="I34" i="49"/>
  <c r="G34" i="49"/>
  <c r="M33" i="49"/>
  <c r="K33" i="49"/>
  <c r="J33" i="49"/>
  <c r="I33" i="49"/>
  <c r="G33" i="49"/>
  <c r="M32" i="49"/>
  <c r="K32" i="49"/>
  <c r="J32" i="49"/>
  <c r="I32" i="49"/>
  <c r="G32" i="49"/>
  <c r="M31" i="49"/>
  <c r="K31" i="49"/>
  <c r="J31" i="49"/>
  <c r="I31" i="49"/>
  <c r="G31" i="49"/>
  <c r="M30" i="49"/>
  <c r="K30" i="49"/>
  <c r="J30" i="49"/>
  <c r="I30" i="49"/>
  <c r="G30" i="49"/>
  <c r="M29" i="49"/>
  <c r="K29" i="49"/>
  <c r="J29" i="49"/>
  <c r="I29" i="49"/>
  <c r="G29" i="49"/>
  <c r="M28" i="49"/>
  <c r="K28" i="49"/>
  <c r="J28" i="49"/>
  <c r="I28" i="49"/>
  <c r="G28" i="49"/>
  <c r="M27" i="49"/>
  <c r="K27" i="49"/>
  <c r="J27" i="49"/>
  <c r="I27" i="49"/>
  <c r="G27" i="49"/>
  <c r="M26" i="49"/>
  <c r="K26" i="49"/>
  <c r="J26" i="49"/>
  <c r="I26" i="49"/>
  <c r="G26" i="49"/>
  <c r="M25" i="49"/>
  <c r="K25" i="49"/>
  <c r="J25" i="49"/>
  <c r="I25" i="49"/>
  <c r="G25" i="49"/>
  <c r="M24" i="49"/>
  <c r="K24" i="49"/>
  <c r="J24" i="49"/>
  <c r="I24" i="49"/>
  <c r="G24" i="49"/>
  <c r="M23" i="49"/>
  <c r="K23" i="49"/>
  <c r="J23" i="49"/>
  <c r="I23" i="49"/>
  <c r="G23" i="49"/>
  <c r="M22" i="49"/>
  <c r="K22" i="49"/>
  <c r="J22" i="49"/>
  <c r="I22" i="49"/>
  <c r="G22" i="49"/>
  <c r="M21" i="49"/>
  <c r="K21" i="49"/>
  <c r="J21" i="49"/>
  <c r="I21" i="49"/>
  <c r="G21" i="49"/>
  <c r="M20" i="49"/>
  <c r="K20" i="49"/>
  <c r="J20" i="49"/>
  <c r="I20" i="49"/>
  <c r="G20" i="49"/>
  <c r="M19" i="49"/>
  <c r="K19" i="49"/>
  <c r="J19" i="49"/>
  <c r="I19" i="49"/>
  <c r="G19" i="49"/>
  <c r="M18" i="49"/>
  <c r="K18" i="49"/>
  <c r="J18" i="49"/>
  <c r="I18" i="49"/>
  <c r="G18" i="49"/>
  <c r="M17" i="49"/>
  <c r="K17" i="49"/>
  <c r="J17" i="49"/>
  <c r="I17" i="49"/>
  <c r="G17" i="49"/>
  <c r="M16" i="49"/>
  <c r="K16" i="49"/>
  <c r="J16" i="49"/>
  <c r="I16" i="49"/>
  <c r="G16" i="49"/>
  <c r="M15" i="49"/>
  <c r="K15" i="49"/>
  <c r="J15" i="49"/>
  <c r="I15" i="49"/>
  <c r="G15" i="49"/>
  <c r="M14" i="49"/>
  <c r="K14" i="49"/>
  <c r="J14" i="49"/>
  <c r="I14" i="49"/>
  <c r="G14" i="49"/>
  <c r="M13" i="49"/>
  <c r="K13" i="49"/>
  <c r="J13" i="49"/>
  <c r="I13" i="49"/>
  <c r="G13" i="49"/>
  <c r="M12" i="49"/>
  <c r="K12" i="49"/>
  <c r="J12" i="49"/>
  <c r="I12" i="49"/>
  <c r="G12" i="49"/>
  <c r="M11" i="49"/>
  <c r="K11" i="49"/>
  <c r="J11" i="49"/>
  <c r="I11" i="49"/>
  <c r="G11" i="49"/>
  <c r="M10" i="49"/>
  <c r="K10" i="49"/>
  <c r="J10" i="49"/>
  <c r="I10" i="49"/>
  <c r="G10" i="49"/>
  <c r="M9" i="49"/>
  <c r="K9" i="49"/>
  <c r="J9" i="49"/>
  <c r="I9" i="49"/>
  <c r="G9" i="49"/>
  <c r="M8" i="49"/>
  <c r="K8" i="49"/>
  <c r="J8" i="49"/>
  <c r="I8" i="49"/>
  <c r="G8" i="49"/>
  <c r="M10" i="48"/>
  <c r="L10" i="48"/>
  <c r="K10" i="48"/>
  <c r="J10" i="48"/>
  <c r="I10" i="48"/>
  <c r="H10" i="48"/>
  <c r="G10" i="48"/>
  <c r="F10" i="48"/>
  <c r="M9" i="48"/>
  <c r="K9" i="48"/>
  <c r="I9" i="48"/>
  <c r="G9" i="48"/>
  <c r="M8" i="48"/>
  <c r="K8" i="48"/>
  <c r="I8" i="48"/>
  <c r="G8" i="48"/>
  <c r="M7" i="48"/>
  <c r="K7" i="48"/>
  <c r="I7" i="48"/>
  <c r="G7" i="48"/>
  <c r="M87" i="47"/>
  <c r="K87" i="47"/>
  <c r="I87" i="47"/>
  <c r="G87" i="47"/>
  <c r="F87" i="47"/>
  <c r="M86" i="47"/>
  <c r="K86" i="47"/>
  <c r="J86" i="47"/>
  <c r="I86" i="47"/>
  <c r="G86" i="47"/>
  <c r="M85" i="47"/>
  <c r="K85" i="47"/>
  <c r="J85" i="47"/>
  <c r="I85" i="47"/>
  <c r="G85" i="47"/>
  <c r="M84" i="47"/>
  <c r="K84" i="47"/>
  <c r="J84" i="47"/>
  <c r="I84" i="47"/>
  <c r="G84" i="47"/>
  <c r="M83" i="47"/>
  <c r="K83" i="47"/>
  <c r="J83" i="47"/>
  <c r="I83" i="47"/>
  <c r="G83" i="47"/>
  <c r="M82" i="47"/>
  <c r="K82" i="47"/>
  <c r="J82" i="47"/>
  <c r="I82" i="47"/>
  <c r="G82" i="47"/>
  <c r="M81" i="47"/>
  <c r="K81" i="47"/>
  <c r="J81" i="47"/>
  <c r="I81" i="47"/>
  <c r="G81" i="47"/>
  <c r="M80" i="47"/>
  <c r="K80" i="47"/>
  <c r="J80" i="47"/>
  <c r="I80" i="47"/>
  <c r="G80" i="47"/>
  <c r="M79" i="47"/>
  <c r="K79" i="47"/>
  <c r="J79" i="47"/>
  <c r="I79" i="47"/>
  <c r="G79" i="47"/>
  <c r="M78" i="47"/>
  <c r="K78" i="47"/>
  <c r="J78" i="47"/>
  <c r="I78" i="47"/>
  <c r="G78" i="47"/>
  <c r="M77" i="47"/>
  <c r="K77" i="47"/>
  <c r="J77" i="47"/>
  <c r="I77" i="47"/>
  <c r="G77" i="47"/>
  <c r="M76" i="47"/>
  <c r="K76" i="47"/>
  <c r="J76" i="47"/>
  <c r="I76" i="47"/>
  <c r="G76" i="47"/>
  <c r="M75" i="47"/>
  <c r="K75" i="47"/>
  <c r="J75" i="47"/>
  <c r="I75" i="47"/>
  <c r="G75" i="47"/>
  <c r="M74" i="47"/>
  <c r="K74" i="47"/>
  <c r="J74" i="47"/>
  <c r="I74" i="47"/>
  <c r="G74" i="47"/>
  <c r="M73" i="47"/>
  <c r="K73" i="47"/>
  <c r="J73" i="47"/>
  <c r="I73" i="47"/>
  <c r="G73" i="47"/>
  <c r="M72" i="47"/>
  <c r="K72" i="47"/>
  <c r="J72" i="47"/>
  <c r="I72" i="47"/>
  <c r="G72" i="47"/>
  <c r="M71" i="47"/>
  <c r="K71" i="47"/>
  <c r="J71" i="47"/>
  <c r="I71" i="47"/>
  <c r="G71" i="47"/>
  <c r="M70" i="47"/>
  <c r="K70" i="47"/>
  <c r="J70" i="47"/>
  <c r="I70" i="47"/>
  <c r="G70" i="47"/>
  <c r="M69" i="47"/>
  <c r="K69" i="47"/>
  <c r="J69" i="47"/>
  <c r="I69" i="47"/>
  <c r="G69" i="47"/>
  <c r="M68" i="47"/>
  <c r="K68" i="47"/>
  <c r="J68" i="47"/>
  <c r="I68" i="47"/>
  <c r="G68" i="47"/>
  <c r="M67" i="47"/>
  <c r="K67" i="47"/>
  <c r="J67" i="47"/>
  <c r="I67" i="47"/>
  <c r="G67" i="47"/>
  <c r="M66" i="47"/>
  <c r="K66" i="47"/>
  <c r="I66" i="47"/>
  <c r="G66" i="47"/>
  <c r="M65" i="47"/>
  <c r="K65" i="47"/>
  <c r="I65" i="47"/>
  <c r="G65" i="47"/>
  <c r="M64" i="47"/>
  <c r="K64" i="47"/>
  <c r="I64" i="47"/>
  <c r="G64" i="47"/>
  <c r="M63" i="47"/>
  <c r="K63" i="47"/>
  <c r="I63" i="47"/>
  <c r="G63" i="47"/>
  <c r="M62" i="47"/>
  <c r="K62" i="47"/>
  <c r="I62" i="47"/>
  <c r="G62" i="47"/>
  <c r="M61" i="47"/>
  <c r="K61" i="47"/>
  <c r="J61" i="47"/>
  <c r="I61" i="47"/>
  <c r="G61" i="47"/>
  <c r="M60" i="47"/>
  <c r="K60" i="47"/>
  <c r="J60" i="47"/>
  <c r="I60" i="47"/>
  <c r="G60" i="47"/>
  <c r="M59" i="47"/>
  <c r="K59" i="47"/>
  <c r="J59" i="47"/>
  <c r="I59" i="47"/>
  <c r="G59" i="47"/>
  <c r="M58" i="47"/>
  <c r="K58" i="47"/>
  <c r="J58" i="47"/>
  <c r="I58" i="47"/>
  <c r="G58" i="47"/>
  <c r="M57" i="47"/>
  <c r="K57" i="47"/>
  <c r="J57" i="47"/>
  <c r="I57" i="47"/>
  <c r="G57" i="47"/>
  <c r="M56" i="47"/>
  <c r="K56" i="47"/>
  <c r="J56" i="47"/>
  <c r="I56" i="47"/>
  <c r="G56" i="47"/>
  <c r="M55" i="47"/>
  <c r="K55" i="47"/>
  <c r="J55" i="47"/>
  <c r="I55" i="47"/>
  <c r="G55" i="47"/>
  <c r="M54" i="47"/>
  <c r="K54" i="47"/>
  <c r="J54" i="47"/>
  <c r="I54" i="47"/>
  <c r="G54" i="47"/>
  <c r="M53" i="47"/>
  <c r="K53" i="47"/>
  <c r="J53" i="47"/>
  <c r="I53" i="47"/>
  <c r="G53" i="47"/>
  <c r="M52" i="47"/>
  <c r="K52" i="47"/>
  <c r="J52" i="47"/>
  <c r="I52" i="47"/>
  <c r="G52" i="47"/>
  <c r="M51" i="47"/>
  <c r="K51" i="47"/>
  <c r="J51" i="47"/>
  <c r="I51" i="47"/>
  <c r="G51" i="47"/>
  <c r="M50" i="47"/>
  <c r="K50" i="47"/>
  <c r="J50" i="47"/>
  <c r="I50" i="47"/>
  <c r="G50" i="47"/>
  <c r="M49" i="47"/>
  <c r="K49" i="47"/>
  <c r="J49" i="47"/>
  <c r="I49" i="47"/>
  <c r="G49" i="47"/>
  <c r="M48" i="47"/>
  <c r="K48" i="47"/>
  <c r="J48" i="47"/>
  <c r="I48" i="47"/>
  <c r="G48" i="47"/>
  <c r="M47" i="47"/>
  <c r="K47" i="47"/>
  <c r="J47" i="47"/>
  <c r="I47" i="47"/>
  <c r="G47" i="47"/>
  <c r="M46" i="47"/>
  <c r="K46" i="47"/>
  <c r="I46" i="47"/>
  <c r="G46" i="47"/>
  <c r="M45" i="47"/>
  <c r="K45" i="47"/>
  <c r="J45" i="47"/>
  <c r="I45" i="47"/>
  <c r="G45" i="47"/>
  <c r="M44" i="47"/>
  <c r="K44" i="47"/>
  <c r="J44" i="47"/>
  <c r="I44" i="47"/>
  <c r="G44" i="47"/>
  <c r="M43" i="47"/>
  <c r="K43" i="47"/>
  <c r="J43" i="47"/>
  <c r="I43" i="47"/>
  <c r="G43" i="47"/>
  <c r="M42" i="47"/>
  <c r="K42" i="47"/>
  <c r="J42" i="47"/>
  <c r="I42" i="47"/>
  <c r="G42" i="47"/>
  <c r="M41" i="47"/>
  <c r="K41" i="47"/>
  <c r="J41" i="47"/>
  <c r="I41" i="47"/>
  <c r="G41" i="47"/>
  <c r="M40" i="47"/>
  <c r="K40" i="47"/>
  <c r="J40" i="47"/>
  <c r="I40" i="47"/>
  <c r="G40" i="47"/>
  <c r="M39" i="47"/>
  <c r="K39" i="47"/>
  <c r="J39" i="47"/>
  <c r="I39" i="47"/>
  <c r="G39" i="47"/>
  <c r="M38" i="47"/>
  <c r="K38" i="47"/>
  <c r="J38" i="47"/>
  <c r="I38" i="47"/>
  <c r="G38" i="47"/>
  <c r="M37" i="47"/>
  <c r="K37" i="47"/>
  <c r="J37" i="47"/>
  <c r="I37" i="47"/>
  <c r="G37" i="47"/>
  <c r="M36" i="47"/>
  <c r="K36" i="47"/>
  <c r="J36" i="47"/>
  <c r="I36" i="47"/>
  <c r="G36" i="47"/>
  <c r="M35" i="47"/>
  <c r="K35" i="47"/>
  <c r="J35" i="47"/>
  <c r="I35" i="47"/>
  <c r="G35" i="47"/>
  <c r="M34" i="47"/>
  <c r="K34" i="47"/>
  <c r="J34" i="47"/>
  <c r="I34" i="47"/>
  <c r="G34" i="47"/>
  <c r="M33" i="47"/>
  <c r="K33" i="47"/>
  <c r="J33" i="47"/>
  <c r="I33" i="47"/>
  <c r="G33" i="47"/>
  <c r="M32" i="47"/>
  <c r="K32" i="47"/>
  <c r="J32" i="47"/>
  <c r="I32" i="47"/>
  <c r="G32" i="47"/>
  <c r="M31" i="47"/>
  <c r="K31" i="47"/>
  <c r="J31" i="47"/>
  <c r="I31" i="47"/>
  <c r="G31" i="47"/>
  <c r="M30" i="47"/>
  <c r="K30" i="47"/>
  <c r="J30" i="47"/>
  <c r="I30" i="47"/>
  <c r="G30" i="47"/>
  <c r="M29" i="47"/>
  <c r="K29" i="47"/>
  <c r="J29" i="47"/>
  <c r="I29" i="47"/>
  <c r="G29" i="47"/>
  <c r="M28" i="47"/>
  <c r="K28" i="47"/>
  <c r="J28" i="47"/>
  <c r="I28" i="47"/>
  <c r="G28" i="47"/>
  <c r="M27" i="47"/>
  <c r="K27" i="47"/>
  <c r="J27" i="47"/>
  <c r="I27" i="47"/>
  <c r="G27" i="47"/>
  <c r="M26" i="47"/>
  <c r="K26" i="47"/>
  <c r="J26" i="47"/>
  <c r="I26" i="47"/>
  <c r="G26" i="47"/>
  <c r="M25" i="47"/>
  <c r="K25" i="47"/>
  <c r="J25" i="47"/>
  <c r="I25" i="47"/>
  <c r="G25" i="47"/>
  <c r="M24" i="47"/>
  <c r="K24" i="47"/>
  <c r="J24" i="47"/>
  <c r="I24" i="47"/>
  <c r="G24" i="47"/>
  <c r="M23" i="47"/>
  <c r="K23" i="47"/>
  <c r="J23" i="47"/>
  <c r="I23" i="47"/>
  <c r="G23" i="47"/>
  <c r="M22" i="47"/>
  <c r="K22" i="47"/>
  <c r="J22" i="47"/>
  <c r="I22" i="47"/>
  <c r="G22" i="47"/>
  <c r="M21" i="47"/>
  <c r="K21" i="47"/>
  <c r="J21" i="47"/>
  <c r="I21" i="47"/>
  <c r="G21" i="47"/>
  <c r="M20" i="47"/>
  <c r="K20" i="47"/>
  <c r="J20" i="47"/>
  <c r="I20" i="47"/>
  <c r="G20" i="47"/>
  <c r="M19" i="47"/>
  <c r="K19" i="47"/>
  <c r="J19" i="47"/>
  <c r="I19" i="47"/>
  <c r="G19" i="47"/>
  <c r="M18" i="47"/>
  <c r="K18" i="47"/>
  <c r="J18" i="47"/>
  <c r="I18" i="47"/>
  <c r="G18" i="47"/>
  <c r="M17" i="47"/>
  <c r="K17" i="47"/>
  <c r="J17" i="47"/>
  <c r="I17" i="47"/>
  <c r="G17" i="47"/>
  <c r="M16" i="47"/>
  <c r="K16" i="47"/>
  <c r="J16" i="47"/>
  <c r="I16" i="47"/>
  <c r="G16" i="47"/>
  <c r="M15" i="47"/>
  <c r="K15" i="47"/>
  <c r="J15" i="47"/>
  <c r="I15" i="47"/>
  <c r="G15" i="47"/>
  <c r="M14" i="47"/>
  <c r="K14" i="47"/>
  <c r="J14" i="47"/>
  <c r="I14" i="47"/>
  <c r="G14" i="47"/>
  <c r="M13" i="47"/>
  <c r="K13" i="47"/>
  <c r="J13" i="47"/>
  <c r="I13" i="47"/>
  <c r="G13" i="47"/>
  <c r="M12" i="47"/>
  <c r="K12" i="47"/>
  <c r="J12" i="47"/>
  <c r="I12" i="47"/>
  <c r="G12" i="47"/>
  <c r="M11" i="47"/>
  <c r="K11" i="47"/>
  <c r="J11" i="47"/>
  <c r="I11" i="47"/>
  <c r="G11" i="47"/>
  <c r="M10" i="47"/>
  <c r="K10" i="47"/>
  <c r="J10" i="47"/>
  <c r="I10" i="47"/>
  <c r="G10" i="47"/>
  <c r="M9" i="47"/>
  <c r="K9" i="47"/>
  <c r="J9" i="47"/>
  <c r="I9" i="47"/>
  <c r="G9" i="47"/>
  <c r="M8" i="47"/>
  <c r="K8" i="47"/>
  <c r="J8" i="47"/>
  <c r="I8" i="47"/>
  <c r="G8" i="47"/>
  <c r="M10" i="46"/>
  <c r="L10" i="46"/>
  <c r="K10" i="46"/>
  <c r="J10" i="46"/>
  <c r="I10" i="46"/>
  <c r="H10" i="46"/>
  <c r="G10" i="46"/>
  <c r="F10" i="46"/>
  <c r="M9" i="46"/>
  <c r="K9" i="46"/>
  <c r="I9" i="46"/>
  <c r="G9" i="46"/>
  <c r="M8" i="46"/>
  <c r="K8" i="46"/>
  <c r="I8" i="46"/>
  <c r="G8" i="46"/>
  <c r="M7" i="46"/>
  <c r="K7" i="46"/>
  <c r="I7" i="46"/>
  <c r="G7" i="46"/>
  <c r="M87" i="45"/>
  <c r="K87" i="45"/>
  <c r="I87" i="45"/>
  <c r="G87" i="45"/>
  <c r="F87" i="45"/>
  <c r="M86" i="45"/>
  <c r="K86" i="45"/>
  <c r="J86" i="45"/>
  <c r="I86" i="45"/>
  <c r="G86" i="45"/>
  <c r="M85" i="45"/>
  <c r="K85" i="45"/>
  <c r="J85" i="45"/>
  <c r="I85" i="45"/>
  <c r="G85" i="45"/>
  <c r="M84" i="45"/>
  <c r="K84" i="45"/>
  <c r="J84" i="45"/>
  <c r="I84" i="45"/>
  <c r="G84" i="45"/>
  <c r="M83" i="45"/>
  <c r="K83" i="45"/>
  <c r="J83" i="45"/>
  <c r="I83" i="45"/>
  <c r="G83" i="45"/>
  <c r="M82" i="45"/>
  <c r="K82" i="45"/>
  <c r="J82" i="45"/>
  <c r="I82" i="45"/>
  <c r="G82" i="45"/>
  <c r="M81" i="45"/>
  <c r="K81" i="45"/>
  <c r="J81" i="45"/>
  <c r="I81" i="45"/>
  <c r="G81" i="45"/>
  <c r="M80" i="45"/>
  <c r="K80" i="45"/>
  <c r="J80" i="45"/>
  <c r="I80" i="45"/>
  <c r="G80" i="45"/>
  <c r="M79" i="45"/>
  <c r="K79" i="45"/>
  <c r="J79" i="45"/>
  <c r="I79" i="45"/>
  <c r="G79" i="45"/>
  <c r="M78" i="45"/>
  <c r="K78" i="45"/>
  <c r="J78" i="45"/>
  <c r="I78" i="45"/>
  <c r="G78" i="45"/>
  <c r="M77" i="45"/>
  <c r="K77" i="45"/>
  <c r="J77" i="45"/>
  <c r="I77" i="45"/>
  <c r="G77" i="45"/>
  <c r="M76" i="45"/>
  <c r="K76" i="45"/>
  <c r="J76" i="45"/>
  <c r="I76" i="45"/>
  <c r="G76" i="45"/>
  <c r="M75" i="45"/>
  <c r="K75" i="45"/>
  <c r="J75" i="45"/>
  <c r="I75" i="45"/>
  <c r="G75" i="45"/>
  <c r="M74" i="45"/>
  <c r="K74" i="45"/>
  <c r="J74" i="45"/>
  <c r="I74" i="45"/>
  <c r="G74" i="45"/>
  <c r="M73" i="45"/>
  <c r="K73" i="45"/>
  <c r="J73" i="45"/>
  <c r="I73" i="45"/>
  <c r="G73" i="45"/>
  <c r="M72" i="45"/>
  <c r="K72" i="45"/>
  <c r="J72" i="45"/>
  <c r="I72" i="45"/>
  <c r="G72" i="45"/>
  <c r="M71" i="45"/>
  <c r="K71" i="45"/>
  <c r="J71" i="45"/>
  <c r="I71" i="45"/>
  <c r="G71" i="45"/>
  <c r="M70" i="45"/>
  <c r="K70" i="45"/>
  <c r="J70" i="45"/>
  <c r="I70" i="45"/>
  <c r="G70" i="45"/>
  <c r="M69" i="45"/>
  <c r="K69" i="45"/>
  <c r="J69" i="45"/>
  <c r="I69" i="45"/>
  <c r="G69" i="45"/>
  <c r="M68" i="45"/>
  <c r="K68" i="45"/>
  <c r="J68" i="45"/>
  <c r="I68" i="45"/>
  <c r="G68" i="45"/>
  <c r="M67" i="45"/>
  <c r="K67" i="45"/>
  <c r="J67" i="45"/>
  <c r="I67" i="45"/>
  <c r="G67" i="45"/>
  <c r="M66" i="45"/>
  <c r="K66" i="45"/>
  <c r="I66" i="45"/>
  <c r="G66" i="45"/>
  <c r="M65" i="45"/>
  <c r="K65" i="45"/>
  <c r="I65" i="45"/>
  <c r="G65" i="45"/>
  <c r="M64" i="45"/>
  <c r="K64" i="45"/>
  <c r="I64" i="45"/>
  <c r="G64" i="45"/>
  <c r="M63" i="45"/>
  <c r="K63" i="45"/>
  <c r="I63" i="45"/>
  <c r="G63" i="45"/>
  <c r="M62" i="45"/>
  <c r="K62" i="45"/>
  <c r="I62" i="45"/>
  <c r="G62" i="45"/>
  <c r="M61" i="45"/>
  <c r="K61" i="45"/>
  <c r="J61" i="45"/>
  <c r="I61" i="45"/>
  <c r="G61" i="45"/>
  <c r="M60" i="45"/>
  <c r="K60" i="45"/>
  <c r="J60" i="45"/>
  <c r="I60" i="45"/>
  <c r="G60" i="45"/>
  <c r="M59" i="45"/>
  <c r="K59" i="45"/>
  <c r="J59" i="45"/>
  <c r="I59" i="45"/>
  <c r="G59" i="45"/>
  <c r="M58" i="45"/>
  <c r="K58" i="45"/>
  <c r="J58" i="45"/>
  <c r="I58" i="45"/>
  <c r="G58" i="45"/>
  <c r="M57" i="45"/>
  <c r="K57" i="45"/>
  <c r="J57" i="45"/>
  <c r="I57" i="45"/>
  <c r="G57" i="45"/>
  <c r="M56" i="45"/>
  <c r="K56" i="45"/>
  <c r="J56" i="45"/>
  <c r="I56" i="45"/>
  <c r="G56" i="45"/>
  <c r="M55" i="45"/>
  <c r="K55" i="45"/>
  <c r="J55" i="45"/>
  <c r="I55" i="45"/>
  <c r="G55" i="45"/>
  <c r="M54" i="45"/>
  <c r="K54" i="45"/>
  <c r="J54" i="45"/>
  <c r="I54" i="45"/>
  <c r="G54" i="45"/>
  <c r="M53" i="45"/>
  <c r="K53" i="45"/>
  <c r="J53" i="45"/>
  <c r="I53" i="45"/>
  <c r="G53" i="45"/>
  <c r="M52" i="45"/>
  <c r="K52" i="45"/>
  <c r="J52" i="45"/>
  <c r="I52" i="45"/>
  <c r="G52" i="45"/>
  <c r="M51" i="45"/>
  <c r="K51" i="45"/>
  <c r="J51" i="45"/>
  <c r="I51" i="45"/>
  <c r="G51" i="45"/>
  <c r="M50" i="45"/>
  <c r="K50" i="45"/>
  <c r="J50" i="45"/>
  <c r="I50" i="45"/>
  <c r="G50" i="45"/>
  <c r="M49" i="45"/>
  <c r="K49" i="45"/>
  <c r="J49" i="45"/>
  <c r="I49" i="45"/>
  <c r="G49" i="45"/>
  <c r="M48" i="45"/>
  <c r="K48" i="45"/>
  <c r="J48" i="45"/>
  <c r="I48" i="45"/>
  <c r="G48" i="45"/>
  <c r="M47" i="45"/>
  <c r="K47" i="45"/>
  <c r="J47" i="45"/>
  <c r="I47" i="45"/>
  <c r="G47" i="45"/>
  <c r="M46" i="45"/>
  <c r="K46" i="45"/>
  <c r="I46" i="45"/>
  <c r="G46" i="45"/>
  <c r="M45" i="45"/>
  <c r="K45" i="45"/>
  <c r="J45" i="45"/>
  <c r="I45" i="45"/>
  <c r="G45" i="45"/>
  <c r="M44" i="45"/>
  <c r="K44" i="45"/>
  <c r="J44" i="45"/>
  <c r="I44" i="45"/>
  <c r="G44" i="45"/>
  <c r="M43" i="45"/>
  <c r="K43" i="45"/>
  <c r="J43" i="45"/>
  <c r="I43" i="45"/>
  <c r="G43" i="45"/>
  <c r="M42" i="45"/>
  <c r="K42" i="45"/>
  <c r="J42" i="45"/>
  <c r="I42" i="45"/>
  <c r="G42" i="45"/>
  <c r="M41" i="45"/>
  <c r="K41" i="45"/>
  <c r="J41" i="45"/>
  <c r="I41" i="45"/>
  <c r="G41" i="45"/>
  <c r="M40" i="45"/>
  <c r="K40" i="45"/>
  <c r="J40" i="45"/>
  <c r="I40" i="45"/>
  <c r="G40" i="45"/>
  <c r="M39" i="45"/>
  <c r="K39" i="45"/>
  <c r="J39" i="45"/>
  <c r="I39" i="45"/>
  <c r="G39" i="45"/>
  <c r="M38" i="45"/>
  <c r="K38" i="45"/>
  <c r="J38" i="45"/>
  <c r="I38" i="45"/>
  <c r="G38" i="45"/>
  <c r="M37" i="45"/>
  <c r="K37" i="45"/>
  <c r="J37" i="45"/>
  <c r="I37" i="45"/>
  <c r="G37" i="45"/>
  <c r="M36" i="45"/>
  <c r="K36" i="45"/>
  <c r="J36" i="45"/>
  <c r="I36" i="45"/>
  <c r="G36" i="45"/>
  <c r="M35" i="45"/>
  <c r="K35" i="45"/>
  <c r="J35" i="45"/>
  <c r="I35" i="45"/>
  <c r="G35" i="45"/>
  <c r="M34" i="45"/>
  <c r="K34" i="45"/>
  <c r="J34" i="45"/>
  <c r="I34" i="45"/>
  <c r="G34" i="45"/>
  <c r="M33" i="45"/>
  <c r="K33" i="45"/>
  <c r="J33" i="45"/>
  <c r="I33" i="45"/>
  <c r="G33" i="45"/>
  <c r="M32" i="45"/>
  <c r="K32" i="45"/>
  <c r="J32" i="45"/>
  <c r="I32" i="45"/>
  <c r="G32" i="45"/>
  <c r="M31" i="45"/>
  <c r="K31" i="45"/>
  <c r="J31" i="45"/>
  <c r="I31" i="45"/>
  <c r="G31" i="45"/>
  <c r="M30" i="45"/>
  <c r="K30" i="45"/>
  <c r="J30" i="45"/>
  <c r="I30" i="45"/>
  <c r="G30" i="45"/>
  <c r="M29" i="45"/>
  <c r="K29" i="45"/>
  <c r="J29" i="45"/>
  <c r="I29" i="45"/>
  <c r="G29" i="45"/>
  <c r="M28" i="45"/>
  <c r="K28" i="45"/>
  <c r="J28" i="45"/>
  <c r="I28" i="45"/>
  <c r="G28" i="45"/>
  <c r="M27" i="45"/>
  <c r="K27" i="45"/>
  <c r="J27" i="45"/>
  <c r="I27" i="45"/>
  <c r="G27" i="45"/>
  <c r="M26" i="45"/>
  <c r="K26" i="45"/>
  <c r="J26" i="45"/>
  <c r="I26" i="45"/>
  <c r="G26" i="45"/>
  <c r="M25" i="45"/>
  <c r="K25" i="45"/>
  <c r="J25" i="45"/>
  <c r="I25" i="45"/>
  <c r="G25" i="45"/>
  <c r="M24" i="45"/>
  <c r="K24" i="45"/>
  <c r="J24" i="45"/>
  <c r="I24" i="45"/>
  <c r="G24" i="45"/>
  <c r="M23" i="45"/>
  <c r="K23" i="45"/>
  <c r="J23" i="45"/>
  <c r="I23" i="45"/>
  <c r="G23" i="45"/>
  <c r="M22" i="45"/>
  <c r="K22" i="45"/>
  <c r="J22" i="45"/>
  <c r="I22" i="45"/>
  <c r="G22" i="45"/>
  <c r="M21" i="45"/>
  <c r="K21" i="45"/>
  <c r="J21" i="45"/>
  <c r="I21" i="45"/>
  <c r="G21" i="45"/>
  <c r="M20" i="45"/>
  <c r="K20" i="45"/>
  <c r="J20" i="45"/>
  <c r="I20" i="45"/>
  <c r="G20" i="45"/>
  <c r="M19" i="45"/>
  <c r="K19" i="45"/>
  <c r="J19" i="45"/>
  <c r="I19" i="45"/>
  <c r="G19" i="45"/>
  <c r="M18" i="45"/>
  <c r="K18" i="45"/>
  <c r="J18" i="45"/>
  <c r="I18" i="45"/>
  <c r="G18" i="45"/>
  <c r="M17" i="45"/>
  <c r="K17" i="45"/>
  <c r="J17" i="45"/>
  <c r="I17" i="45"/>
  <c r="G17" i="45"/>
  <c r="M16" i="45"/>
  <c r="K16" i="45"/>
  <c r="J16" i="45"/>
  <c r="I16" i="45"/>
  <c r="G16" i="45"/>
  <c r="M15" i="45"/>
  <c r="K15" i="45"/>
  <c r="J15" i="45"/>
  <c r="I15" i="45"/>
  <c r="G15" i="45"/>
  <c r="M14" i="45"/>
  <c r="K14" i="45"/>
  <c r="J14" i="45"/>
  <c r="I14" i="45"/>
  <c r="G14" i="45"/>
  <c r="M13" i="45"/>
  <c r="K13" i="45"/>
  <c r="J13" i="45"/>
  <c r="I13" i="45"/>
  <c r="G13" i="45"/>
  <c r="M12" i="45"/>
  <c r="K12" i="45"/>
  <c r="J12" i="45"/>
  <c r="I12" i="45"/>
  <c r="G12" i="45"/>
  <c r="M11" i="45"/>
  <c r="K11" i="45"/>
  <c r="J11" i="45"/>
  <c r="I11" i="45"/>
  <c r="G11" i="45"/>
  <c r="M10" i="45"/>
  <c r="K10" i="45"/>
  <c r="J10" i="45"/>
  <c r="I10" i="45"/>
  <c r="G10" i="45"/>
  <c r="M9" i="45"/>
  <c r="K9" i="45"/>
  <c r="J9" i="45"/>
  <c r="I9" i="45"/>
  <c r="G9" i="45"/>
  <c r="M8" i="45"/>
  <c r="K8" i="45"/>
  <c r="J8" i="45"/>
  <c r="I8" i="45"/>
  <c r="G8" i="45"/>
  <c r="M10" i="44"/>
  <c r="L10" i="44"/>
  <c r="K10" i="44"/>
  <c r="J10" i="44"/>
  <c r="I10" i="44"/>
  <c r="H10" i="44"/>
  <c r="G10" i="44"/>
  <c r="F10" i="44"/>
  <c r="M9" i="44"/>
  <c r="K9" i="44"/>
  <c r="I9" i="44"/>
  <c r="G9" i="44"/>
  <c r="M8" i="44"/>
  <c r="K8" i="44"/>
  <c r="I8" i="44"/>
  <c r="G8" i="44"/>
  <c r="M7" i="44"/>
  <c r="K7" i="44"/>
  <c r="I7" i="44"/>
  <c r="G7" i="44"/>
  <c r="M87" i="43"/>
  <c r="K87" i="43"/>
  <c r="I87" i="43"/>
  <c r="G87" i="43"/>
  <c r="F87" i="43"/>
  <c r="M86" i="43"/>
  <c r="K86" i="43"/>
  <c r="J86" i="43"/>
  <c r="I86" i="43"/>
  <c r="G86" i="43"/>
  <c r="M85" i="43"/>
  <c r="K85" i="43"/>
  <c r="J85" i="43"/>
  <c r="I85" i="43"/>
  <c r="G85" i="43"/>
  <c r="M84" i="43"/>
  <c r="K84" i="43"/>
  <c r="J84" i="43"/>
  <c r="I84" i="43"/>
  <c r="G84" i="43"/>
  <c r="M83" i="43"/>
  <c r="K83" i="43"/>
  <c r="J83" i="43"/>
  <c r="I83" i="43"/>
  <c r="G83" i="43"/>
  <c r="M82" i="43"/>
  <c r="K82" i="43"/>
  <c r="J82" i="43"/>
  <c r="I82" i="43"/>
  <c r="G82" i="43"/>
  <c r="M81" i="43"/>
  <c r="K81" i="43"/>
  <c r="J81" i="43"/>
  <c r="I81" i="43"/>
  <c r="G81" i="43"/>
  <c r="M80" i="43"/>
  <c r="K80" i="43"/>
  <c r="J80" i="43"/>
  <c r="I80" i="43"/>
  <c r="G80" i="43"/>
  <c r="M79" i="43"/>
  <c r="K79" i="43"/>
  <c r="J79" i="43"/>
  <c r="I79" i="43"/>
  <c r="G79" i="43"/>
  <c r="M78" i="43"/>
  <c r="K78" i="43"/>
  <c r="J78" i="43"/>
  <c r="I78" i="43"/>
  <c r="G78" i="43"/>
  <c r="M77" i="43"/>
  <c r="K77" i="43"/>
  <c r="J77" i="43"/>
  <c r="I77" i="43"/>
  <c r="G77" i="43"/>
  <c r="M76" i="43"/>
  <c r="K76" i="43"/>
  <c r="J76" i="43"/>
  <c r="I76" i="43"/>
  <c r="G76" i="43"/>
  <c r="M75" i="43"/>
  <c r="K75" i="43"/>
  <c r="J75" i="43"/>
  <c r="I75" i="43"/>
  <c r="G75" i="43"/>
  <c r="M74" i="43"/>
  <c r="K74" i="43"/>
  <c r="J74" i="43"/>
  <c r="I74" i="43"/>
  <c r="G74" i="43"/>
  <c r="M73" i="43"/>
  <c r="K73" i="43"/>
  <c r="J73" i="43"/>
  <c r="I73" i="43"/>
  <c r="G73" i="43"/>
  <c r="M72" i="43"/>
  <c r="K72" i="43"/>
  <c r="J72" i="43"/>
  <c r="I72" i="43"/>
  <c r="G72" i="43"/>
  <c r="M71" i="43"/>
  <c r="K71" i="43"/>
  <c r="J71" i="43"/>
  <c r="I71" i="43"/>
  <c r="G71" i="43"/>
  <c r="M70" i="43"/>
  <c r="K70" i="43"/>
  <c r="J70" i="43"/>
  <c r="I70" i="43"/>
  <c r="G70" i="43"/>
  <c r="M69" i="43"/>
  <c r="K69" i="43"/>
  <c r="J69" i="43"/>
  <c r="I69" i="43"/>
  <c r="G69" i="43"/>
  <c r="M68" i="43"/>
  <c r="K68" i="43"/>
  <c r="J68" i="43"/>
  <c r="I68" i="43"/>
  <c r="G68" i="43"/>
  <c r="M67" i="43"/>
  <c r="K67" i="43"/>
  <c r="J67" i="43"/>
  <c r="I67" i="43"/>
  <c r="G67" i="43"/>
  <c r="M66" i="43"/>
  <c r="K66" i="43"/>
  <c r="I66" i="43"/>
  <c r="G66" i="43"/>
  <c r="M65" i="43"/>
  <c r="K65" i="43"/>
  <c r="I65" i="43"/>
  <c r="G65" i="43"/>
  <c r="M64" i="43"/>
  <c r="K64" i="43"/>
  <c r="I64" i="43"/>
  <c r="G64" i="43"/>
  <c r="M63" i="43"/>
  <c r="K63" i="43"/>
  <c r="I63" i="43"/>
  <c r="G63" i="43"/>
  <c r="M62" i="43"/>
  <c r="K62" i="43"/>
  <c r="I62" i="43"/>
  <c r="G62" i="43"/>
  <c r="M61" i="43"/>
  <c r="K61" i="43"/>
  <c r="J61" i="43"/>
  <c r="I61" i="43"/>
  <c r="G61" i="43"/>
  <c r="M60" i="43"/>
  <c r="K60" i="43"/>
  <c r="J60" i="43"/>
  <c r="I60" i="43"/>
  <c r="G60" i="43"/>
  <c r="M59" i="43"/>
  <c r="K59" i="43"/>
  <c r="J59" i="43"/>
  <c r="I59" i="43"/>
  <c r="G59" i="43"/>
  <c r="M58" i="43"/>
  <c r="K58" i="43"/>
  <c r="J58" i="43"/>
  <c r="I58" i="43"/>
  <c r="G58" i="43"/>
  <c r="M57" i="43"/>
  <c r="K57" i="43"/>
  <c r="J57" i="43"/>
  <c r="I57" i="43"/>
  <c r="G57" i="43"/>
  <c r="M56" i="43"/>
  <c r="K56" i="43"/>
  <c r="J56" i="43"/>
  <c r="I56" i="43"/>
  <c r="G56" i="43"/>
  <c r="M55" i="43"/>
  <c r="K55" i="43"/>
  <c r="J55" i="43"/>
  <c r="I55" i="43"/>
  <c r="G55" i="43"/>
  <c r="M54" i="43"/>
  <c r="K54" i="43"/>
  <c r="J54" i="43"/>
  <c r="I54" i="43"/>
  <c r="G54" i="43"/>
  <c r="M53" i="43"/>
  <c r="K53" i="43"/>
  <c r="J53" i="43"/>
  <c r="I53" i="43"/>
  <c r="G53" i="43"/>
  <c r="M52" i="43"/>
  <c r="K52" i="43"/>
  <c r="J52" i="43"/>
  <c r="I52" i="43"/>
  <c r="G52" i="43"/>
  <c r="M51" i="43"/>
  <c r="K51" i="43"/>
  <c r="J51" i="43"/>
  <c r="I51" i="43"/>
  <c r="G51" i="43"/>
  <c r="M50" i="43"/>
  <c r="K50" i="43"/>
  <c r="J50" i="43"/>
  <c r="I50" i="43"/>
  <c r="G50" i="43"/>
  <c r="M49" i="43"/>
  <c r="K49" i="43"/>
  <c r="J49" i="43"/>
  <c r="I49" i="43"/>
  <c r="G49" i="43"/>
  <c r="M48" i="43"/>
  <c r="K48" i="43"/>
  <c r="J48" i="43"/>
  <c r="I48" i="43"/>
  <c r="G48" i="43"/>
  <c r="M47" i="43"/>
  <c r="K47" i="43"/>
  <c r="J47" i="43"/>
  <c r="I47" i="43"/>
  <c r="G47" i="43"/>
  <c r="M46" i="43"/>
  <c r="K46" i="43"/>
  <c r="I46" i="43"/>
  <c r="G46" i="43"/>
  <c r="M45" i="43"/>
  <c r="K45" i="43"/>
  <c r="J45" i="43"/>
  <c r="I45" i="43"/>
  <c r="G45" i="43"/>
  <c r="M44" i="43"/>
  <c r="K44" i="43"/>
  <c r="J44" i="43"/>
  <c r="I44" i="43"/>
  <c r="G44" i="43"/>
  <c r="M43" i="43"/>
  <c r="K43" i="43"/>
  <c r="J43" i="43"/>
  <c r="I43" i="43"/>
  <c r="G43" i="43"/>
  <c r="M42" i="43"/>
  <c r="K42" i="43"/>
  <c r="J42" i="43"/>
  <c r="I42" i="43"/>
  <c r="G42" i="43"/>
  <c r="M41" i="43"/>
  <c r="K41" i="43"/>
  <c r="J41" i="43"/>
  <c r="I41" i="43"/>
  <c r="G41" i="43"/>
  <c r="M40" i="43"/>
  <c r="K40" i="43"/>
  <c r="J40" i="43"/>
  <c r="I40" i="43"/>
  <c r="G40" i="43"/>
  <c r="M39" i="43"/>
  <c r="K39" i="43"/>
  <c r="J39" i="43"/>
  <c r="I39" i="43"/>
  <c r="G39" i="43"/>
  <c r="M38" i="43"/>
  <c r="K38" i="43"/>
  <c r="J38" i="43"/>
  <c r="I38" i="43"/>
  <c r="G38" i="43"/>
  <c r="M37" i="43"/>
  <c r="K37" i="43"/>
  <c r="J37" i="43"/>
  <c r="I37" i="43"/>
  <c r="G37" i="43"/>
  <c r="M36" i="43"/>
  <c r="K36" i="43"/>
  <c r="J36" i="43"/>
  <c r="I36" i="43"/>
  <c r="G36" i="43"/>
  <c r="M35" i="43"/>
  <c r="K35" i="43"/>
  <c r="J35" i="43"/>
  <c r="I35" i="43"/>
  <c r="G35" i="43"/>
  <c r="M34" i="43"/>
  <c r="K34" i="43"/>
  <c r="J34" i="43"/>
  <c r="I34" i="43"/>
  <c r="G34" i="43"/>
  <c r="M33" i="43"/>
  <c r="K33" i="43"/>
  <c r="J33" i="43"/>
  <c r="I33" i="43"/>
  <c r="G33" i="43"/>
  <c r="M32" i="43"/>
  <c r="K32" i="43"/>
  <c r="J32" i="43"/>
  <c r="I32" i="43"/>
  <c r="G32" i="43"/>
  <c r="M31" i="43"/>
  <c r="K31" i="43"/>
  <c r="J31" i="43"/>
  <c r="I31" i="43"/>
  <c r="G31" i="43"/>
  <c r="M30" i="43"/>
  <c r="K30" i="43"/>
  <c r="J30" i="43"/>
  <c r="I30" i="43"/>
  <c r="G30" i="43"/>
  <c r="M29" i="43"/>
  <c r="K29" i="43"/>
  <c r="J29" i="43"/>
  <c r="I29" i="43"/>
  <c r="G29" i="43"/>
  <c r="M28" i="43"/>
  <c r="K28" i="43"/>
  <c r="J28" i="43"/>
  <c r="I28" i="43"/>
  <c r="G28" i="43"/>
  <c r="M27" i="43"/>
  <c r="K27" i="43"/>
  <c r="J27" i="43"/>
  <c r="I27" i="43"/>
  <c r="G27" i="43"/>
  <c r="M26" i="43"/>
  <c r="K26" i="43"/>
  <c r="J26" i="43"/>
  <c r="I26" i="43"/>
  <c r="G26" i="43"/>
  <c r="M25" i="43"/>
  <c r="K25" i="43"/>
  <c r="J25" i="43"/>
  <c r="I25" i="43"/>
  <c r="G25" i="43"/>
  <c r="M24" i="43"/>
  <c r="K24" i="43"/>
  <c r="J24" i="43"/>
  <c r="I24" i="43"/>
  <c r="G24" i="43"/>
  <c r="M23" i="43"/>
  <c r="K23" i="43"/>
  <c r="J23" i="43"/>
  <c r="I23" i="43"/>
  <c r="G23" i="43"/>
  <c r="M22" i="43"/>
  <c r="K22" i="43"/>
  <c r="J22" i="43"/>
  <c r="I22" i="43"/>
  <c r="G22" i="43"/>
  <c r="M21" i="43"/>
  <c r="K21" i="43"/>
  <c r="J21" i="43"/>
  <c r="I21" i="43"/>
  <c r="G21" i="43"/>
  <c r="M20" i="43"/>
  <c r="K20" i="43"/>
  <c r="J20" i="43"/>
  <c r="I20" i="43"/>
  <c r="G20" i="43"/>
  <c r="M19" i="43"/>
  <c r="K19" i="43"/>
  <c r="J19" i="43"/>
  <c r="I19" i="43"/>
  <c r="G19" i="43"/>
  <c r="M18" i="43"/>
  <c r="K18" i="43"/>
  <c r="J18" i="43"/>
  <c r="I18" i="43"/>
  <c r="G18" i="43"/>
  <c r="M17" i="43"/>
  <c r="K17" i="43"/>
  <c r="J17" i="43"/>
  <c r="I17" i="43"/>
  <c r="G17" i="43"/>
  <c r="M16" i="43"/>
  <c r="K16" i="43"/>
  <c r="J16" i="43"/>
  <c r="I16" i="43"/>
  <c r="G16" i="43"/>
  <c r="M15" i="43"/>
  <c r="K15" i="43"/>
  <c r="J15" i="43"/>
  <c r="I15" i="43"/>
  <c r="G15" i="43"/>
  <c r="M14" i="43"/>
  <c r="K14" i="43"/>
  <c r="J14" i="43"/>
  <c r="I14" i="43"/>
  <c r="G14" i="43"/>
  <c r="M13" i="43"/>
  <c r="K13" i="43"/>
  <c r="J13" i="43"/>
  <c r="I13" i="43"/>
  <c r="G13" i="43"/>
  <c r="M12" i="43"/>
  <c r="K12" i="43"/>
  <c r="J12" i="43"/>
  <c r="I12" i="43"/>
  <c r="G12" i="43"/>
  <c r="M11" i="43"/>
  <c r="K11" i="43"/>
  <c r="J11" i="43"/>
  <c r="I11" i="43"/>
  <c r="G11" i="43"/>
  <c r="M10" i="43"/>
  <c r="K10" i="43"/>
  <c r="J10" i="43"/>
  <c r="I10" i="43"/>
  <c r="G10" i="43"/>
  <c r="M9" i="43"/>
  <c r="K9" i="43"/>
  <c r="J9" i="43"/>
  <c r="I9" i="43"/>
  <c r="G9" i="43"/>
  <c r="M8" i="43"/>
  <c r="K8" i="43"/>
  <c r="J8" i="43"/>
  <c r="I8" i="43"/>
  <c r="G8" i="43"/>
  <c r="M10" i="42"/>
  <c r="L10" i="42"/>
  <c r="K10" i="42"/>
  <c r="J10" i="42"/>
  <c r="I10" i="42"/>
  <c r="H10" i="42"/>
  <c r="G10" i="42"/>
  <c r="F10" i="42"/>
  <c r="M9" i="42"/>
  <c r="K9" i="42"/>
  <c r="I9" i="42"/>
  <c r="G9" i="42"/>
  <c r="M8" i="42"/>
  <c r="K8" i="42"/>
  <c r="I8" i="42"/>
  <c r="G8" i="42"/>
  <c r="M7" i="42"/>
  <c r="K7" i="42"/>
  <c r="I7" i="42"/>
  <c r="G7" i="42"/>
  <c r="M87" i="41"/>
  <c r="K87" i="41"/>
  <c r="I87" i="41"/>
  <c r="G87" i="41"/>
  <c r="F87" i="41"/>
  <c r="M86" i="41"/>
  <c r="K86" i="41"/>
  <c r="J86" i="41"/>
  <c r="I86" i="41"/>
  <c r="G86" i="41"/>
  <c r="M85" i="41"/>
  <c r="K85" i="41"/>
  <c r="J85" i="41"/>
  <c r="I85" i="41"/>
  <c r="G85" i="41"/>
  <c r="M84" i="41"/>
  <c r="K84" i="41"/>
  <c r="J84" i="41"/>
  <c r="I84" i="41"/>
  <c r="G84" i="41"/>
  <c r="M83" i="41"/>
  <c r="K83" i="41"/>
  <c r="J83" i="41"/>
  <c r="I83" i="41"/>
  <c r="G83" i="41"/>
  <c r="M82" i="41"/>
  <c r="K82" i="41"/>
  <c r="J82" i="41"/>
  <c r="I82" i="41"/>
  <c r="G82" i="41"/>
  <c r="M81" i="41"/>
  <c r="K81" i="41"/>
  <c r="J81" i="41"/>
  <c r="I81" i="41"/>
  <c r="G81" i="41"/>
  <c r="M80" i="41"/>
  <c r="K80" i="41"/>
  <c r="J80" i="41"/>
  <c r="I80" i="41"/>
  <c r="G80" i="41"/>
  <c r="M79" i="41"/>
  <c r="K79" i="41"/>
  <c r="J79" i="41"/>
  <c r="I79" i="41"/>
  <c r="G79" i="41"/>
  <c r="M78" i="41"/>
  <c r="K78" i="41"/>
  <c r="J78" i="41"/>
  <c r="I78" i="41"/>
  <c r="G78" i="41"/>
  <c r="M77" i="41"/>
  <c r="K77" i="41"/>
  <c r="J77" i="41"/>
  <c r="I77" i="41"/>
  <c r="G77" i="41"/>
  <c r="M76" i="41"/>
  <c r="K76" i="41"/>
  <c r="J76" i="41"/>
  <c r="I76" i="41"/>
  <c r="G76" i="41"/>
  <c r="M75" i="41"/>
  <c r="K75" i="41"/>
  <c r="J75" i="41"/>
  <c r="I75" i="41"/>
  <c r="G75" i="41"/>
  <c r="M74" i="41"/>
  <c r="K74" i="41"/>
  <c r="J74" i="41"/>
  <c r="I74" i="41"/>
  <c r="G74" i="41"/>
  <c r="M73" i="41"/>
  <c r="K73" i="41"/>
  <c r="J73" i="41"/>
  <c r="I73" i="41"/>
  <c r="G73" i="41"/>
  <c r="M72" i="41"/>
  <c r="K72" i="41"/>
  <c r="J72" i="41"/>
  <c r="I72" i="41"/>
  <c r="G72" i="41"/>
  <c r="M71" i="41"/>
  <c r="K71" i="41"/>
  <c r="J71" i="41"/>
  <c r="I71" i="41"/>
  <c r="G71" i="41"/>
  <c r="M70" i="41"/>
  <c r="K70" i="41"/>
  <c r="J70" i="41"/>
  <c r="I70" i="41"/>
  <c r="G70" i="41"/>
  <c r="M69" i="41"/>
  <c r="K69" i="41"/>
  <c r="J69" i="41"/>
  <c r="I69" i="41"/>
  <c r="G69" i="41"/>
  <c r="M68" i="41"/>
  <c r="K68" i="41"/>
  <c r="J68" i="41"/>
  <c r="I68" i="41"/>
  <c r="G68" i="41"/>
  <c r="M67" i="41"/>
  <c r="K67" i="41"/>
  <c r="J67" i="41"/>
  <c r="I67" i="41"/>
  <c r="G67" i="41"/>
  <c r="M66" i="41"/>
  <c r="K66" i="41"/>
  <c r="I66" i="41"/>
  <c r="G66" i="41"/>
  <c r="M65" i="41"/>
  <c r="K65" i="41"/>
  <c r="I65" i="41"/>
  <c r="G65" i="41"/>
  <c r="M64" i="41"/>
  <c r="K64" i="41"/>
  <c r="I64" i="41"/>
  <c r="G64" i="41"/>
  <c r="M63" i="41"/>
  <c r="K63" i="41"/>
  <c r="I63" i="41"/>
  <c r="G63" i="41"/>
  <c r="M62" i="41"/>
  <c r="K62" i="41"/>
  <c r="I62" i="41"/>
  <c r="G62" i="41"/>
  <c r="M61" i="41"/>
  <c r="K61" i="41"/>
  <c r="J61" i="41"/>
  <c r="I61" i="41"/>
  <c r="G61" i="41"/>
  <c r="M60" i="41"/>
  <c r="K60" i="41"/>
  <c r="J60" i="41"/>
  <c r="I60" i="41"/>
  <c r="G60" i="41"/>
  <c r="M59" i="41"/>
  <c r="K59" i="41"/>
  <c r="J59" i="41"/>
  <c r="I59" i="41"/>
  <c r="G59" i="41"/>
  <c r="M58" i="41"/>
  <c r="K58" i="41"/>
  <c r="J58" i="41"/>
  <c r="I58" i="41"/>
  <c r="G58" i="41"/>
  <c r="M57" i="41"/>
  <c r="K57" i="41"/>
  <c r="J57" i="41"/>
  <c r="I57" i="41"/>
  <c r="G57" i="41"/>
  <c r="M56" i="41"/>
  <c r="K56" i="41"/>
  <c r="J56" i="41"/>
  <c r="I56" i="41"/>
  <c r="G56" i="41"/>
  <c r="M55" i="41"/>
  <c r="K55" i="41"/>
  <c r="J55" i="41"/>
  <c r="I55" i="41"/>
  <c r="G55" i="41"/>
  <c r="M54" i="41"/>
  <c r="K54" i="41"/>
  <c r="J54" i="41"/>
  <c r="I54" i="41"/>
  <c r="G54" i="41"/>
  <c r="M53" i="41"/>
  <c r="K53" i="41"/>
  <c r="J53" i="41"/>
  <c r="I53" i="41"/>
  <c r="G53" i="41"/>
  <c r="M52" i="41"/>
  <c r="K52" i="41"/>
  <c r="J52" i="41"/>
  <c r="I52" i="41"/>
  <c r="G52" i="41"/>
  <c r="M51" i="41"/>
  <c r="K51" i="41"/>
  <c r="J51" i="41"/>
  <c r="I51" i="41"/>
  <c r="G51" i="41"/>
  <c r="M50" i="41"/>
  <c r="K50" i="41"/>
  <c r="J50" i="41"/>
  <c r="I50" i="41"/>
  <c r="G50" i="41"/>
  <c r="M49" i="41"/>
  <c r="K49" i="41"/>
  <c r="J49" i="41"/>
  <c r="I49" i="41"/>
  <c r="G49" i="41"/>
  <c r="M48" i="41"/>
  <c r="K48" i="41"/>
  <c r="J48" i="41"/>
  <c r="I48" i="41"/>
  <c r="G48" i="41"/>
  <c r="M47" i="41"/>
  <c r="K47" i="41"/>
  <c r="J47" i="41"/>
  <c r="I47" i="41"/>
  <c r="G47" i="41"/>
  <c r="M46" i="41"/>
  <c r="K46" i="41"/>
  <c r="I46" i="41"/>
  <c r="G46" i="41"/>
  <c r="M45" i="41"/>
  <c r="K45" i="41"/>
  <c r="J45" i="41"/>
  <c r="I45" i="41"/>
  <c r="G45" i="41"/>
  <c r="M44" i="41"/>
  <c r="K44" i="41"/>
  <c r="J44" i="41"/>
  <c r="I44" i="41"/>
  <c r="G44" i="41"/>
  <c r="M43" i="41"/>
  <c r="K43" i="41"/>
  <c r="J43" i="41"/>
  <c r="I43" i="41"/>
  <c r="G43" i="41"/>
  <c r="M42" i="41"/>
  <c r="K42" i="41"/>
  <c r="J42" i="41"/>
  <c r="I42" i="41"/>
  <c r="G42" i="41"/>
  <c r="M41" i="41"/>
  <c r="K41" i="41"/>
  <c r="J41" i="41"/>
  <c r="I41" i="41"/>
  <c r="G41" i="41"/>
  <c r="M40" i="41"/>
  <c r="K40" i="41"/>
  <c r="J40" i="41"/>
  <c r="I40" i="41"/>
  <c r="G40" i="41"/>
  <c r="M39" i="41"/>
  <c r="K39" i="41"/>
  <c r="J39" i="41"/>
  <c r="I39" i="41"/>
  <c r="G39" i="41"/>
  <c r="M38" i="41"/>
  <c r="K38" i="41"/>
  <c r="J38" i="41"/>
  <c r="I38" i="41"/>
  <c r="G38" i="41"/>
  <c r="M37" i="41"/>
  <c r="K37" i="41"/>
  <c r="J37" i="41"/>
  <c r="I37" i="41"/>
  <c r="G37" i="41"/>
  <c r="M36" i="41"/>
  <c r="K36" i="41"/>
  <c r="J36" i="41"/>
  <c r="I36" i="41"/>
  <c r="G36" i="41"/>
  <c r="M35" i="41"/>
  <c r="K35" i="41"/>
  <c r="J35" i="41"/>
  <c r="I35" i="41"/>
  <c r="G35" i="41"/>
  <c r="M34" i="41"/>
  <c r="K34" i="41"/>
  <c r="J34" i="41"/>
  <c r="I34" i="41"/>
  <c r="G34" i="41"/>
  <c r="M33" i="41"/>
  <c r="K33" i="41"/>
  <c r="J33" i="41"/>
  <c r="I33" i="41"/>
  <c r="G33" i="41"/>
  <c r="M32" i="41"/>
  <c r="K32" i="41"/>
  <c r="J32" i="41"/>
  <c r="I32" i="41"/>
  <c r="G32" i="41"/>
  <c r="M31" i="41"/>
  <c r="K31" i="41"/>
  <c r="J31" i="41"/>
  <c r="I31" i="41"/>
  <c r="G31" i="41"/>
  <c r="M30" i="41"/>
  <c r="K30" i="41"/>
  <c r="J30" i="41"/>
  <c r="I30" i="41"/>
  <c r="G30" i="41"/>
  <c r="M29" i="41"/>
  <c r="K29" i="41"/>
  <c r="J29" i="41"/>
  <c r="I29" i="41"/>
  <c r="G29" i="41"/>
  <c r="M28" i="41"/>
  <c r="K28" i="41"/>
  <c r="J28" i="41"/>
  <c r="I28" i="41"/>
  <c r="G28" i="41"/>
  <c r="M27" i="41"/>
  <c r="K27" i="41"/>
  <c r="J27" i="41"/>
  <c r="I27" i="41"/>
  <c r="G27" i="41"/>
  <c r="M26" i="41"/>
  <c r="K26" i="41"/>
  <c r="J26" i="41"/>
  <c r="I26" i="41"/>
  <c r="G26" i="41"/>
  <c r="M25" i="41"/>
  <c r="K25" i="41"/>
  <c r="J25" i="41"/>
  <c r="I25" i="41"/>
  <c r="G25" i="41"/>
  <c r="M24" i="41"/>
  <c r="K24" i="41"/>
  <c r="J24" i="41"/>
  <c r="I24" i="41"/>
  <c r="G24" i="41"/>
  <c r="M23" i="41"/>
  <c r="K23" i="41"/>
  <c r="J23" i="41"/>
  <c r="I23" i="41"/>
  <c r="G23" i="41"/>
  <c r="M22" i="41"/>
  <c r="K22" i="41"/>
  <c r="J22" i="41"/>
  <c r="I22" i="41"/>
  <c r="G22" i="41"/>
  <c r="M21" i="41"/>
  <c r="K21" i="41"/>
  <c r="J21" i="41"/>
  <c r="I21" i="41"/>
  <c r="G21" i="41"/>
  <c r="M20" i="41"/>
  <c r="K20" i="41"/>
  <c r="J20" i="41"/>
  <c r="I20" i="41"/>
  <c r="G20" i="41"/>
  <c r="M19" i="41"/>
  <c r="K19" i="41"/>
  <c r="J19" i="41"/>
  <c r="I19" i="41"/>
  <c r="G19" i="41"/>
  <c r="M18" i="41"/>
  <c r="K18" i="41"/>
  <c r="J18" i="41"/>
  <c r="I18" i="41"/>
  <c r="G18" i="41"/>
  <c r="M17" i="41"/>
  <c r="K17" i="41"/>
  <c r="J17" i="41"/>
  <c r="I17" i="41"/>
  <c r="G17" i="41"/>
  <c r="M16" i="41"/>
  <c r="K16" i="41"/>
  <c r="J16" i="41"/>
  <c r="I16" i="41"/>
  <c r="G16" i="41"/>
  <c r="M15" i="41"/>
  <c r="K15" i="41"/>
  <c r="J15" i="41"/>
  <c r="I15" i="41"/>
  <c r="G15" i="41"/>
  <c r="M14" i="41"/>
  <c r="K14" i="41"/>
  <c r="J14" i="41"/>
  <c r="I14" i="41"/>
  <c r="G14" i="41"/>
  <c r="M13" i="41"/>
  <c r="K13" i="41"/>
  <c r="J13" i="41"/>
  <c r="I13" i="41"/>
  <c r="G13" i="41"/>
  <c r="M12" i="41"/>
  <c r="K12" i="41"/>
  <c r="J12" i="41"/>
  <c r="I12" i="41"/>
  <c r="G12" i="41"/>
  <c r="M11" i="41"/>
  <c r="K11" i="41"/>
  <c r="J11" i="41"/>
  <c r="I11" i="41"/>
  <c r="G11" i="41"/>
  <c r="M10" i="41"/>
  <c r="K10" i="41"/>
  <c r="J10" i="41"/>
  <c r="I10" i="41"/>
  <c r="G10" i="41"/>
  <c r="M9" i="41"/>
  <c r="K9" i="41"/>
  <c r="J9" i="41"/>
  <c r="I9" i="41"/>
  <c r="G9" i="41"/>
  <c r="M8" i="41"/>
  <c r="K8" i="41"/>
  <c r="J8" i="41"/>
  <c r="I8" i="41"/>
  <c r="G8" i="41"/>
  <c r="M10" i="40"/>
  <c r="L10" i="40"/>
  <c r="K10" i="40"/>
  <c r="J10" i="40"/>
  <c r="I10" i="40"/>
  <c r="H10" i="40"/>
  <c r="G10" i="40"/>
  <c r="F10" i="40"/>
  <c r="M9" i="40"/>
  <c r="K9" i="40"/>
  <c r="I9" i="40"/>
  <c r="G9" i="40"/>
  <c r="M8" i="40"/>
  <c r="K8" i="40"/>
  <c r="I8" i="40"/>
  <c r="G8" i="40"/>
  <c r="M7" i="40"/>
  <c r="K7" i="40"/>
  <c r="I7" i="40"/>
  <c r="G7" i="40"/>
  <c r="M87" i="39"/>
  <c r="K87" i="39"/>
  <c r="I87" i="39"/>
  <c r="G87" i="39"/>
  <c r="F87" i="39"/>
  <c r="M86" i="39"/>
  <c r="K86" i="39"/>
  <c r="J86" i="39"/>
  <c r="I86" i="39"/>
  <c r="G86" i="39"/>
  <c r="M85" i="39"/>
  <c r="K85" i="39"/>
  <c r="J85" i="39"/>
  <c r="I85" i="39"/>
  <c r="G85" i="39"/>
  <c r="M84" i="39"/>
  <c r="K84" i="39"/>
  <c r="J84" i="39"/>
  <c r="I84" i="39"/>
  <c r="G84" i="39"/>
  <c r="M83" i="39"/>
  <c r="K83" i="39"/>
  <c r="J83" i="39"/>
  <c r="I83" i="39"/>
  <c r="G83" i="39"/>
  <c r="M82" i="39"/>
  <c r="K82" i="39"/>
  <c r="J82" i="39"/>
  <c r="I82" i="39"/>
  <c r="G82" i="39"/>
  <c r="M81" i="39"/>
  <c r="K81" i="39"/>
  <c r="J81" i="39"/>
  <c r="I81" i="39"/>
  <c r="G81" i="39"/>
  <c r="M80" i="39"/>
  <c r="K80" i="39"/>
  <c r="J80" i="39"/>
  <c r="I80" i="39"/>
  <c r="G80" i="39"/>
  <c r="M79" i="39"/>
  <c r="K79" i="39"/>
  <c r="J79" i="39"/>
  <c r="I79" i="39"/>
  <c r="G79" i="39"/>
  <c r="M78" i="39"/>
  <c r="K78" i="39"/>
  <c r="J78" i="39"/>
  <c r="I78" i="39"/>
  <c r="G78" i="39"/>
  <c r="M77" i="39"/>
  <c r="K77" i="39"/>
  <c r="J77" i="39"/>
  <c r="I77" i="39"/>
  <c r="G77" i="39"/>
  <c r="M76" i="39"/>
  <c r="K76" i="39"/>
  <c r="J76" i="39"/>
  <c r="I76" i="39"/>
  <c r="G76" i="39"/>
  <c r="M75" i="39"/>
  <c r="K75" i="39"/>
  <c r="J75" i="39"/>
  <c r="I75" i="39"/>
  <c r="G75" i="39"/>
  <c r="M74" i="39"/>
  <c r="K74" i="39"/>
  <c r="J74" i="39"/>
  <c r="I74" i="39"/>
  <c r="G74" i="39"/>
  <c r="M73" i="39"/>
  <c r="K73" i="39"/>
  <c r="J73" i="39"/>
  <c r="I73" i="39"/>
  <c r="G73" i="39"/>
  <c r="M72" i="39"/>
  <c r="K72" i="39"/>
  <c r="J72" i="39"/>
  <c r="I72" i="39"/>
  <c r="G72" i="39"/>
  <c r="M71" i="39"/>
  <c r="K71" i="39"/>
  <c r="J71" i="39"/>
  <c r="I71" i="39"/>
  <c r="G71" i="39"/>
  <c r="M70" i="39"/>
  <c r="K70" i="39"/>
  <c r="J70" i="39"/>
  <c r="I70" i="39"/>
  <c r="G70" i="39"/>
  <c r="M69" i="39"/>
  <c r="K69" i="39"/>
  <c r="J69" i="39"/>
  <c r="I69" i="39"/>
  <c r="G69" i="39"/>
  <c r="M68" i="39"/>
  <c r="K68" i="39"/>
  <c r="J68" i="39"/>
  <c r="I68" i="39"/>
  <c r="G68" i="39"/>
  <c r="M67" i="39"/>
  <c r="K67" i="39"/>
  <c r="J67" i="39"/>
  <c r="I67" i="39"/>
  <c r="G67" i="39"/>
  <c r="M66" i="39"/>
  <c r="K66" i="39"/>
  <c r="I66" i="39"/>
  <c r="G66" i="39"/>
  <c r="M65" i="39"/>
  <c r="K65" i="39"/>
  <c r="I65" i="39"/>
  <c r="G65" i="39"/>
  <c r="M64" i="39"/>
  <c r="K64" i="39"/>
  <c r="I64" i="39"/>
  <c r="G64" i="39"/>
  <c r="M63" i="39"/>
  <c r="K63" i="39"/>
  <c r="I63" i="39"/>
  <c r="G63" i="39"/>
  <c r="M62" i="39"/>
  <c r="K62" i="39"/>
  <c r="I62" i="39"/>
  <c r="G62" i="39"/>
  <c r="M61" i="39"/>
  <c r="K61" i="39"/>
  <c r="J61" i="39"/>
  <c r="I61" i="39"/>
  <c r="G61" i="39"/>
  <c r="M60" i="39"/>
  <c r="K60" i="39"/>
  <c r="J60" i="39"/>
  <c r="I60" i="39"/>
  <c r="G60" i="39"/>
  <c r="M59" i="39"/>
  <c r="K59" i="39"/>
  <c r="J59" i="39"/>
  <c r="I59" i="39"/>
  <c r="G59" i="39"/>
  <c r="M58" i="39"/>
  <c r="K58" i="39"/>
  <c r="J58" i="39"/>
  <c r="I58" i="39"/>
  <c r="G58" i="39"/>
  <c r="M57" i="39"/>
  <c r="K57" i="39"/>
  <c r="J57" i="39"/>
  <c r="I57" i="39"/>
  <c r="G57" i="39"/>
  <c r="M56" i="39"/>
  <c r="K56" i="39"/>
  <c r="J56" i="39"/>
  <c r="I56" i="39"/>
  <c r="G56" i="39"/>
  <c r="M55" i="39"/>
  <c r="K55" i="39"/>
  <c r="J55" i="39"/>
  <c r="I55" i="39"/>
  <c r="G55" i="39"/>
  <c r="M54" i="39"/>
  <c r="K54" i="39"/>
  <c r="J54" i="39"/>
  <c r="I54" i="39"/>
  <c r="G54" i="39"/>
  <c r="M53" i="39"/>
  <c r="K53" i="39"/>
  <c r="J53" i="39"/>
  <c r="I53" i="39"/>
  <c r="G53" i="39"/>
  <c r="M52" i="39"/>
  <c r="K52" i="39"/>
  <c r="J52" i="39"/>
  <c r="I52" i="39"/>
  <c r="G52" i="39"/>
  <c r="M51" i="39"/>
  <c r="K51" i="39"/>
  <c r="J51" i="39"/>
  <c r="I51" i="39"/>
  <c r="G51" i="39"/>
  <c r="M50" i="39"/>
  <c r="K50" i="39"/>
  <c r="J50" i="39"/>
  <c r="I50" i="39"/>
  <c r="G50" i="39"/>
  <c r="M49" i="39"/>
  <c r="K49" i="39"/>
  <c r="J49" i="39"/>
  <c r="I49" i="39"/>
  <c r="G49" i="39"/>
  <c r="M48" i="39"/>
  <c r="K48" i="39"/>
  <c r="J48" i="39"/>
  <c r="I48" i="39"/>
  <c r="G48" i="39"/>
  <c r="M47" i="39"/>
  <c r="K47" i="39"/>
  <c r="J47" i="39"/>
  <c r="I47" i="39"/>
  <c r="G47" i="39"/>
  <c r="M46" i="39"/>
  <c r="K46" i="39"/>
  <c r="I46" i="39"/>
  <c r="G46" i="39"/>
  <c r="M45" i="39"/>
  <c r="K45" i="39"/>
  <c r="J45" i="39"/>
  <c r="I45" i="39"/>
  <c r="G45" i="39"/>
  <c r="M44" i="39"/>
  <c r="K44" i="39"/>
  <c r="J44" i="39"/>
  <c r="I44" i="39"/>
  <c r="G44" i="39"/>
  <c r="M43" i="39"/>
  <c r="K43" i="39"/>
  <c r="J43" i="39"/>
  <c r="I43" i="39"/>
  <c r="G43" i="39"/>
  <c r="M42" i="39"/>
  <c r="K42" i="39"/>
  <c r="J42" i="39"/>
  <c r="I42" i="39"/>
  <c r="G42" i="39"/>
  <c r="M41" i="39"/>
  <c r="K41" i="39"/>
  <c r="J41" i="39"/>
  <c r="I41" i="39"/>
  <c r="G41" i="39"/>
  <c r="M40" i="39"/>
  <c r="K40" i="39"/>
  <c r="J40" i="39"/>
  <c r="I40" i="39"/>
  <c r="G40" i="39"/>
  <c r="M39" i="39"/>
  <c r="K39" i="39"/>
  <c r="J39" i="39"/>
  <c r="I39" i="39"/>
  <c r="G39" i="39"/>
  <c r="M38" i="39"/>
  <c r="K38" i="39"/>
  <c r="J38" i="39"/>
  <c r="I38" i="39"/>
  <c r="G38" i="39"/>
  <c r="M37" i="39"/>
  <c r="K37" i="39"/>
  <c r="J37" i="39"/>
  <c r="I37" i="39"/>
  <c r="G37" i="39"/>
  <c r="M36" i="39"/>
  <c r="K36" i="39"/>
  <c r="J36" i="39"/>
  <c r="I36" i="39"/>
  <c r="G36" i="39"/>
  <c r="M35" i="39"/>
  <c r="K35" i="39"/>
  <c r="J35" i="39"/>
  <c r="I35" i="39"/>
  <c r="G35" i="39"/>
  <c r="M34" i="39"/>
  <c r="K34" i="39"/>
  <c r="J34" i="39"/>
  <c r="I34" i="39"/>
  <c r="G34" i="39"/>
  <c r="M33" i="39"/>
  <c r="K33" i="39"/>
  <c r="J33" i="39"/>
  <c r="I33" i="39"/>
  <c r="G33" i="39"/>
  <c r="M32" i="39"/>
  <c r="K32" i="39"/>
  <c r="J32" i="39"/>
  <c r="I32" i="39"/>
  <c r="G32" i="39"/>
  <c r="M31" i="39"/>
  <c r="K31" i="39"/>
  <c r="J31" i="39"/>
  <c r="I31" i="39"/>
  <c r="G31" i="39"/>
  <c r="M30" i="39"/>
  <c r="K30" i="39"/>
  <c r="J30" i="39"/>
  <c r="I30" i="39"/>
  <c r="G30" i="39"/>
  <c r="M29" i="39"/>
  <c r="K29" i="39"/>
  <c r="J29" i="39"/>
  <c r="I29" i="39"/>
  <c r="G29" i="39"/>
  <c r="M28" i="39"/>
  <c r="K28" i="39"/>
  <c r="J28" i="39"/>
  <c r="I28" i="39"/>
  <c r="G28" i="39"/>
  <c r="M27" i="39"/>
  <c r="K27" i="39"/>
  <c r="J27" i="39"/>
  <c r="I27" i="39"/>
  <c r="G27" i="39"/>
  <c r="M26" i="39"/>
  <c r="K26" i="39"/>
  <c r="J26" i="39"/>
  <c r="I26" i="39"/>
  <c r="G26" i="39"/>
  <c r="M25" i="39"/>
  <c r="K25" i="39"/>
  <c r="J25" i="39"/>
  <c r="I25" i="39"/>
  <c r="G25" i="39"/>
  <c r="M24" i="39"/>
  <c r="K24" i="39"/>
  <c r="J24" i="39"/>
  <c r="I24" i="39"/>
  <c r="G24" i="39"/>
  <c r="M23" i="39"/>
  <c r="K23" i="39"/>
  <c r="J23" i="39"/>
  <c r="I23" i="39"/>
  <c r="G23" i="39"/>
  <c r="M22" i="39"/>
  <c r="K22" i="39"/>
  <c r="J22" i="39"/>
  <c r="I22" i="39"/>
  <c r="G22" i="39"/>
  <c r="M21" i="39"/>
  <c r="K21" i="39"/>
  <c r="J21" i="39"/>
  <c r="I21" i="39"/>
  <c r="G21" i="39"/>
  <c r="M20" i="39"/>
  <c r="K20" i="39"/>
  <c r="J20" i="39"/>
  <c r="I20" i="39"/>
  <c r="G20" i="39"/>
  <c r="M19" i="39"/>
  <c r="K19" i="39"/>
  <c r="J19" i="39"/>
  <c r="I19" i="39"/>
  <c r="G19" i="39"/>
  <c r="M18" i="39"/>
  <c r="K18" i="39"/>
  <c r="J18" i="39"/>
  <c r="I18" i="39"/>
  <c r="G18" i="39"/>
  <c r="M17" i="39"/>
  <c r="K17" i="39"/>
  <c r="J17" i="39"/>
  <c r="I17" i="39"/>
  <c r="G17" i="39"/>
  <c r="M16" i="39"/>
  <c r="K16" i="39"/>
  <c r="J16" i="39"/>
  <c r="I16" i="39"/>
  <c r="G16" i="39"/>
  <c r="M15" i="39"/>
  <c r="K15" i="39"/>
  <c r="J15" i="39"/>
  <c r="I15" i="39"/>
  <c r="G15" i="39"/>
  <c r="M14" i="39"/>
  <c r="K14" i="39"/>
  <c r="J14" i="39"/>
  <c r="I14" i="39"/>
  <c r="G14" i="39"/>
  <c r="M13" i="39"/>
  <c r="K13" i="39"/>
  <c r="J13" i="39"/>
  <c r="I13" i="39"/>
  <c r="G13" i="39"/>
  <c r="M12" i="39"/>
  <c r="K12" i="39"/>
  <c r="J12" i="39"/>
  <c r="I12" i="39"/>
  <c r="G12" i="39"/>
  <c r="M11" i="39"/>
  <c r="K11" i="39"/>
  <c r="J11" i="39"/>
  <c r="I11" i="39"/>
  <c r="G11" i="39"/>
  <c r="M10" i="39"/>
  <c r="K10" i="39"/>
  <c r="J10" i="39"/>
  <c r="I10" i="39"/>
  <c r="G10" i="39"/>
  <c r="M9" i="39"/>
  <c r="K9" i="39"/>
  <c r="J9" i="39"/>
  <c r="I9" i="39"/>
  <c r="G9" i="39"/>
  <c r="M8" i="39"/>
  <c r="K8" i="39"/>
  <c r="J8" i="39"/>
  <c r="I8" i="39"/>
  <c r="G8" i="39"/>
  <c r="M10" i="38"/>
  <c r="L10" i="38"/>
  <c r="K10" i="38"/>
  <c r="J10" i="38"/>
  <c r="I10" i="38"/>
  <c r="H10" i="38"/>
  <c r="G10" i="38"/>
  <c r="F10" i="38"/>
  <c r="M9" i="38"/>
  <c r="K9" i="38"/>
  <c r="I9" i="38"/>
  <c r="G9" i="38"/>
  <c r="M8" i="38"/>
  <c r="K8" i="38"/>
  <c r="I8" i="38"/>
  <c r="G8" i="38"/>
  <c r="M7" i="38"/>
  <c r="K7" i="38"/>
  <c r="I7" i="38"/>
  <c r="G7" i="38"/>
  <c r="M87" i="37"/>
  <c r="K87" i="37"/>
  <c r="I87" i="37"/>
  <c r="G87" i="37"/>
  <c r="F87" i="37"/>
  <c r="M86" i="37"/>
  <c r="K86" i="37"/>
  <c r="J86" i="37"/>
  <c r="I86" i="37"/>
  <c r="G86" i="37"/>
  <c r="M85" i="37"/>
  <c r="K85" i="37"/>
  <c r="J85" i="37"/>
  <c r="I85" i="37"/>
  <c r="G85" i="37"/>
  <c r="M84" i="37"/>
  <c r="K84" i="37"/>
  <c r="J84" i="37"/>
  <c r="I84" i="37"/>
  <c r="G84" i="37"/>
  <c r="M83" i="37"/>
  <c r="K83" i="37"/>
  <c r="J83" i="37"/>
  <c r="I83" i="37"/>
  <c r="G83" i="37"/>
  <c r="M82" i="37"/>
  <c r="K82" i="37"/>
  <c r="J82" i="37"/>
  <c r="I82" i="37"/>
  <c r="G82" i="37"/>
  <c r="M81" i="37"/>
  <c r="K81" i="37"/>
  <c r="J81" i="37"/>
  <c r="I81" i="37"/>
  <c r="G81" i="37"/>
  <c r="M80" i="37"/>
  <c r="K80" i="37"/>
  <c r="J80" i="37"/>
  <c r="I80" i="37"/>
  <c r="G80" i="37"/>
  <c r="M79" i="37"/>
  <c r="K79" i="37"/>
  <c r="J79" i="37"/>
  <c r="I79" i="37"/>
  <c r="G79" i="37"/>
  <c r="M78" i="37"/>
  <c r="K78" i="37"/>
  <c r="J78" i="37"/>
  <c r="I78" i="37"/>
  <c r="G78" i="37"/>
  <c r="M77" i="37"/>
  <c r="K77" i="37"/>
  <c r="J77" i="37"/>
  <c r="I77" i="37"/>
  <c r="G77" i="37"/>
  <c r="M76" i="37"/>
  <c r="K76" i="37"/>
  <c r="J76" i="37"/>
  <c r="I76" i="37"/>
  <c r="G76" i="37"/>
  <c r="M75" i="37"/>
  <c r="K75" i="37"/>
  <c r="J75" i="37"/>
  <c r="I75" i="37"/>
  <c r="G75" i="37"/>
  <c r="M74" i="37"/>
  <c r="K74" i="37"/>
  <c r="J74" i="37"/>
  <c r="I74" i="37"/>
  <c r="G74" i="37"/>
  <c r="M73" i="37"/>
  <c r="K73" i="37"/>
  <c r="J73" i="37"/>
  <c r="I73" i="37"/>
  <c r="G73" i="37"/>
  <c r="M72" i="37"/>
  <c r="K72" i="37"/>
  <c r="J72" i="37"/>
  <c r="I72" i="37"/>
  <c r="G72" i="37"/>
  <c r="M71" i="37"/>
  <c r="K71" i="37"/>
  <c r="J71" i="37"/>
  <c r="I71" i="37"/>
  <c r="G71" i="37"/>
  <c r="M70" i="37"/>
  <c r="K70" i="37"/>
  <c r="J70" i="37"/>
  <c r="I70" i="37"/>
  <c r="G70" i="37"/>
  <c r="M69" i="37"/>
  <c r="K69" i="37"/>
  <c r="J69" i="37"/>
  <c r="I69" i="37"/>
  <c r="G69" i="37"/>
  <c r="M68" i="37"/>
  <c r="K68" i="37"/>
  <c r="J68" i="37"/>
  <c r="I68" i="37"/>
  <c r="G68" i="37"/>
  <c r="M67" i="37"/>
  <c r="K67" i="37"/>
  <c r="J67" i="37"/>
  <c r="I67" i="37"/>
  <c r="G67" i="37"/>
  <c r="M66" i="37"/>
  <c r="K66" i="37"/>
  <c r="I66" i="37"/>
  <c r="G66" i="37"/>
  <c r="M65" i="37"/>
  <c r="K65" i="37"/>
  <c r="I65" i="37"/>
  <c r="G65" i="37"/>
  <c r="M64" i="37"/>
  <c r="K64" i="37"/>
  <c r="I64" i="37"/>
  <c r="G64" i="37"/>
  <c r="M63" i="37"/>
  <c r="K63" i="37"/>
  <c r="I63" i="37"/>
  <c r="G63" i="37"/>
  <c r="M62" i="37"/>
  <c r="K62" i="37"/>
  <c r="I62" i="37"/>
  <c r="G62" i="37"/>
  <c r="M61" i="37"/>
  <c r="K61" i="37"/>
  <c r="J61" i="37"/>
  <c r="I61" i="37"/>
  <c r="G61" i="37"/>
  <c r="M60" i="37"/>
  <c r="K60" i="37"/>
  <c r="J60" i="37"/>
  <c r="I60" i="37"/>
  <c r="G60" i="37"/>
  <c r="M59" i="37"/>
  <c r="K59" i="37"/>
  <c r="J59" i="37"/>
  <c r="I59" i="37"/>
  <c r="G59" i="37"/>
  <c r="M58" i="37"/>
  <c r="K58" i="37"/>
  <c r="J58" i="37"/>
  <c r="I58" i="37"/>
  <c r="G58" i="37"/>
  <c r="M57" i="37"/>
  <c r="K57" i="37"/>
  <c r="J57" i="37"/>
  <c r="I57" i="37"/>
  <c r="G57" i="37"/>
  <c r="M56" i="37"/>
  <c r="K56" i="37"/>
  <c r="J56" i="37"/>
  <c r="I56" i="37"/>
  <c r="G56" i="37"/>
  <c r="M55" i="37"/>
  <c r="K55" i="37"/>
  <c r="J55" i="37"/>
  <c r="I55" i="37"/>
  <c r="G55" i="37"/>
  <c r="M54" i="37"/>
  <c r="K54" i="37"/>
  <c r="J54" i="37"/>
  <c r="I54" i="37"/>
  <c r="G54" i="37"/>
  <c r="M53" i="37"/>
  <c r="K53" i="37"/>
  <c r="J53" i="37"/>
  <c r="I53" i="37"/>
  <c r="G53" i="37"/>
  <c r="M52" i="37"/>
  <c r="K52" i="37"/>
  <c r="J52" i="37"/>
  <c r="I52" i="37"/>
  <c r="G52" i="37"/>
  <c r="M51" i="37"/>
  <c r="K51" i="37"/>
  <c r="J51" i="37"/>
  <c r="I51" i="37"/>
  <c r="G51" i="37"/>
  <c r="M50" i="37"/>
  <c r="K50" i="37"/>
  <c r="J50" i="37"/>
  <c r="I50" i="37"/>
  <c r="G50" i="37"/>
  <c r="M49" i="37"/>
  <c r="K49" i="37"/>
  <c r="J49" i="37"/>
  <c r="I49" i="37"/>
  <c r="G49" i="37"/>
  <c r="M48" i="37"/>
  <c r="K48" i="37"/>
  <c r="J48" i="37"/>
  <c r="I48" i="37"/>
  <c r="G48" i="37"/>
  <c r="M47" i="37"/>
  <c r="K47" i="37"/>
  <c r="J47" i="37"/>
  <c r="I47" i="37"/>
  <c r="G47" i="37"/>
  <c r="M46" i="37"/>
  <c r="K46" i="37"/>
  <c r="I46" i="37"/>
  <c r="G46" i="37"/>
  <c r="M45" i="37"/>
  <c r="K45" i="37"/>
  <c r="J45" i="37"/>
  <c r="I45" i="37"/>
  <c r="G45" i="37"/>
  <c r="M44" i="37"/>
  <c r="K44" i="37"/>
  <c r="J44" i="37"/>
  <c r="I44" i="37"/>
  <c r="G44" i="37"/>
  <c r="M43" i="37"/>
  <c r="K43" i="37"/>
  <c r="J43" i="37"/>
  <c r="I43" i="37"/>
  <c r="G43" i="37"/>
  <c r="M42" i="37"/>
  <c r="K42" i="37"/>
  <c r="J42" i="37"/>
  <c r="I42" i="37"/>
  <c r="G42" i="37"/>
  <c r="M41" i="37"/>
  <c r="K41" i="37"/>
  <c r="J41" i="37"/>
  <c r="I41" i="37"/>
  <c r="G41" i="37"/>
  <c r="M40" i="37"/>
  <c r="K40" i="37"/>
  <c r="J40" i="37"/>
  <c r="I40" i="37"/>
  <c r="G40" i="37"/>
  <c r="M39" i="37"/>
  <c r="K39" i="37"/>
  <c r="J39" i="37"/>
  <c r="I39" i="37"/>
  <c r="G39" i="37"/>
  <c r="M38" i="37"/>
  <c r="K38" i="37"/>
  <c r="J38" i="37"/>
  <c r="I38" i="37"/>
  <c r="G38" i="37"/>
  <c r="M37" i="37"/>
  <c r="K37" i="37"/>
  <c r="J37" i="37"/>
  <c r="I37" i="37"/>
  <c r="G37" i="37"/>
  <c r="M36" i="37"/>
  <c r="K36" i="37"/>
  <c r="J36" i="37"/>
  <c r="I36" i="37"/>
  <c r="G36" i="37"/>
  <c r="M35" i="37"/>
  <c r="K35" i="37"/>
  <c r="J35" i="37"/>
  <c r="I35" i="37"/>
  <c r="G35" i="37"/>
  <c r="M34" i="37"/>
  <c r="K34" i="37"/>
  <c r="J34" i="37"/>
  <c r="I34" i="37"/>
  <c r="G34" i="37"/>
  <c r="M33" i="37"/>
  <c r="K33" i="37"/>
  <c r="J33" i="37"/>
  <c r="I33" i="37"/>
  <c r="G33" i="37"/>
  <c r="M32" i="37"/>
  <c r="K32" i="37"/>
  <c r="J32" i="37"/>
  <c r="I32" i="37"/>
  <c r="G32" i="37"/>
  <c r="M31" i="37"/>
  <c r="K31" i="37"/>
  <c r="J31" i="37"/>
  <c r="I31" i="37"/>
  <c r="G31" i="37"/>
  <c r="M30" i="37"/>
  <c r="K30" i="37"/>
  <c r="J30" i="37"/>
  <c r="I30" i="37"/>
  <c r="G30" i="37"/>
  <c r="M29" i="37"/>
  <c r="K29" i="37"/>
  <c r="J29" i="37"/>
  <c r="I29" i="37"/>
  <c r="G29" i="37"/>
  <c r="M28" i="37"/>
  <c r="K28" i="37"/>
  <c r="J28" i="37"/>
  <c r="I28" i="37"/>
  <c r="G28" i="37"/>
  <c r="M27" i="37"/>
  <c r="K27" i="37"/>
  <c r="J27" i="37"/>
  <c r="I27" i="37"/>
  <c r="G27" i="37"/>
  <c r="M26" i="37"/>
  <c r="K26" i="37"/>
  <c r="J26" i="37"/>
  <c r="I26" i="37"/>
  <c r="G26" i="37"/>
  <c r="M25" i="37"/>
  <c r="K25" i="37"/>
  <c r="J25" i="37"/>
  <c r="I25" i="37"/>
  <c r="G25" i="37"/>
  <c r="M24" i="37"/>
  <c r="K24" i="37"/>
  <c r="J24" i="37"/>
  <c r="I24" i="37"/>
  <c r="G24" i="37"/>
  <c r="M23" i="37"/>
  <c r="K23" i="37"/>
  <c r="J23" i="37"/>
  <c r="I23" i="37"/>
  <c r="G23" i="37"/>
  <c r="M22" i="37"/>
  <c r="K22" i="37"/>
  <c r="J22" i="37"/>
  <c r="I22" i="37"/>
  <c r="G22" i="37"/>
  <c r="M21" i="37"/>
  <c r="K21" i="37"/>
  <c r="J21" i="37"/>
  <c r="I21" i="37"/>
  <c r="G21" i="37"/>
  <c r="M20" i="37"/>
  <c r="K20" i="37"/>
  <c r="J20" i="37"/>
  <c r="I20" i="37"/>
  <c r="G20" i="37"/>
  <c r="M19" i="37"/>
  <c r="K19" i="37"/>
  <c r="J19" i="37"/>
  <c r="I19" i="37"/>
  <c r="G19" i="37"/>
  <c r="M18" i="37"/>
  <c r="K18" i="37"/>
  <c r="J18" i="37"/>
  <c r="I18" i="37"/>
  <c r="G18" i="37"/>
  <c r="M17" i="37"/>
  <c r="K17" i="37"/>
  <c r="J17" i="37"/>
  <c r="I17" i="37"/>
  <c r="G17" i="37"/>
  <c r="M16" i="37"/>
  <c r="K16" i="37"/>
  <c r="J16" i="37"/>
  <c r="I16" i="37"/>
  <c r="G16" i="37"/>
  <c r="M15" i="37"/>
  <c r="K15" i="37"/>
  <c r="J15" i="37"/>
  <c r="I15" i="37"/>
  <c r="G15" i="37"/>
  <c r="M14" i="37"/>
  <c r="K14" i="37"/>
  <c r="J14" i="37"/>
  <c r="I14" i="37"/>
  <c r="G14" i="37"/>
  <c r="M13" i="37"/>
  <c r="K13" i="37"/>
  <c r="J13" i="37"/>
  <c r="I13" i="37"/>
  <c r="G13" i="37"/>
  <c r="M12" i="37"/>
  <c r="K12" i="37"/>
  <c r="J12" i="37"/>
  <c r="I12" i="37"/>
  <c r="G12" i="37"/>
  <c r="M11" i="37"/>
  <c r="K11" i="37"/>
  <c r="J11" i="37"/>
  <c r="I11" i="37"/>
  <c r="G11" i="37"/>
  <c r="M10" i="37"/>
  <c r="K10" i="37"/>
  <c r="J10" i="37"/>
  <c r="I10" i="37"/>
  <c r="G10" i="37"/>
  <c r="M9" i="37"/>
  <c r="K9" i="37"/>
  <c r="J9" i="37"/>
  <c r="I9" i="37"/>
  <c r="G9" i="37"/>
  <c r="M8" i="37"/>
  <c r="K8" i="37"/>
  <c r="J8" i="37"/>
  <c r="I8" i="37"/>
  <c r="G8" i="37"/>
  <c r="M10" i="36"/>
  <c r="L10" i="36"/>
  <c r="K10" i="36"/>
  <c r="J10" i="36"/>
  <c r="I10" i="36"/>
  <c r="H10" i="36"/>
  <c r="G10" i="36"/>
  <c r="F10" i="36"/>
  <c r="M9" i="36"/>
  <c r="K9" i="36"/>
  <c r="I9" i="36"/>
  <c r="G9" i="36"/>
  <c r="M8" i="36"/>
  <c r="K8" i="36"/>
  <c r="I8" i="36"/>
  <c r="G8" i="36"/>
  <c r="M7" i="36"/>
  <c r="K7" i="36"/>
  <c r="I7" i="36"/>
  <c r="G7" i="36"/>
  <c r="M87" i="35"/>
  <c r="K87" i="35"/>
  <c r="I87" i="35"/>
  <c r="G87" i="35"/>
  <c r="F87" i="35"/>
  <c r="M86" i="35"/>
  <c r="K86" i="35"/>
  <c r="J86" i="35"/>
  <c r="I86" i="35"/>
  <c r="G86" i="35"/>
  <c r="M85" i="35"/>
  <c r="K85" i="35"/>
  <c r="J85" i="35"/>
  <c r="I85" i="35"/>
  <c r="G85" i="35"/>
  <c r="M84" i="35"/>
  <c r="K84" i="35"/>
  <c r="J84" i="35"/>
  <c r="I84" i="35"/>
  <c r="G84" i="35"/>
  <c r="M83" i="35"/>
  <c r="K83" i="35"/>
  <c r="J83" i="35"/>
  <c r="I83" i="35"/>
  <c r="G83" i="35"/>
  <c r="M82" i="35"/>
  <c r="K82" i="35"/>
  <c r="J82" i="35"/>
  <c r="I82" i="35"/>
  <c r="G82" i="35"/>
  <c r="M81" i="35"/>
  <c r="K81" i="35"/>
  <c r="J81" i="35"/>
  <c r="I81" i="35"/>
  <c r="G81" i="35"/>
  <c r="M80" i="35"/>
  <c r="K80" i="35"/>
  <c r="J80" i="35"/>
  <c r="I80" i="35"/>
  <c r="G80" i="35"/>
  <c r="M79" i="35"/>
  <c r="K79" i="35"/>
  <c r="J79" i="35"/>
  <c r="I79" i="35"/>
  <c r="G79" i="35"/>
  <c r="M78" i="35"/>
  <c r="K78" i="35"/>
  <c r="J78" i="35"/>
  <c r="I78" i="35"/>
  <c r="G78" i="35"/>
  <c r="M77" i="35"/>
  <c r="K77" i="35"/>
  <c r="J77" i="35"/>
  <c r="I77" i="35"/>
  <c r="G77" i="35"/>
  <c r="M76" i="35"/>
  <c r="K76" i="35"/>
  <c r="J76" i="35"/>
  <c r="I76" i="35"/>
  <c r="G76" i="35"/>
  <c r="M75" i="35"/>
  <c r="K75" i="35"/>
  <c r="J75" i="35"/>
  <c r="I75" i="35"/>
  <c r="G75" i="35"/>
  <c r="M74" i="35"/>
  <c r="K74" i="35"/>
  <c r="J74" i="35"/>
  <c r="I74" i="35"/>
  <c r="G74" i="35"/>
  <c r="M73" i="35"/>
  <c r="K73" i="35"/>
  <c r="J73" i="35"/>
  <c r="I73" i="35"/>
  <c r="G73" i="35"/>
  <c r="M72" i="35"/>
  <c r="K72" i="35"/>
  <c r="J72" i="35"/>
  <c r="I72" i="35"/>
  <c r="G72" i="35"/>
  <c r="M71" i="35"/>
  <c r="K71" i="35"/>
  <c r="J71" i="35"/>
  <c r="I71" i="35"/>
  <c r="G71" i="35"/>
  <c r="M70" i="35"/>
  <c r="K70" i="35"/>
  <c r="J70" i="35"/>
  <c r="I70" i="35"/>
  <c r="G70" i="35"/>
  <c r="M69" i="35"/>
  <c r="K69" i="35"/>
  <c r="J69" i="35"/>
  <c r="I69" i="35"/>
  <c r="G69" i="35"/>
  <c r="M68" i="35"/>
  <c r="K68" i="35"/>
  <c r="J68" i="35"/>
  <c r="I68" i="35"/>
  <c r="G68" i="35"/>
  <c r="M67" i="35"/>
  <c r="K67" i="35"/>
  <c r="J67" i="35"/>
  <c r="I67" i="35"/>
  <c r="G67" i="35"/>
  <c r="M66" i="35"/>
  <c r="K66" i="35"/>
  <c r="I66" i="35"/>
  <c r="G66" i="35"/>
  <c r="M65" i="35"/>
  <c r="K65" i="35"/>
  <c r="I65" i="35"/>
  <c r="G65" i="35"/>
  <c r="M64" i="35"/>
  <c r="K64" i="35"/>
  <c r="I64" i="35"/>
  <c r="G64" i="35"/>
  <c r="M63" i="35"/>
  <c r="K63" i="35"/>
  <c r="I63" i="35"/>
  <c r="G63" i="35"/>
  <c r="M62" i="35"/>
  <c r="K62" i="35"/>
  <c r="I62" i="35"/>
  <c r="G62" i="35"/>
  <c r="M61" i="35"/>
  <c r="K61" i="35"/>
  <c r="J61" i="35"/>
  <c r="I61" i="35"/>
  <c r="G61" i="35"/>
  <c r="M60" i="35"/>
  <c r="K60" i="35"/>
  <c r="J60" i="35"/>
  <c r="I60" i="35"/>
  <c r="G60" i="35"/>
  <c r="M59" i="35"/>
  <c r="K59" i="35"/>
  <c r="J59" i="35"/>
  <c r="I59" i="35"/>
  <c r="G59" i="35"/>
  <c r="M58" i="35"/>
  <c r="K58" i="35"/>
  <c r="J58" i="35"/>
  <c r="I58" i="35"/>
  <c r="G58" i="35"/>
  <c r="M57" i="35"/>
  <c r="K57" i="35"/>
  <c r="J57" i="35"/>
  <c r="I57" i="35"/>
  <c r="G57" i="35"/>
  <c r="M56" i="35"/>
  <c r="K56" i="35"/>
  <c r="J56" i="35"/>
  <c r="I56" i="35"/>
  <c r="G56" i="35"/>
  <c r="M55" i="35"/>
  <c r="K55" i="35"/>
  <c r="J55" i="35"/>
  <c r="I55" i="35"/>
  <c r="G55" i="35"/>
  <c r="M54" i="35"/>
  <c r="K54" i="35"/>
  <c r="J54" i="35"/>
  <c r="I54" i="35"/>
  <c r="G54" i="35"/>
  <c r="M53" i="35"/>
  <c r="K53" i="35"/>
  <c r="J53" i="35"/>
  <c r="I53" i="35"/>
  <c r="G53" i="35"/>
  <c r="M52" i="35"/>
  <c r="K52" i="35"/>
  <c r="J52" i="35"/>
  <c r="I52" i="35"/>
  <c r="G52" i="35"/>
  <c r="M51" i="35"/>
  <c r="K51" i="35"/>
  <c r="J51" i="35"/>
  <c r="I51" i="35"/>
  <c r="G51" i="35"/>
  <c r="M50" i="35"/>
  <c r="K50" i="35"/>
  <c r="J50" i="35"/>
  <c r="I50" i="35"/>
  <c r="G50" i="35"/>
  <c r="M49" i="35"/>
  <c r="K49" i="35"/>
  <c r="J49" i="35"/>
  <c r="I49" i="35"/>
  <c r="G49" i="35"/>
  <c r="M48" i="35"/>
  <c r="K48" i="35"/>
  <c r="J48" i="35"/>
  <c r="I48" i="35"/>
  <c r="G48" i="35"/>
  <c r="M47" i="35"/>
  <c r="K47" i="35"/>
  <c r="J47" i="35"/>
  <c r="I47" i="35"/>
  <c r="G47" i="35"/>
  <c r="M46" i="35"/>
  <c r="K46" i="35"/>
  <c r="I46" i="35"/>
  <c r="G46" i="35"/>
  <c r="M45" i="35"/>
  <c r="K45" i="35"/>
  <c r="J45" i="35"/>
  <c r="I45" i="35"/>
  <c r="G45" i="35"/>
  <c r="M44" i="35"/>
  <c r="K44" i="35"/>
  <c r="J44" i="35"/>
  <c r="I44" i="35"/>
  <c r="G44" i="35"/>
  <c r="M43" i="35"/>
  <c r="K43" i="35"/>
  <c r="J43" i="35"/>
  <c r="I43" i="35"/>
  <c r="G43" i="35"/>
  <c r="M42" i="35"/>
  <c r="K42" i="35"/>
  <c r="J42" i="35"/>
  <c r="I42" i="35"/>
  <c r="G42" i="35"/>
  <c r="M41" i="35"/>
  <c r="K41" i="35"/>
  <c r="J41" i="35"/>
  <c r="I41" i="35"/>
  <c r="G41" i="35"/>
  <c r="M40" i="35"/>
  <c r="K40" i="35"/>
  <c r="J40" i="35"/>
  <c r="I40" i="35"/>
  <c r="G40" i="35"/>
  <c r="M39" i="35"/>
  <c r="K39" i="35"/>
  <c r="J39" i="35"/>
  <c r="I39" i="35"/>
  <c r="G39" i="35"/>
  <c r="M38" i="35"/>
  <c r="K38" i="35"/>
  <c r="J38" i="35"/>
  <c r="I38" i="35"/>
  <c r="G38" i="35"/>
  <c r="M37" i="35"/>
  <c r="K37" i="35"/>
  <c r="J37" i="35"/>
  <c r="I37" i="35"/>
  <c r="G37" i="35"/>
  <c r="M36" i="35"/>
  <c r="K36" i="35"/>
  <c r="J36" i="35"/>
  <c r="I36" i="35"/>
  <c r="G36" i="35"/>
  <c r="M35" i="35"/>
  <c r="K35" i="35"/>
  <c r="J35" i="35"/>
  <c r="I35" i="35"/>
  <c r="G35" i="35"/>
  <c r="M34" i="35"/>
  <c r="K34" i="35"/>
  <c r="J34" i="35"/>
  <c r="I34" i="35"/>
  <c r="G34" i="35"/>
  <c r="M33" i="35"/>
  <c r="K33" i="35"/>
  <c r="J33" i="35"/>
  <c r="I33" i="35"/>
  <c r="G33" i="35"/>
  <c r="M32" i="35"/>
  <c r="K32" i="35"/>
  <c r="J32" i="35"/>
  <c r="I32" i="35"/>
  <c r="G32" i="35"/>
  <c r="M31" i="35"/>
  <c r="K31" i="35"/>
  <c r="J31" i="35"/>
  <c r="I31" i="35"/>
  <c r="G31" i="35"/>
  <c r="M30" i="35"/>
  <c r="K30" i="35"/>
  <c r="J30" i="35"/>
  <c r="I30" i="35"/>
  <c r="G30" i="35"/>
  <c r="M29" i="35"/>
  <c r="K29" i="35"/>
  <c r="J29" i="35"/>
  <c r="I29" i="35"/>
  <c r="G29" i="35"/>
  <c r="M28" i="35"/>
  <c r="K28" i="35"/>
  <c r="J28" i="35"/>
  <c r="I28" i="35"/>
  <c r="G28" i="35"/>
  <c r="M27" i="35"/>
  <c r="K27" i="35"/>
  <c r="J27" i="35"/>
  <c r="I27" i="35"/>
  <c r="G27" i="35"/>
  <c r="M26" i="35"/>
  <c r="K26" i="35"/>
  <c r="J26" i="35"/>
  <c r="I26" i="35"/>
  <c r="G26" i="35"/>
  <c r="M25" i="35"/>
  <c r="K25" i="35"/>
  <c r="J25" i="35"/>
  <c r="I25" i="35"/>
  <c r="G25" i="35"/>
  <c r="M24" i="35"/>
  <c r="K24" i="35"/>
  <c r="J24" i="35"/>
  <c r="I24" i="35"/>
  <c r="G24" i="35"/>
  <c r="M23" i="35"/>
  <c r="K23" i="35"/>
  <c r="J23" i="35"/>
  <c r="I23" i="35"/>
  <c r="G23" i="35"/>
  <c r="M22" i="35"/>
  <c r="K22" i="35"/>
  <c r="J22" i="35"/>
  <c r="I22" i="35"/>
  <c r="G22" i="35"/>
  <c r="M21" i="35"/>
  <c r="K21" i="35"/>
  <c r="J21" i="35"/>
  <c r="I21" i="35"/>
  <c r="G21" i="35"/>
  <c r="M20" i="35"/>
  <c r="K20" i="35"/>
  <c r="J20" i="35"/>
  <c r="I20" i="35"/>
  <c r="G20" i="35"/>
  <c r="M19" i="35"/>
  <c r="K19" i="35"/>
  <c r="J19" i="35"/>
  <c r="I19" i="35"/>
  <c r="G19" i="35"/>
  <c r="M18" i="35"/>
  <c r="K18" i="35"/>
  <c r="J18" i="35"/>
  <c r="I18" i="35"/>
  <c r="G18" i="35"/>
  <c r="M17" i="35"/>
  <c r="K17" i="35"/>
  <c r="J17" i="35"/>
  <c r="I17" i="35"/>
  <c r="G17" i="35"/>
  <c r="M16" i="35"/>
  <c r="K16" i="35"/>
  <c r="J16" i="35"/>
  <c r="I16" i="35"/>
  <c r="G16" i="35"/>
  <c r="M15" i="35"/>
  <c r="K15" i="35"/>
  <c r="J15" i="35"/>
  <c r="I15" i="35"/>
  <c r="G15" i="35"/>
  <c r="M14" i="35"/>
  <c r="K14" i="35"/>
  <c r="J14" i="35"/>
  <c r="I14" i="35"/>
  <c r="G14" i="35"/>
  <c r="M13" i="35"/>
  <c r="K13" i="35"/>
  <c r="J13" i="35"/>
  <c r="I13" i="35"/>
  <c r="G13" i="35"/>
  <c r="M12" i="35"/>
  <c r="K12" i="35"/>
  <c r="J12" i="35"/>
  <c r="I12" i="35"/>
  <c r="G12" i="35"/>
  <c r="M11" i="35"/>
  <c r="K11" i="35"/>
  <c r="J11" i="35"/>
  <c r="I11" i="35"/>
  <c r="G11" i="35"/>
  <c r="M10" i="35"/>
  <c r="K10" i="35"/>
  <c r="J10" i="35"/>
  <c r="I10" i="35"/>
  <c r="G10" i="35"/>
  <c r="M9" i="35"/>
  <c r="K9" i="35"/>
  <c r="J9" i="35"/>
  <c r="I9" i="35"/>
  <c r="G9" i="35"/>
  <c r="M8" i="35"/>
  <c r="K8" i="35"/>
  <c r="J8" i="35"/>
  <c r="I8" i="35"/>
  <c r="G8" i="35"/>
  <c r="M10" i="34"/>
  <c r="L10" i="34"/>
  <c r="K10" i="34"/>
  <c r="J10" i="34"/>
  <c r="I10" i="34"/>
  <c r="H10" i="34"/>
  <c r="G10" i="34"/>
  <c r="F10" i="34"/>
  <c r="M9" i="34"/>
  <c r="K9" i="34"/>
  <c r="I9" i="34"/>
  <c r="G9" i="34"/>
  <c r="M8" i="34"/>
  <c r="K8" i="34"/>
  <c r="I8" i="34"/>
  <c r="G8" i="34"/>
  <c r="M7" i="34"/>
  <c r="K7" i="34"/>
  <c r="I7" i="34"/>
  <c r="G7" i="34"/>
  <c r="M87" i="33"/>
  <c r="K87" i="33"/>
  <c r="I87" i="33"/>
  <c r="G87" i="33"/>
  <c r="F87" i="33"/>
  <c r="M86" i="33"/>
  <c r="K86" i="33"/>
  <c r="J86" i="33"/>
  <c r="I86" i="33"/>
  <c r="G86" i="33"/>
  <c r="M85" i="33"/>
  <c r="K85" i="33"/>
  <c r="J85" i="33"/>
  <c r="I85" i="33"/>
  <c r="G85" i="33"/>
  <c r="M84" i="33"/>
  <c r="K84" i="33"/>
  <c r="J84" i="33"/>
  <c r="I84" i="33"/>
  <c r="G84" i="33"/>
  <c r="M83" i="33"/>
  <c r="K83" i="33"/>
  <c r="J83" i="33"/>
  <c r="I83" i="33"/>
  <c r="G83" i="33"/>
  <c r="M82" i="33"/>
  <c r="K82" i="33"/>
  <c r="J82" i="33"/>
  <c r="I82" i="33"/>
  <c r="G82" i="33"/>
  <c r="M81" i="33"/>
  <c r="K81" i="33"/>
  <c r="J81" i="33"/>
  <c r="I81" i="33"/>
  <c r="G81" i="33"/>
  <c r="M80" i="33"/>
  <c r="K80" i="33"/>
  <c r="J80" i="33"/>
  <c r="I80" i="33"/>
  <c r="G80" i="33"/>
  <c r="M79" i="33"/>
  <c r="K79" i="33"/>
  <c r="J79" i="33"/>
  <c r="I79" i="33"/>
  <c r="G79" i="33"/>
  <c r="M78" i="33"/>
  <c r="K78" i="33"/>
  <c r="J78" i="33"/>
  <c r="I78" i="33"/>
  <c r="G78" i="33"/>
  <c r="M77" i="33"/>
  <c r="K77" i="33"/>
  <c r="J77" i="33"/>
  <c r="I77" i="33"/>
  <c r="G77" i="33"/>
  <c r="M76" i="33"/>
  <c r="K76" i="33"/>
  <c r="J76" i="33"/>
  <c r="I76" i="33"/>
  <c r="G76" i="33"/>
  <c r="M75" i="33"/>
  <c r="K75" i="33"/>
  <c r="J75" i="33"/>
  <c r="I75" i="33"/>
  <c r="G75" i="33"/>
  <c r="M74" i="33"/>
  <c r="K74" i="33"/>
  <c r="J74" i="33"/>
  <c r="I74" i="33"/>
  <c r="G74" i="33"/>
  <c r="M73" i="33"/>
  <c r="K73" i="33"/>
  <c r="J73" i="33"/>
  <c r="I73" i="33"/>
  <c r="G73" i="33"/>
  <c r="M72" i="33"/>
  <c r="K72" i="33"/>
  <c r="J72" i="33"/>
  <c r="I72" i="33"/>
  <c r="G72" i="33"/>
  <c r="M71" i="33"/>
  <c r="K71" i="33"/>
  <c r="J71" i="33"/>
  <c r="I71" i="33"/>
  <c r="G71" i="33"/>
  <c r="M70" i="33"/>
  <c r="K70" i="33"/>
  <c r="J70" i="33"/>
  <c r="I70" i="33"/>
  <c r="G70" i="33"/>
  <c r="M69" i="33"/>
  <c r="K69" i="33"/>
  <c r="J69" i="33"/>
  <c r="I69" i="33"/>
  <c r="G69" i="33"/>
  <c r="M68" i="33"/>
  <c r="K68" i="33"/>
  <c r="J68" i="33"/>
  <c r="I68" i="33"/>
  <c r="G68" i="33"/>
  <c r="M67" i="33"/>
  <c r="K67" i="33"/>
  <c r="J67" i="33"/>
  <c r="I67" i="33"/>
  <c r="G67" i="33"/>
  <c r="M66" i="33"/>
  <c r="K66" i="33"/>
  <c r="I66" i="33"/>
  <c r="G66" i="33"/>
  <c r="M65" i="33"/>
  <c r="K65" i="33"/>
  <c r="I65" i="33"/>
  <c r="G65" i="33"/>
  <c r="M64" i="33"/>
  <c r="K64" i="33"/>
  <c r="I64" i="33"/>
  <c r="G64" i="33"/>
  <c r="M63" i="33"/>
  <c r="K63" i="33"/>
  <c r="I63" i="33"/>
  <c r="G63" i="33"/>
  <c r="M62" i="33"/>
  <c r="K62" i="33"/>
  <c r="I62" i="33"/>
  <c r="G62" i="33"/>
  <c r="M61" i="33"/>
  <c r="K61" i="33"/>
  <c r="J61" i="33"/>
  <c r="I61" i="33"/>
  <c r="G61" i="33"/>
  <c r="M60" i="33"/>
  <c r="K60" i="33"/>
  <c r="J60" i="33"/>
  <c r="I60" i="33"/>
  <c r="G60" i="33"/>
  <c r="M59" i="33"/>
  <c r="K59" i="33"/>
  <c r="J59" i="33"/>
  <c r="I59" i="33"/>
  <c r="G59" i="33"/>
  <c r="M58" i="33"/>
  <c r="K58" i="33"/>
  <c r="J58" i="33"/>
  <c r="I58" i="33"/>
  <c r="G58" i="33"/>
  <c r="M57" i="33"/>
  <c r="K57" i="33"/>
  <c r="J57" i="33"/>
  <c r="I57" i="33"/>
  <c r="G57" i="33"/>
  <c r="M56" i="33"/>
  <c r="K56" i="33"/>
  <c r="J56" i="33"/>
  <c r="I56" i="33"/>
  <c r="G56" i="33"/>
  <c r="M55" i="33"/>
  <c r="K55" i="33"/>
  <c r="J55" i="33"/>
  <c r="I55" i="33"/>
  <c r="G55" i="33"/>
  <c r="M54" i="33"/>
  <c r="K54" i="33"/>
  <c r="J54" i="33"/>
  <c r="I54" i="33"/>
  <c r="G54" i="33"/>
  <c r="M53" i="33"/>
  <c r="K53" i="33"/>
  <c r="J53" i="33"/>
  <c r="I53" i="33"/>
  <c r="G53" i="33"/>
  <c r="M52" i="33"/>
  <c r="K52" i="33"/>
  <c r="J52" i="33"/>
  <c r="I52" i="33"/>
  <c r="G52" i="33"/>
  <c r="M51" i="33"/>
  <c r="K51" i="33"/>
  <c r="J51" i="33"/>
  <c r="I51" i="33"/>
  <c r="G51" i="33"/>
  <c r="M50" i="33"/>
  <c r="K50" i="33"/>
  <c r="J50" i="33"/>
  <c r="I50" i="33"/>
  <c r="G50" i="33"/>
  <c r="M49" i="33"/>
  <c r="K49" i="33"/>
  <c r="J49" i="33"/>
  <c r="I49" i="33"/>
  <c r="G49" i="33"/>
  <c r="M48" i="33"/>
  <c r="K48" i="33"/>
  <c r="J48" i="33"/>
  <c r="I48" i="33"/>
  <c r="G48" i="33"/>
  <c r="M47" i="33"/>
  <c r="K47" i="33"/>
  <c r="J47" i="33"/>
  <c r="I47" i="33"/>
  <c r="G47" i="33"/>
  <c r="M46" i="33"/>
  <c r="K46" i="33"/>
  <c r="I46" i="33"/>
  <c r="G46" i="33"/>
  <c r="M45" i="33"/>
  <c r="K45" i="33"/>
  <c r="J45" i="33"/>
  <c r="I45" i="33"/>
  <c r="G45" i="33"/>
  <c r="M44" i="33"/>
  <c r="K44" i="33"/>
  <c r="J44" i="33"/>
  <c r="I44" i="33"/>
  <c r="G44" i="33"/>
  <c r="M43" i="33"/>
  <c r="K43" i="33"/>
  <c r="J43" i="33"/>
  <c r="I43" i="33"/>
  <c r="G43" i="33"/>
  <c r="M42" i="33"/>
  <c r="K42" i="33"/>
  <c r="J42" i="33"/>
  <c r="I42" i="33"/>
  <c r="G42" i="33"/>
  <c r="M41" i="33"/>
  <c r="K41" i="33"/>
  <c r="J41" i="33"/>
  <c r="I41" i="33"/>
  <c r="G41" i="33"/>
  <c r="M40" i="33"/>
  <c r="K40" i="33"/>
  <c r="J40" i="33"/>
  <c r="I40" i="33"/>
  <c r="G40" i="33"/>
  <c r="M39" i="33"/>
  <c r="K39" i="33"/>
  <c r="J39" i="33"/>
  <c r="I39" i="33"/>
  <c r="G39" i="33"/>
  <c r="M38" i="33"/>
  <c r="K38" i="33"/>
  <c r="J38" i="33"/>
  <c r="I38" i="33"/>
  <c r="G38" i="33"/>
  <c r="M37" i="33"/>
  <c r="K37" i="33"/>
  <c r="J37" i="33"/>
  <c r="I37" i="33"/>
  <c r="G37" i="33"/>
  <c r="M36" i="33"/>
  <c r="K36" i="33"/>
  <c r="J36" i="33"/>
  <c r="I36" i="33"/>
  <c r="G36" i="33"/>
  <c r="M35" i="33"/>
  <c r="K35" i="33"/>
  <c r="J35" i="33"/>
  <c r="I35" i="33"/>
  <c r="G35" i="33"/>
  <c r="M34" i="33"/>
  <c r="K34" i="33"/>
  <c r="J34" i="33"/>
  <c r="I34" i="33"/>
  <c r="G34" i="33"/>
  <c r="M33" i="33"/>
  <c r="K33" i="33"/>
  <c r="J33" i="33"/>
  <c r="I33" i="33"/>
  <c r="G33" i="33"/>
  <c r="M32" i="33"/>
  <c r="K32" i="33"/>
  <c r="J32" i="33"/>
  <c r="I32" i="33"/>
  <c r="G32" i="33"/>
  <c r="M31" i="33"/>
  <c r="K31" i="33"/>
  <c r="J31" i="33"/>
  <c r="I31" i="33"/>
  <c r="G31" i="33"/>
  <c r="M30" i="33"/>
  <c r="K30" i="33"/>
  <c r="J30" i="33"/>
  <c r="I30" i="33"/>
  <c r="G30" i="33"/>
  <c r="M29" i="33"/>
  <c r="K29" i="33"/>
  <c r="J29" i="33"/>
  <c r="I29" i="33"/>
  <c r="G29" i="33"/>
  <c r="M28" i="33"/>
  <c r="K28" i="33"/>
  <c r="J28" i="33"/>
  <c r="I28" i="33"/>
  <c r="G28" i="33"/>
  <c r="M27" i="33"/>
  <c r="K27" i="33"/>
  <c r="J27" i="33"/>
  <c r="I27" i="33"/>
  <c r="G27" i="33"/>
  <c r="M26" i="33"/>
  <c r="K26" i="33"/>
  <c r="J26" i="33"/>
  <c r="I26" i="33"/>
  <c r="G26" i="33"/>
  <c r="M25" i="33"/>
  <c r="K25" i="33"/>
  <c r="J25" i="33"/>
  <c r="I25" i="33"/>
  <c r="G25" i="33"/>
  <c r="M24" i="33"/>
  <c r="K24" i="33"/>
  <c r="J24" i="33"/>
  <c r="I24" i="33"/>
  <c r="G24" i="33"/>
  <c r="M23" i="33"/>
  <c r="K23" i="33"/>
  <c r="J23" i="33"/>
  <c r="I23" i="33"/>
  <c r="G23" i="33"/>
  <c r="M22" i="33"/>
  <c r="K22" i="33"/>
  <c r="J22" i="33"/>
  <c r="I22" i="33"/>
  <c r="G22" i="33"/>
  <c r="M21" i="33"/>
  <c r="K21" i="33"/>
  <c r="J21" i="33"/>
  <c r="I21" i="33"/>
  <c r="G21" i="33"/>
  <c r="M20" i="33"/>
  <c r="K20" i="33"/>
  <c r="J20" i="33"/>
  <c r="I20" i="33"/>
  <c r="G20" i="33"/>
  <c r="M19" i="33"/>
  <c r="K19" i="33"/>
  <c r="J19" i="33"/>
  <c r="I19" i="33"/>
  <c r="G19" i="33"/>
  <c r="M18" i="33"/>
  <c r="K18" i="33"/>
  <c r="J18" i="33"/>
  <c r="I18" i="33"/>
  <c r="G18" i="33"/>
  <c r="M17" i="33"/>
  <c r="K17" i="33"/>
  <c r="J17" i="33"/>
  <c r="I17" i="33"/>
  <c r="G17" i="33"/>
  <c r="M16" i="33"/>
  <c r="K16" i="33"/>
  <c r="J16" i="33"/>
  <c r="I16" i="33"/>
  <c r="G16" i="33"/>
  <c r="M15" i="33"/>
  <c r="K15" i="33"/>
  <c r="J15" i="33"/>
  <c r="I15" i="33"/>
  <c r="G15" i="33"/>
  <c r="M14" i="33"/>
  <c r="K14" i="33"/>
  <c r="J14" i="33"/>
  <c r="I14" i="33"/>
  <c r="G14" i="33"/>
  <c r="M13" i="33"/>
  <c r="K13" i="33"/>
  <c r="J13" i="33"/>
  <c r="I13" i="33"/>
  <c r="G13" i="33"/>
  <c r="M12" i="33"/>
  <c r="K12" i="33"/>
  <c r="J12" i="33"/>
  <c r="I12" i="33"/>
  <c r="G12" i="33"/>
  <c r="M11" i="33"/>
  <c r="K11" i="33"/>
  <c r="J11" i="33"/>
  <c r="I11" i="33"/>
  <c r="G11" i="33"/>
  <c r="M10" i="33"/>
  <c r="K10" i="33"/>
  <c r="J10" i="33"/>
  <c r="I10" i="33"/>
  <c r="G10" i="33"/>
  <c r="M9" i="33"/>
  <c r="K9" i="33"/>
  <c r="J9" i="33"/>
  <c r="I9" i="33"/>
  <c r="G9" i="33"/>
  <c r="M8" i="33"/>
  <c r="K8" i="33"/>
  <c r="J8" i="33"/>
  <c r="I8" i="33"/>
  <c r="G8" i="33"/>
  <c r="M10" i="32"/>
  <c r="L10" i="32"/>
  <c r="K10" i="32"/>
  <c r="J10" i="32"/>
  <c r="I10" i="32"/>
  <c r="H10" i="32"/>
  <c r="G10" i="32"/>
  <c r="F10" i="32"/>
  <c r="M9" i="32"/>
  <c r="K9" i="32"/>
  <c r="I9" i="32"/>
  <c r="G9" i="32"/>
  <c r="M8" i="32"/>
  <c r="K8" i="32"/>
  <c r="I8" i="32"/>
  <c r="G8" i="32"/>
  <c r="M7" i="32"/>
  <c r="K7" i="32"/>
  <c r="I7" i="32"/>
  <c r="G7" i="32"/>
  <c r="M87" i="31"/>
  <c r="K87" i="31"/>
  <c r="I87" i="31"/>
  <c r="G87" i="31"/>
  <c r="F87" i="31"/>
  <c r="M86" i="31"/>
  <c r="K86" i="31"/>
  <c r="J86" i="31"/>
  <c r="I86" i="31"/>
  <c r="G86" i="31"/>
  <c r="M85" i="31"/>
  <c r="K85" i="31"/>
  <c r="J85" i="31"/>
  <c r="I85" i="31"/>
  <c r="G85" i="31"/>
  <c r="M84" i="31"/>
  <c r="K84" i="31"/>
  <c r="J84" i="31"/>
  <c r="I84" i="31"/>
  <c r="G84" i="31"/>
  <c r="M83" i="31"/>
  <c r="K83" i="31"/>
  <c r="J83" i="31"/>
  <c r="I83" i="31"/>
  <c r="G83" i="31"/>
  <c r="M82" i="31"/>
  <c r="K82" i="31"/>
  <c r="J82" i="31"/>
  <c r="I82" i="31"/>
  <c r="G82" i="31"/>
  <c r="M81" i="31"/>
  <c r="K81" i="31"/>
  <c r="J81" i="31"/>
  <c r="I81" i="31"/>
  <c r="G81" i="31"/>
  <c r="M80" i="31"/>
  <c r="K80" i="31"/>
  <c r="J80" i="31"/>
  <c r="I80" i="31"/>
  <c r="G80" i="31"/>
  <c r="M79" i="31"/>
  <c r="K79" i="31"/>
  <c r="J79" i="31"/>
  <c r="I79" i="31"/>
  <c r="G79" i="31"/>
  <c r="M78" i="31"/>
  <c r="K78" i="31"/>
  <c r="J78" i="31"/>
  <c r="I78" i="31"/>
  <c r="G78" i="31"/>
  <c r="M77" i="31"/>
  <c r="K77" i="31"/>
  <c r="J77" i="31"/>
  <c r="I77" i="31"/>
  <c r="G77" i="31"/>
  <c r="M76" i="31"/>
  <c r="K76" i="31"/>
  <c r="J76" i="31"/>
  <c r="I76" i="31"/>
  <c r="G76" i="31"/>
  <c r="M75" i="31"/>
  <c r="K75" i="31"/>
  <c r="J75" i="31"/>
  <c r="I75" i="31"/>
  <c r="G75" i="31"/>
  <c r="M74" i="31"/>
  <c r="K74" i="31"/>
  <c r="J74" i="31"/>
  <c r="I74" i="31"/>
  <c r="G74" i="31"/>
  <c r="M73" i="31"/>
  <c r="K73" i="31"/>
  <c r="J73" i="31"/>
  <c r="I73" i="31"/>
  <c r="G73" i="31"/>
  <c r="M72" i="31"/>
  <c r="K72" i="31"/>
  <c r="J72" i="31"/>
  <c r="I72" i="31"/>
  <c r="G72" i="31"/>
  <c r="M71" i="31"/>
  <c r="K71" i="31"/>
  <c r="J71" i="31"/>
  <c r="I71" i="31"/>
  <c r="G71" i="31"/>
  <c r="M70" i="31"/>
  <c r="K70" i="31"/>
  <c r="J70" i="31"/>
  <c r="I70" i="31"/>
  <c r="G70" i="31"/>
  <c r="M69" i="31"/>
  <c r="K69" i="31"/>
  <c r="J69" i="31"/>
  <c r="I69" i="31"/>
  <c r="G69" i="31"/>
  <c r="M68" i="31"/>
  <c r="K68" i="31"/>
  <c r="J68" i="31"/>
  <c r="I68" i="31"/>
  <c r="G68" i="31"/>
  <c r="M67" i="31"/>
  <c r="K67" i="31"/>
  <c r="J67" i="31"/>
  <c r="I67" i="31"/>
  <c r="G67" i="31"/>
  <c r="M66" i="31"/>
  <c r="K66" i="31"/>
  <c r="I66" i="31"/>
  <c r="G66" i="31"/>
  <c r="M65" i="31"/>
  <c r="K65" i="31"/>
  <c r="I65" i="31"/>
  <c r="G65" i="31"/>
  <c r="M64" i="31"/>
  <c r="K64" i="31"/>
  <c r="I64" i="31"/>
  <c r="G64" i="31"/>
  <c r="M63" i="31"/>
  <c r="K63" i="31"/>
  <c r="I63" i="31"/>
  <c r="G63" i="31"/>
  <c r="M62" i="31"/>
  <c r="K62" i="31"/>
  <c r="I62" i="31"/>
  <c r="G62" i="31"/>
  <c r="M61" i="31"/>
  <c r="K61" i="31"/>
  <c r="J61" i="31"/>
  <c r="I61" i="31"/>
  <c r="G61" i="31"/>
  <c r="M60" i="31"/>
  <c r="K60" i="31"/>
  <c r="J60" i="31"/>
  <c r="I60" i="31"/>
  <c r="G60" i="31"/>
  <c r="M59" i="31"/>
  <c r="K59" i="31"/>
  <c r="J59" i="31"/>
  <c r="I59" i="31"/>
  <c r="G59" i="31"/>
  <c r="M58" i="31"/>
  <c r="K58" i="31"/>
  <c r="J58" i="31"/>
  <c r="I58" i="31"/>
  <c r="G58" i="31"/>
  <c r="M57" i="31"/>
  <c r="K57" i="31"/>
  <c r="J57" i="31"/>
  <c r="I57" i="31"/>
  <c r="G57" i="31"/>
  <c r="M56" i="31"/>
  <c r="K56" i="31"/>
  <c r="J56" i="31"/>
  <c r="I56" i="31"/>
  <c r="G56" i="31"/>
  <c r="M55" i="31"/>
  <c r="K55" i="31"/>
  <c r="J55" i="31"/>
  <c r="I55" i="31"/>
  <c r="G55" i="31"/>
  <c r="M54" i="31"/>
  <c r="K54" i="31"/>
  <c r="J54" i="31"/>
  <c r="I54" i="31"/>
  <c r="G54" i="31"/>
  <c r="M53" i="31"/>
  <c r="K53" i="31"/>
  <c r="J53" i="31"/>
  <c r="I53" i="31"/>
  <c r="G53" i="31"/>
  <c r="M52" i="31"/>
  <c r="K52" i="31"/>
  <c r="J52" i="31"/>
  <c r="I52" i="31"/>
  <c r="G52" i="31"/>
  <c r="M51" i="31"/>
  <c r="K51" i="31"/>
  <c r="J51" i="31"/>
  <c r="I51" i="31"/>
  <c r="G51" i="31"/>
  <c r="M50" i="31"/>
  <c r="K50" i="31"/>
  <c r="J50" i="31"/>
  <c r="I50" i="31"/>
  <c r="G50" i="31"/>
  <c r="M49" i="31"/>
  <c r="K49" i="31"/>
  <c r="J49" i="31"/>
  <c r="I49" i="31"/>
  <c r="G49" i="31"/>
  <c r="M48" i="31"/>
  <c r="K48" i="31"/>
  <c r="J48" i="31"/>
  <c r="I48" i="31"/>
  <c r="G48" i="31"/>
  <c r="M47" i="31"/>
  <c r="K47" i="31"/>
  <c r="J47" i="31"/>
  <c r="I47" i="31"/>
  <c r="G47" i="31"/>
  <c r="M46" i="31"/>
  <c r="K46" i="31"/>
  <c r="I46" i="31"/>
  <c r="G46" i="31"/>
  <c r="M45" i="31"/>
  <c r="K45" i="31"/>
  <c r="J45" i="31"/>
  <c r="I45" i="31"/>
  <c r="G45" i="31"/>
  <c r="M44" i="31"/>
  <c r="K44" i="31"/>
  <c r="J44" i="31"/>
  <c r="I44" i="31"/>
  <c r="G44" i="31"/>
  <c r="M43" i="31"/>
  <c r="K43" i="31"/>
  <c r="J43" i="31"/>
  <c r="I43" i="31"/>
  <c r="G43" i="31"/>
  <c r="M42" i="31"/>
  <c r="K42" i="31"/>
  <c r="J42" i="31"/>
  <c r="I42" i="31"/>
  <c r="G42" i="31"/>
  <c r="M41" i="31"/>
  <c r="K41" i="31"/>
  <c r="J41" i="31"/>
  <c r="I41" i="31"/>
  <c r="G41" i="31"/>
  <c r="M40" i="31"/>
  <c r="K40" i="31"/>
  <c r="J40" i="31"/>
  <c r="I40" i="31"/>
  <c r="G40" i="31"/>
  <c r="M39" i="31"/>
  <c r="K39" i="31"/>
  <c r="J39" i="31"/>
  <c r="I39" i="31"/>
  <c r="G39" i="31"/>
  <c r="M38" i="31"/>
  <c r="K38" i="31"/>
  <c r="J38" i="31"/>
  <c r="I38" i="31"/>
  <c r="G38" i="31"/>
  <c r="M37" i="31"/>
  <c r="K37" i="31"/>
  <c r="J37" i="31"/>
  <c r="I37" i="31"/>
  <c r="G37" i="31"/>
  <c r="M36" i="31"/>
  <c r="K36" i="31"/>
  <c r="J36" i="31"/>
  <c r="I36" i="31"/>
  <c r="G36" i="31"/>
  <c r="M35" i="31"/>
  <c r="K35" i="31"/>
  <c r="J35" i="31"/>
  <c r="I35" i="31"/>
  <c r="G35" i="31"/>
  <c r="M34" i="31"/>
  <c r="K34" i="31"/>
  <c r="J34" i="31"/>
  <c r="I34" i="31"/>
  <c r="G34" i="31"/>
  <c r="M33" i="31"/>
  <c r="K33" i="31"/>
  <c r="J33" i="31"/>
  <c r="I33" i="31"/>
  <c r="G33" i="31"/>
  <c r="M32" i="31"/>
  <c r="K32" i="31"/>
  <c r="J32" i="31"/>
  <c r="I32" i="31"/>
  <c r="G32" i="31"/>
  <c r="M31" i="31"/>
  <c r="K31" i="31"/>
  <c r="J31" i="31"/>
  <c r="I31" i="31"/>
  <c r="G31" i="31"/>
  <c r="M30" i="31"/>
  <c r="K30" i="31"/>
  <c r="J30" i="31"/>
  <c r="I30" i="31"/>
  <c r="G30" i="31"/>
  <c r="M29" i="31"/>
  <c r="K29" i="31"/>
  <c r="J29" i="31"/>
  <c r="I29" i="31"/>
  <c r="G29" i="31"/>
  <c r="M28" i="31"/>
  <c r="K28" i="31"/>
  <c r="J28" i="31"/>
  <c r="I28" i="31"/>
  <c r="G28" i="31"/>
  <c r="M27" i="31"/>
  <c r="K27" i="31"/>
  <c r="J27" i="31"/>
  <c r="I27" i="31"/>
  <c r="G27" i="31"/>
  <c r="M26" i="31"/>
  <c r="K26" i="31"/>
  <c r="J26" i="31"/>
  <c r="I26" i="31"/>
  <c r="G26" i="31"/>
  <c r="M25" i="31"/>
  <c r="K25" i="31"/>
  <c r="J25" i="31"/>
  <c r="I25" i="31"/>
  <c r="G25" i="31"/>
  <c r="M24" i="31"/>
  <c r="K24" i="31"/>
  <c r="J24" i="31"/>
  <c r="I24" i="31"/>
  <c r="G24" i="31"/>
  <c r="M23" i="31"/>
  <c r="K23" i="31"/>
  <c r="J23" i="31"/>
  <c r="I23" i="31"/>
  <c r="G23" i="31"/>
  <c r="M22" i="31"/>
  <c r="K22" i="31"/>
  <c r="J22" i="31"/>
  <c r="I22" i="31"/>
  <c r="G22" i="31"/>
  <c r="M21" i="31"/>
  <c r="K21" i="31"/>
  <c r="J21" i="31"/>
  <c r="I21" i="31"/>
  <c r="G21" i="31"/>
  <c r="M20" i="31"/>
  <c r="K20" i="31"/>
  <c r="J20" i="31"/>
  <c r="I20" i="31"/>
  <c r="G20" i="31"/>
  <c r="M19" i="31"/>
  <c r="K19" i="31"/>
  <c r="J19" i="31"/>
  <c r="I19" i="31"/>
  <c r="G19" i="31"/>
  <c r="M18" i="31"/>
  <c r="K18" i="31"/>
  <c r="J18" i="31"/>
  <c r="I18" i="31"/>
  <c r="G18" i="31"/>
  <c r="M17" i="31"/>
  <c r="K17" i="31"/>
  <c r="J17" i="31"/>
  <c r="I17" i="31"/>
  <c r="G17" i="31"/>
  <c r="M16" i="31"/>
  <c r="K16" i="31"/>
  <c r="J16" i="31"/>
  <c r="I16" i="31"/>
  <c r="G16" i="31"/>
  <c r="M15" i="31"/>
  <c r="K15" i="31"/>
  <c r="J15" i="31"/>
  <c r="I15" i="31"/>
  <c r="G15" i="31"/>
  <c r="M14" i="31"/>
  <c r="K14" i="31"/>
  <c r="J14" i="31"/>
  <c r="I14" i="31"/>
  <c r="G14" i="31"/>
  <c r="M13" i="31"/>
  <c r="K13" i="31"/>
  <c r="J13" i="31"/>
  <c r="I13" i="31"/>
  <c r="G13" i="31"/>
  <c r="M12" i="31"/>
  <c r="K12" i="31"/>
  <c r="J12" i="31"/>
  <c r="I12" i="31"/>
  <c r="G12" i="31"/>
  <c r="M11" i="31"/>
  <c r="K11" i="31"/>
  <c r="J11" i="31"/>
  <c r="I11" i="31"/>
  <c r="G11" i="31"/>
  <c r="M10" i="31"/>
  <c r="K10" i="31"/>
  <c r="J10" i="31"/>
  <c r="I10" i="31"/>
  <c r="G10" i="31"/>
  <c r="M9" i="31"/>
  <c r="K9" i="31"/>
  <c r="J9" i="31"/>
  <c r="I9" i="31"/>
  <c r="G9" i="31"/>
  <c r="M8" i="31"/>
  <c r="K8" i="31"/>
  <c r="J8" i="31"/>
  <c r="I8" i="31"/>
  <c r="G8" i="31"/>
  <c r="M10" i="30"/>
  <c r="L10" i="30"/>
  <c r="K10" i="30"/>
  <c r="J10" i="30"/>
  <c r="I10" i="30"/>
  <c r="H10" i="30"/>
  <c r="G10" i="30"/>
  <c r="F10" i="30"/>
  <c r="M9" i="30"/>
  <c r="K9" i="30"/>
  <c r="I9" i="30"/>
  <c r="G9" i="30"/>
  <c r="M8" i="30"/>
  <c r="K8" i="30"/>
  <c r="I8" i="30"/>
  <c r="G8" i="30"/>
  <c r="M7" i="30"/>
  <c r="K7" i="30"/>
  <c r="I7" i="30"/>
  <c r="G7" i="30"/>
  <c r="M87" i="29"/>
  <c r="K87" i="29"/>
  <c r="I87" i="29"/>
  <c r="G87" i="29"/>
  <c r="F87" i="29"/>
  <c r="M86" i="29"/>
  <c r="K86" i="29"/>
  <c r="J86" i="29"/>
  <c r="I86" i="29"/>
  <c r="G86" i="29"/>
  <c r="M85" i="29"/>
  <c r="K85" i="29"/>
  <c r="J85" i="29"/>
  <c r="I85" i="29"/>
  <c r="G85" i="29"/>
  <c r="M84" i="29"/>
  <c r="K84" i="29"/>
  <c r="J84" i="29"/>
  <c r="I84" i="29"/>
  <c r="G84" i="29"/>
  <c r="M83" i="29"/>
  <c r="K83" i="29"/>
  <c r="J83" i="29"/>
  <c r="I83" i="29"/>
  <c r="G83" i="29"/>
  <c r="M82" i="29"/>
  <c r="K82" i="29"/>
  <c r="J82" i="29"/>
  <c r="I82" i="29"/>
  <c r="G82" i="29"/>
  <c r="M81" i="29"/>
  <c r="K81" i="29"/>
  <c r="J81" i="29"/>
  <c r="I81" i="29"/>
  <c r="G81" i="29"/>
  <c r="M80" i="29"/>
  <c r="K80" i="29"/>
  <c r="J80" i="29"/>
  <c r="I80" i="29"/>
  <c r="G80" i="29"/>
  <c r="M79" i="29"/>
  <c r="K79" i="29"/>
  <c r="J79" i="29"/>
  <c r="I79" i="29"/>
  <c r="G79" i="29"/>
  <c r="M78" i="29"/>
  <c r="K78" i="29"/>
  <c r="J78" i="29"/>
  <c r="I78" i="29"/>
  <c r="G78" i="29"/>
  <c r="M77" i="29"/>
  <c r="K77" i="29"/>
  <c r="J77" i="29"/>
  <c r="I77" i="29"/>
  <c r="G77" i="29"/>
  <c r="M76" i="29"/>
  <c r="K76" i="29"/>
  <c r="J76" i="29"/>
  <c r="I76" i="29"/>
  <c r="G76" i="29"/>
  <c r="M75" i="29"/>
  <c r="K75" i="29"/>
  <c r="J75" i="29"/>
  <c r="I75" i="29"/>
  <c r="G75" i="29"/>
  <c r="M74" i="29"/>
  <c r="K74" i="29"/>
  <c r="J74" i="29"/>
  <c r="I74" i="29"/>
  <c r="G74" i="29"/>
  <c r="M73" i="29"/>
  <c r="K73" i="29"/>
  <c r="J73" i="29"/>
  <c r="I73" i="29"/>
  <c r="G73" i="29"/>
  <c r="M72" i="29"/>
  <c r="K72" i="29"/>
  <c r="J72" i="29"/>
  <c r="I72" i="29"/>
  <c r="G72" i="29"/>
  <c r="M71" i="29"/>
  <c r="K71" i="29"/>
  <c r="J71" i="29"/>
  <c r="I71" i="29"/>
  <c r="G71" i="29"/>
  <c r="M70" i="29"/>
  <c r="K70" i="29"/>
  <c r="J70" i="29"/>
  <c r="I70" i="29"/>
  <c r="G70" i="29"/>
  <c r="M69" i="29"/>
  <c r="K69" i="29"/>
  <c r="J69" i="29"/>
  <c r="I69" i="29"/>
  <c r="G69" i="29"/>
  <c r="M68" i="29"/>
  <c r="K68" i="29"/>
  <c r="J68" i="29"/>
  <c r="I68" i="29"/>
  <c r="G68" i="29"/>
  <c r="M67" i="29"/>
  <c r="K67" i="29"/>
  <c r="J67" i="29"/>
  <c r="I67" i="29"/>
  <c r="G67" i="29"/>
  <c r="M66" i="29"/>
  <c r="K66" i="29"/>
  <c r="I66" i="29"/>
  <c r="G66" i="29"/>
  <c r="M65" i="29"/>
  <c r="K65" i="29"/>
  <c r="I65" i="29"/>
  <c r="G65" i="29"/>
  <c r="M64" i="29"/>
  <c r="K64" i="29"/>
  <c r="I64" i="29"/>
  <c r="G64" i="29"/>
  <c r="M63" i="29"/>
  <c r="K63" i="29"/>
  <c r="I63" i="29"/>
  <c r="G63" i="29"/>
  <c r="M62" i="29"/>
  <c r="K62" i="29"/>
  <c r="I62" i="29"/>
  <c r="G62" i="29"/>
  <c r="M61" i="29"/>
  <c r="K61" i="29"/>
  <c r="J61" i="29"/>
  <c r="I61" i="29"/>
  <c r="G61" i="29"/>
  <c r="M60" i="29"/>
  <c r="K60" i="29"/>
  <c r="J60" i="29"/>
  <c r="I60" i="29"/>
  <c r="G60" i="29"/>
  <c r="M59" i="29"/>
  <c r="K59" i="29"/>
  <c r="J59" i="29"/>
  <c r="I59" i="29"/>
  <c r="G59" i="29"/>
  <c r="M58" i="29"/>
  <c r="K58" i="29"/>
  <c r="J58" i="29"/>
  <c r="I58" i="29"/>
  <c r="G58" i="29"/>
  <c r="M57" i="29"/>
  <c r="K57" i="29"/>
  <c r="J57" i="29"/>
  <c r="I57" i="29"/>
  <c r="G57" i="29"/>
  <c r="M56" i="29"/>
  <c r="K56" i="29"/>
  <c r="J56" i="29"/>
  <c r="I56" i="29"/>
  <c r="G56" i="29"/>
  <c r="M55" i="29"/>
  <c r="K55" i="29"/>
  <c r="J55" i="29"/>
  <c r="I55" i="29"/>
  <c r="G55" i="29"/>
  <c r="M54" i="29"/>
  <c r="K54" i="29"/>
  <c r="J54" i="29"/>
  <c r="I54" i="29"/>
  <c r="G54" i="29"/>
  <c r="M53" i="29"/>
  <c r="K53" i="29"/>
  <c r="J53" i="29"/>
  <c r="I53" i="29"/>
  <c r="G53" i="29"/>
  <c r="M52" i="29"/>
  <c r="K52" i="29"/>
  <c r="J52" i="29"/>
  <c r="I52" i="29"/>
  <c r="G52" i="29"/>
  <c r="M51" i="29"/>
  <c r="K51" i="29"/>
  <c r="J51" i="29"/>
  <c r="I51" i="29"/>
  <c r="G51" i="29"/>
  <c r="M50" i="29"/>
  <c r="K50" i="29"/>
  <c r="J50" i="29"/>
  <c r="I50" i="29"/>
  <c r="G50" i="29"/>
  <c r="M49" i="29"/>
  <c r="K49" i="29"/>
  <c r="J49" i="29"/>
  <c r="I49" i="29"/>
  <c r="G49" i="29"/>
  <c r="M48" i="29"/>
  <c r="K48" i="29"/>
  <c r="J48" i="29"/>
  <c r="I48" i="29"/>
  <c r="G48" i="29"/>
  <c r="M47" i="29"/>
  <c r="K47" i="29"/>
  <c r="J47" i="29"/>
  <c r="I47" i="29"/>
  <c r="G47" i="29"/>
  <c r="M46" i="29"/>
  <c r="K46" i="29"/>
  <c r="I46" i="29"/>
  <c r="G46" i="29"/>
  <c r="M45" i="29"/>
  <c r="K45" i="29"/>
  <c r="J45" i="29"/>
  <c r="I45" i="29"/>
  <c r="G45" i="29"/>
  <c r="M44" i="29"/>
  <c r="K44" i="29"/>
  <c r="J44" i="29"/>
  <c r="I44" i="29"/>
  <c r="G44" i="29"/>
  <c r="M43" i="29"/>
  <c r="K43" i="29"/>
  <c r="J43" i="29"/>
  <c r="I43" i="29"/>
  <c r="G43" i="29"/>
  <c r="M42" i="29"/>
  <c r="K42" i="29"/>
  <c r="J42" i="29"/>
  <c r="I42" i="29"/>
  <c r="G42" i="29"/>
  <c r="M41" i="29"/>
  <c r="K41" i="29"/>
  <c r="J41" i="29"/>
  <c r="I41" i="29"/>
  <c r="G41" i="29"/>
  <c r="M40" i="29"/>
  <c r="K40" i="29"/>
  <c r="J40" i="29"/>
  <c r="I40" i="29"/>
  <c r="G40" i="29"/>
  <c r="M39" i="29"/>
  <c r="K39" i="29"/>
  <c r="J39" i="29"/>
  <c r="I39" i="29"/>
  <c r="G39" i="29"/>
  <c r="M38" i="29"/>
  <c r="K38" i="29"/>
  <c r="J38" i="29"/>
  <c r="I38" i="29"/>
  <c r="G38" i="29"/>
  <c r="M37" i="29"/>
  <c r="K37" i="29"/>
  <c r="J37" i="29"/>
  <c r="I37" i="29"/>
  <c r="G37" i="29"/>
  <c r="M36" i="29"/>
  <c r="K36" i="29"/>
  <c r="J36" i="29"/>
  <c r="I36" i="29"/>
  <c r="G36" i="29"/>
  <c r="M35" i="29"/>
  <c r="K35" i="29"/>
  <c r="J35" i="29"/>
  <c r="I35" i="29"/>
  <c r="G35" i="29"/>
  <c r="M34" i="29"/>
  <c r="K34" i="29"/>
  <c r="J34" i="29"/>
  <c r="I34" i="29"/>
  <c r="G34" i="29"/>
  <c r="M33" i="29"/>
  <c r="K33" i="29"/>
  <c r="J33" i="29"/>
  <c r="I33" i="29"/>
  <c r="G33" i="29"/>
  <c r="M32" i="29"/>
  <c r="K32" i="29"/>
  <c r="J32" i="29"/>
  <c r="I32" i="29"/>
  <c r="G32" i="29"/>
  <c r="M31" i="29"/>
  <c r="K31" i="29"/>
  <c r="J31" i="29"/>
  <c r="I31" i="29"/>
  <c r="G31" i="29"/>
  <c r="M30" i="29"/>
  <c r="K30" i="29"/>
  <c r="J30" i="29"/>
  <c r="I30" i="29"/>
  <c r="G30" i="29"/>
  <c r="M29" i="29"/>
  <c r="K29" i="29"/>
  <c r="J29" i="29"/>
  <c r="I29" i="29"/>
  <c r="G29" i="29"/>
  <c r="M28" i="29"/>
  <c r="K28" i="29"/>
  <c r="J28" i="29"/>
  <c r="I28" i="29"/>
  <c r="G28" i="29"/>
  <c r="M27" i="29"/>
  <c r="K27" i="29"/>
  <c r="J27" i="29"/>
  <c r="I27" i="29"/>
  <c r="G27" i="29"/>
  <c r="M26" i="29"/>
  <c r="K26" i="29"/>
  <c r="J26" i="29"/>
  <c r="I26" i="29"/>
  <c r="G26" i="29"/>
  <c r="M25" i="29"/>
  <c r="K25" i="29"/>
  <c r="J25" i="29"/>
  <c r="I25" i="29"/>
  <c r="G25" i="29"/>
  <c r="M24" i="29"/>
  <c r="K24" i="29"/>
  <c r="J24" i="29"/>
  <c r="I24" i="29"/>
  <c r="G24" i="29"/>
  <c r="M23" i="29"/>
  <c r="K23" i="29"/>
  <c r="J23" i="29"/>
  <c r="I23" i="29"/>
  <c r="G23" i="29"/>
  <c r="M22" i="29"/>
  <c r="K22" i="29"/>
  <c r="J22" i="29"/>
  <c r="I22" i="29"/>
  <c r="G22" i="29"/>
  <c r="M21" i="29"/>
  <c r="K21" i="29"/>
  <c r="J21" i="29"/>
  <c r="I21" i="29"/>
  <c r="G21" i="29"/>
  <c r="M20" i="29"/>
  <c r="K20" i="29"/>
  <c r="J20" i="29"/>
  <c r="I20" i="29"/>
  <c r="G20" i="29"/>
  <c r="M19" i="29"/>
  <c r="K19" i="29"/>
  <c r="J19" i="29"/>
  <c r="I19" i="29"/>
  <c r="G19" i="29"/>
  <c r="M18" i="29"/>
  <c r="K18" i="29"/>
  <c r="J18" i="29"/>
  <c r="I18" i="29"/>
  <c r="G18" i="29"/>
  <c r="M17" i="29"/>
  <c r="K17" i="29"/>
  <c r="J17" i="29"/>
  <c r="I17" i="29"/>
  <c r="G17" i="29"/>
  <c r="M16" i="29"/>
  <c r="K16" i="29"/>
  <c r="J16" i="29"/>
  <c r="I16" i="29"/>
  <c r="G16" i="29"/>
  <c r="M15" i="29"/>
  <c r="K15" i="29"/>
  <c r="J15" i="29"/>
  <c r="I15" i="29"/>
  <c r="G15" i="29"/>
  <c r="M14" i="29"/>
  <c r="K14" i="29"/>
  <c r="J14" i="29"/>
  <c r="I14" i="29"/>
  <c r="G14" i="29"/>
  <c r="M13" i="29"/>
  <c r="K13" i="29"/>
  <c r="J13" i="29"/>
  <c r="I13" i="29"/>
  <c r="G13" i="29"/>
  <c r="M12" i="29"/>
  <c r="K12" i="29"/>
  <c r="J12" i="29"/>
  <c r="I12" i="29"/>
  <c r="G12" i="29"/>
  <c r="M11" i="29"/>
  <c r="K11" i="29"/>
  <c r="J11" i="29"/>
  <c r="I11" i="29"/>
  <c r="G11" i="29"/>
  <c r="M10" i="29"/>
  <c r="K10" i="29"/>
  <c r="J10" i="29"/>
  <c r="I10" i="29"/>
  <c r="G10" i="29"/>
  <c r="M9" i="29"/>
  <c r="K9" i="29"/>
  <c r="J9" i="29"/>
  <c r="I9" i="29"/>
  <c r="G9" i="29"/>
  <c r="M8" i="29"/>
  <c r="K8" i="29"/>
  <c r="J8" i="29"/>
  <c r="I8" i="29"/>
  <c r="G8" i="29"/>
  <c r="M10" i="28"/>
  <c r="L10" i="28"/>
  <c r="K10" i="28"/>
  <c r="J10" i="28"/>
  <c r="I10" i="28"/>
  <c r="H10" i="28"/>
  <c r="G10" i="28"/>
  <c r="F10" i="28"/>
  <c r="M9" i="28"/>
  <c r="K9" i="28"/>
  <c r="I9" i="28"/>
  <c r="G9" i="28"/>
  <c r="M8" i="28"/>
  <c r="K8" i="28"/>
  <c r="I8" i="28"/>
  <c r="G8" i="28"/>
  <c r="M7" i="28"/>
  <c r="K7" i="28"/>
  <c r="I7" i="28"/>
  <c r="G7" i="28"/>
  <c r="M87" i="27"/>
  <c r="K87" i="27"/>
  <c r="I87" i="27"/>
  <c r="G87" i="27"/>
  <c r="F87" i="27"/>
  <c r="M86" i="27"/>
  <c r="K86" i="27"/>
  <c r="J86" i="27"/>
  <c r="I86" i="27"/>
  <c r="G86" i="27"/>
  <c r="M85" i="27"/>
  <c r="K85" i="27"/>
  <c r="J85" i="27"/>
  <c r="I85" i="27"/>
  <c r="G85" i="27"/>
  <c r="M84" i="27"/>
  <c r="K84" i="27"/>
  <c r="J84" i="27"/>
  <c r="I84" i="27"/>
  <c r="G84" i="27"/>
  <c r="M83" i="27"/>
  <c r="K83" i="27"/>
  <c r="J83" i="27"/>
  <c r="I83" i="27"/>
  <c r="G83" i="27"/>
  <c r="M82" i="27"/>
  <c r="K82" i="27"/>
  <c r="J82" i="27"/>
  <c r="I82" i="27"/>
  <c r="G82" i="27"/>
  <c r="M81" i="27"/>
  <c r="K81" i="27"/>
  <c r="J81" i="27"/>
  <c r="I81" i="27"/>
  <c r="G81" i="27"/>
  <c r="M80" i="27"/>
  <c r="K80" i="27"/>
  <c r="J80" i="27"/>
  <c r="I80" i="27"/>
  <c r="G80" i="27"/>
  <c r="M79" i="27"/>
  <c r="K79" i="27"/>
  <c r="J79" i="27"/>
  <c r="I79" i="27"/>
  <c r="G79" i="27"/>
  <c r="M78" i="27"/>
  <c r="K78" i="27"/>
  <c r="J78" i="27"/>
  <c r="I78" i="27"/>
  <c r="G78" i="27"/>
  <c r="M77" i="27"/>
  <c r="K77" i="27"/>
  <c r="J77" i="27"/>
  <c r="I77" i="27"/>
  <c r="G77" i="27"/>
  <c r="M76" i="27"/>
  <c r="K76" i="27"/>
  <c r="J76" i="27"/>
  <c r="I76" i="27"/>
  <c r="G76" i="27"/>
  <c r="M75" i="27"/>
  <c r="K75" i="27"/>
  <c r="J75" i="27"/>
  <c r="I75" i="27"/>
  <c r="G75" i="27"/>
  <c r="M74" i="27"/>
  <c r="K74" i="27"/>
  <c r="J74" i="27"/>
  <c r="I74" i="27"/>
  <c r="G74" i="27"/>
  <c r="M73" i="27"/>
  <c r="K73" i="27"/>
  <c r="J73" i="27"/>
  <c r="I73" i="27"/>
  <c r="G73" i="27"/>
  <c r="M72" i="27"/>
  <c r="K72" i="27"/>
  <c r="J72" i="27"/>
  <c r="I72" i="27"/>
  <c r="G72" i="27"/>
  <c r="M71" i="27"/>
  <c r="K71" i="27"/>
  <c r="J71" i="27"/>
  <c r="I71" i="27"/>
  <c r="G71" i="27"/>
  <c r="M70" i="27"/>
  <c r="K70" i="27"/>
  <c r="J70" i="27"/>
  <c r="I70" i="27"/>
  <c r="G70" i="27"/>
  <c r="M69" i="27"/>
  <c r="K69" i="27"/>
  <c r="J69" i="27"/>
  <c r="I69" i="27"/>
  <c r="G69" i="27"/>
  <c r="M68" i="27"/>
  <c r="K68" i="27"/>
  <c r="J68" i="27"/>
  <c r="I68" i="27"/>
  <c r="G68" i="27"/>
  <c r="M67" i="27"/>
  <c r="K67" i="27"/>
  <c r="J67" i="27"/>
  <c r="I67" i="27"/>
  <c r="G67" i="27"/>
  <c r="M66" i="27"/>
  <c r="K66" i="27"/>
  <c r="I66" i="27"/>
  <c r="G66" i="27"/>
  <c r="M65" i="27"/>
  <c r="K65" i="27"/>
  <c r="I65" i="27"/>
  <c r="G65" i="27"/>
  <c r="M64" i="27"/>
  <c r="K64" i="27"/>
  <c r="I64" i="27"/>
  <c r="G64" i="27"/>
  <c r="M63" i="27"/>
  <c r="K63" i="27"/>
  <c r="I63" i="27"/>
  <c r="G63" i="27"/>
  <c r="M62" i="27"/>
  <c r="K62" i="27"/>
  <c r="I62" i="27"/>
  <c r="G62" i="27"/>
  <c r="M61" i="27"/>
  <c r="K61" i="27"/>
  <c r="J61" i="27"/>
  <c r="I61" i="27"/>
  <c r="G61" i="27"/>
  <c r="M60" i="27"/>
  <c r="K60" i="27"/>
  <c r="J60" i="27"/>
  <c r="I60" i="27"/>
  <c r="G60" i="27"/>
  <c r="M59" i="27"/>
  <c r="K59" i="27"/>
  <c r="J59" i="27"/>
  <c r="I59" i="27"/>
  <c r="G59" i="27"/>
  <c r="M58" i="27"/>
  <c r="K58" i="27"/>
  <c r="J58" i="27"/>
  <c r="I58" i="27"/>
  <c r="G58" i="27"/>
  <c r="M57" i="27"/>
  <c r="K57" i="27"/>
  <c r="J57" i="27"/>
  <c r="I57" i="27"/>
  <c r="G57" i="27"/>
  <c r="M56" i="27"/>
  <c r="K56" i="27"/>
  <c r="J56" i="27"/>
  <c r="I56" i="27"/>
  <c r="G56" i="27"/>
  <c r="M55" i="27"/>
  <c r="K55" i="27"/>
  <c r="J55" i="27"/>
  <c r="I55" i="27"/>
  <c r="G55" i="27"/>
  <c r="M54" i="27"/>
  <c r="K54" i="27"/>
  <c r="J54" i="27"/>
  <c r="I54" i="27"/>
  <c r="G54" i="27"/>
  <c r="M53" i="27"/>
  <c r="K53" i="27"/>
  <c r="J53" i="27"/>
  <c r="I53" i="27"/>
  <c r="G53" i="27"/>
  <c r="M52" i="27"/>
  <c r="K52" i="27"/>
  <c r="J52" i="27"/>
  <c r="I52" i="27"/>
  <c r="G52" i="27"/>
  <c r="M51" i="27"/>
  <c r="K51" i="27"/>
  <c r="J51" i="27"/>
  <c r="I51" i="27"/>
  <c r="G51" i="27"/>
  <c r="M50" i="27"/>
  <c r="K50" i="27"/>
  <c r="J50" i="27"/>
  <c r="I50" i="27"/>
  <c r="G50" i="27"/>
  <c r="M49" i="27"/>
  <c r="K49" i="27"/>
  <c r="J49" i="27"/>
  <c r="I49" i="27"/>
  <c r="G49" i="27"/>
  <c r="M48" i="27"/>
  <c r="K48" i="27"/>
  <c r="J48" i="27"/>
  <c r="I48" i="27"/>
  <c r="G48" i="27"/>
  <c r="M47" i="27"/>
  <c r="K47" i="27"/>
  <c r="J47" i="27"/>
  <c r="I47" i="27"/>
  <c r="G47" i="27"/>
  <c r="M46" i="27"/>
  <c r="K46" i="27"/>
  <c r="I46" i="27"/>
  <c r="G46" i="27"/>
  <c r="M45" i="27"/>
  <c r="K45" i="27"/>
  <c r="J45" i="27"/>
  <c r="I45" i="27"/>
  <c r="G45" i="27"/>
  <c r="M44" i="27"/>
  <c r="K44" i="27"/>
  <c r="J44" i="27"/>
  <c r="I44" i="27"/>
  <c r="G44" i="27"/>
  <c r="M43" i="27"/>
  <c r="K43" i="27"/>
  <c r="J43" i="27"/>
  <c r="I43" i="27"/>
  <c r="G43" i="27"/>
  <c r="M42" i="27"/>
  <c r="K42" i="27"/>
  <c r="J42" i="27"/>
  <c r="I42" i="27"/>
  <c r="G42" i="27"/>
  <c r="M41" i="27"/>
  <c r="K41" i="27"/>
  <c r="J41" i="27"/>
  <c r="I41" i="27"/>
  <c r="G41" i="27"/>
  <c r="M40" i="27"/>
  <c r="K40" i="27"/>
  <c r="J40" i="27"/>
  <c r="I40" i="27"/>
  <c r="G40" i="27"/>
  <c r="M39" i="27"/>
  <c r="K39" i="27"/>
  <c r="J39" i="27"/>
  <c r="I39" i="27"/>
  <c r="G39" i="27"/>
  <c r="M38" i="27"/>
  <c r="K38" i="27"/>
  <c r="J38" i="27"/>
  <c r="I38" i="27"/>
  <c r="G38" i="27"/>
  <c r="M37" i="27"/>
  <c r="K37" i="27"/>
  <c r="J37" i="27"/>
  <c r="I37" i="27"/>
  <c r="G37" i="27"/>
  <c r="M36" i="27"/>
  <c r="K36" i="27"/>
  <c r="J36" i="27"/>
  <c r="I36" i="27"/>
  <c r="G36" i="27"/>
  <c r="M35" i="27"/>
  <c r="K35" i="27"/>
  <c r="J35" i="27"/>
  <c r="I35" i="27"/>
  <c r="G35" i="27"/>
  <c r="M34" i="27"/>
  <c r="K34" i="27"/>
  <c r="J34" i="27"/>
  <c r="I34" i="27"/>
  <c r="G34" i="27"/>
  <c r="M33" i="27"/>
  <c r="K33" i="27"/>
  <c r="J33" i="27"/>
  <c r="I33" i="27"/>
  <c r="G33" i="27"/>
  <c r="M32" i="27"/>
  <c r="K32" i="27"/>
  <c r="J32" i="27"/>
  <c r="I32" i="27"/>
  <c r="G32" i="27"/>
  <c r="M31" i="27"/>
  <c r="K31" i="27"/>
  <c r="J31" i="27"/>
  <c r="I31" i="27"/>
  <c r="G31" i="27"/>
  <c r="M30" i="27"/>
  <c r="K30" i="27"/>
  <c r="J30" i="27"/>
  <c r="I30" i="27"/>
  <c r="G30" i="27"/>
  <c r="M29" i="27"/>
  <c r="K29" i="27"/>
  <c r="J29" i="27"/>
  <c r="I29" i="27"/>
  <c r="G29" i="27"/>
  <c r="M28" i="27"/>
  <c r="K28" i="27"/>
  <c r="J28" i="27"/>
  <c r="I28" i="27"/>
  <c r="G28" i="27"/>
  <c r="M27" i="27"/>
  <c r="K27" i="27"/>
  <c r="J27" i="27"/>
  <c r="I27" i="27"/>
  <c r="G27" i="27"/>
  <c r="M26" i="27"/>
  <c r="K26" i="27"/>
  <c r="J26" i="27"/>
  <c r="I26" i="27"/>
  <c r="G26" i="27"/>
  <c r="M25" i="27"/>
  <c r="K25" i="27"/>
  <c r="J25" i="27"/>
  <c r="I25" i="27"/>
  <c r="G25" i="27"/>
  <c r="M24" i="27"/>
  <c r="K24" i="27"/>
  <c r="J24" i="27"/>
  <c r="I24" i="27"/>
  <c r="G24" i="27"/>
  <c r="M23" i="27"/>
  <c r="K23" i="27"/>
  <c r="J23" i="27"/>
  <c r="I23" i="27"/>
  <c r="G23" i="27"/>
  <c r="M22" i="27"/>
  <c r="K22" i="27"/>
  <c r="J22" i="27"/>
  <c r="I22" i="27"/>
  <c r="G22" i="27"/>
  <c r="M21" i="27"/>
  <c r="K21" i="27"/>
  <c r="J21" i="27"/>
  <c r="I21" i="27"/>
  <c r="G21" i="27"/>
  <c r="M20" i="27"/>
  <c r="K20" i="27"/>
  <c r="J20" i="27"/>
  <c r="I20" i="27"/>
  <c r="G20" i="27"/>
  <c r="M19" i="27"/>
  <c r="K19" i="27"/>
  <c r="J19" i="27"/>
  <c r="I19" i="27"/>
  <c r="G19" i="27"/>
  <c r="M18" i="27"/>
  <c r="K18" i="27"/>
  <c r="J18" i="27"/>
  <c r="I18" i="27"/>
  <c r="G18" i="27"/>
  <c r="M17" i="27"/>
  <c r="K17" i="27"/>
  <c r="J17" i="27"/>
  <c r="I17" i="27"/>
  <c r="G17" i="27"/>
  <c r="M16" i="27"/>
  <c r="K16" i="27"/>
  <c r="J16" i="27"/>
  <c r="I16" i="27"/>
  <c r="G16" i="27"/>
  <c r="M15" i="27"/>
  <c r="K15" i="27"/>
  <c r="J15" i="27"/>
  <c r="I15" i="27"/>
  <c r="G15" i="27"/>
  <c r="M14" i="27"/>
  <c r="K14" i="27"/>
  <c r="J14" i="27"/>
  <c r="I14" i="27"/>
  <c r="G14" i="27"/>
  <c r="M13" i="27"/>
  <c r="K13" i="27"/>
  <c r="J13" i="27"/>
  <c r="I13" i="27"/>
  <c r="G13" i="27"/>
  <c r="M12" i="27"/>
  <c r="K12" i="27"/>
  <c r="J12" i="27"/>
  <c r="I12" i="27"/>
  <c r="G12" i="27"/>
  <c r="M11" i="27"/>
  <c r="K11" i="27"/>
  <c r="J11" i="27"/>
  <c r="I11" i="27"/>
  <c r="G11" i="27"/>
  <c r="M10" i="27"/>
  <c r="K10" i="27"/>
  <c r="J10" i="27"/>
  <c r="I10" i="27"/>
  <c r="G10" i="27"/>
  <c r="M9" i="27"/>
  <c r="K9" i="27"/>
  <c r="J9" i="27"/>
  <c r="I9" i="27"/>
  <c r="G9" i="27"/>
  <c r="M8" i="27"/>
  <c r="K8" i="27"/>
  <c r="J8" i="27"/>
  <c r="I8" i="27"/>
  <c r="G8" i="27"/>
  <c r="M10" i="26"/>
  <c r="L10" i="26"/>
  <c r="K10" i="26"/>
  <c r="J10" i="26"/>
  <c r="I10" i="26"/>
  <c r="H10" i="26"/>
  <c r="G10" i="26"/>
  <c r="F10" i="26"/>
  <c r="M9" i="26"/>
  <c r="K9" i="26"/>
  <c r="I9" i="26"/>
  <c r="G9" i="26"/>
  <c r="M8" i="26"/>
  <c r="K8" i="26"/>
  <c r="I8" i="26"/>
  <c r="G8" i="26"/>
  <c r="M7" i="26"/>
  <c r="K7" i="26"/>
  <c r="I7" i="26"/>
  <c r="G7" i="26"/>
  <c r="M87" i="25"/>
  <c r="K87" i="25"/>
  <c r="I87" i="25"/>
  <c r="G87" i="25"/>
  <c r="F87" i="25"/>
  <c r="M86" i="25"/>
  <c r="K86" i="25"/>
  <c r="J86" i="25"/>
  <c r="I86" i="25"/>
  <c r="G86" i="25"/>
  <c r="M85" i="25"/>
  <c r="K85" i="25"/>
  <c r="J85" i="25"/>
  <c r="I85" i="25"/>
  <c r="G85" i="25"/>
  <c r="M84" i="25"/>
  <c r="K84" i="25"/>
  <c r="J84" i="25"/>
  <c r="I84" i="25"/>
  <c r="G84" i="25"/>
  <c r="M83" i="25"/>
  <c r="K83" i="25"/>
  <c r="J83" i="25"/>
  <c r="I83" i="25"/>
  <c r="G83" i="25"/>
  <c r="M82" i="25"/>
  <c r="K82" i="25"/>
  <c r="J82" i="25"/>
  <c r="I82" i="25"/>
  <c r="G82" i="25"/>
  <c r="M81" i="25"/>
  <c r="K81" i="25"/>
  <c r="J81" i="25"/>
  <c r="I81" i="25"/>
  <c r="G81" i="25"/>
  <c r="M80" i="25"/>
  <c r="K80" i="25"/>
  <c r="J80" i="25"/>
  <c r="I80" i="25"/>
  <c r="G80" i="25"/>
  <c r="M79" i="25"/>
  <c r="K79" i="25"/>
  <c r="J79" i="25"/>
  <c r="I79" i="25"/>
  <c r="G79" i="25"/>
  <c r="M78" i="25"/>
  <c r="K78" i="25"/>
  <c r="J78" i="25"/>
  <c r="I78" i="25"/>
  <c r="G78" i="25"/>
  <c r="M77" i="25"/>
  <c r="K77" i="25"/>
  <c r="J77" i="25"/>
  <c r="I77" i="25"/>
  <c r="G77" i="25"/>
  <c r="M76" i="25"/>
  <c r="K76" i="25"/>
  <c r="J76" i="25"/>
  <c r="I76" i="25"/>
  <c r="G76" i="25"/>
  <c r="M75" i="25"/>
  <c r="K75" i="25"/>
  <c r="J75" i="25"/>
  <c r="I75" i="25"/>
  <c r="G75" i="25"/>
  <c r="M74" i="25"/>
  <c r="K74" i="25"/>
  <c r="J74" i="25"/>
  <c r="I74" i="25"/>
  <c r="G74" i="25"/>
  <c r="M73" i="25"/>
  <c r="K73" i="25"/>
  <c r="J73" i="25"/>
  <c r="I73" i="25"/>
  <c r="G73" i="25"/>
  <c r="M72" i="25"/>
  <c r="K72" i="25"/>
  <c r="J72" i="25"/>
  <c r="I72" i="25"/>
  <c r="G72" i="25"/>
  <c r="M71" i="25"/>
  <c r="K71" i="25"/>
  <c r="J71" i="25"/>
  <c r="I71" i="25"/>
  <c r="G71" i="25"/>
  <c r="M70" i="25"/>
  <c r="K70" i="25"/>
  <c r="J70" i="25"/>
  <c r="I70" i="25"/>
  <c r="G70" i="25"/>
  <c r="M69" i="25"/>
  <c r="K69" i="25"/>
  <c r="J69" i="25"/>
  <c r="I69" i="25"/>
  <c r="G69" i="25"/>
  <c r="M68" i="25"/>
  <c r="K68" i="25"/>
  <c r="J68" i="25"/>
  <c r="I68" i="25"/>
  <c r="G68" i="25"/>
  <c r="M67" i="25"/>
  <c r="K67" i="25"/>
  <c r="J67" i="25"/>
  <c r="I67" i="25"/>
  <c r="G67" i="25"/>
  <c r="M66" i="25"/>
  <c r="K66" i="25"/>
  <c r="I66" i="25"/>
  <c r="G66" i="25"/>
  <c r="M65" i="25"/>
  <c r="K65" i="25"/>
  <c r="I65" i="25"/>
  <c r="G65" i="25"/>
  <c r="M64" i="25"/>
  <c r="K64" i="25"/>
  <c r="I64" i="25"/>
  <c r="G64" i="25"/>
  <c r="M63" i="25"/>
  <c r="K63" i="25"/>
  <c r="I63" i="25"/>
  <c r="G63" i="25"/>
  <c r="M62" i="25"/>
  <c r="K62" i="25"/>
  <c r="I62" i="25"/>
  <c r="G62" i="25"/>
  <c r="M61" i="25"/>
  <c r="K61" i="25"/>
  <c r="J61" i="25"/>
  <c r="I61" i="25"/>
  <c r="G61" i="25"/>
  <c r="M60" i="25"/>
  <c r="K60" i="25"/>
  <c r="J60" i="25"/>
  <c r="I60" i="25"/>
  <c r="G60" i="25"/>
  <c r="M59" i="25"/>
  <c r="K59" i="25"/>
  <c r="J59" i="25"/>
  <c r="I59" i="25"/>
  <c r="G59" i="25"/>
  <c r="M58" i="25"/>
  <c r="K58" i="25"/>
  <c r="J58" i="25"/>
  <c r="I58" i="25"/>
  <c r="G58" i="25"/>
  <c r="M57" i="25"/>
  <c r="K57" i="25"/>
  <c r="J57" i="25"/>
  <c r="I57" i="25"/>
  <c r="G57" i="25"/>
  <c r="M56" i="25"/>
  <c r="K56" i="25"/>
  <c r="J56" i="25"/>
  <c r="I56" i="25"/>
  <c r="G56" i="25"/>
  <c r="M55" i="25"/>
  <c r="K55" i="25"/>
  <c r="J55" i="25"/>
  <c r="I55" i="25"/>
  <c r="G55" i="25"/>
  <c r="M54" i="25"/>
  <c r="K54" i="25"/>
  <c r="J54" i="25"/>
  <c r="I54" i="25"/>
  <c r="G54" i="25"/>
  <c r="M53" i="25"/>
  <c r="K53" i="25"/>
  <c r="J53" i="25"/>
  <c r="I53" i="25"/>
  <c r="G53" i="25"/>
  <c r="M52" i="25"/>
  <c r="K52" i="25"/>
  <c r="J52" i="25"/>
  <c r="I52" i="25"/>
  <c r="G52" i="25"/>
  <c r="M51" i="25"/>
  <c r="K51" i="25"/>
  <c r="J51" i="25"/>
  <c r="I51" i="25"/>
  <c r="G51" i="25"/>
  <c r="M50" i="25"/>
  <c r="K50" i="25"/>
  <c r="J50" i="25"/>
  <c r="I50" i="25"/>
  <c r="G50" i="25"/>
  <c r="M49" i="25"/>
  <c r="K49" i="25"/>
  <c r="J49" i="25"/>
  <c r="I49" i="25"/>
  <c r="G49" i="25"/>
  <c r="M48" i="25"/>
  <c r="K48" i="25"/>
  <c r="J48" i="25"/>
  <c r="I48" i="25"/>
  <c r="G48" i="25"/>
  <c r="M47" i="25"/>
  <c r="K47" i="25"/>
  <c r="J47" i="25"/>
  <c r="I47" i="25"/>
  <c r="G47" i="25"/>
  <c r="M46" i="25"/>
  <c r="K46" i="25"/>
  <c r="I46" i="25"/>
  <c r="G46" i="25"/>
  <c r="M45" i="25"/>
  <c r="K45" i="25"/>
  <c r="J45" i="25"/>
  <c r="I45" i="25"/>
  <c r="G45" i="25"/>
  <c r="M44" i="25"/>
  <c r="K44" i="25"/>
  <c r="J44" i="25"/>
  <c r="I44" i="25"/>
  <c r="G44" i="25"/>
  <c r="M43" i="25"/>
  <c r="K43" i="25"/>
  <c r="J43" i="25"/>
  <c r="I43" i="25"/>
  <c r="G43" i="25"/>
  <c r="M42" i="25"/>
  <c r="K42" i="25"/>
  <c r="J42" i="25"/>
  <c r="I42" i="25"/>
  <c r="G42" i="25"/>
  <c r="M41" i="25"/>
  <c r="K41" i="25"/>
  <c r="J41" i="25"/>
  <c r="I41" i="25"/>
  <c r="G41" i="25"/>
  <c r="M40" i="25"/>
  <c r="K40" i="25"/>
  <c r="J40" i="25"/>
  <c r="I40" i="25"/>
  <c r="G40" i="25"/>
  <c r="M39" i="25"/>
  <c r="K39" i="25"/>
  <c r="J39" i="25"/>
  <c r="I39" i="25"/>
  <c r="G39" i="25"/>
  <c r="M38" i="25"/>
  <c r="K38" i="25"/>
  <c r="J38" i="25"/>
  <c r="I38" i="25"/>
  <c r="G38" i="25"/>
  <c r="M37" i="25"/>
  <c r="K37" i="25"/>
  <c r="J37" i="25"/>
  <c r="I37" i="25"/>
  <c r="G37" i="25"/>
  <c r="M36" i="25"/>
  <c r="K36" i="25"/>
  <c r="J36" i="25"/>
  <c r="I36" i="25"/>
  <c r="G36" i="25"/>
  <c r="M35" i="25"/>
  <c r="K35" i="25"/>
  <c r="J35" i="25"/>
  <c r="I35" i="25"/>
  <c r="G35" i="25"/>
  <c r="M34" i="25"/>
  <c r="K34" i="25"/>
  <c r="J34" i="25"/>
  <c r="I34" i="25"/>
  <c r="G34" i="25"/>
  <c r="M33" i="25"/>
  <c r="K33" i="25"/>
  <c r="J33" i="25"/>
  <c r="I33" i="25"/>
  <c r="G33" i="25"/>
  <c r="M32" i="25"/>
  <c r="K32" i="25"/>
  <c r="J32" i="25"/>
  <c r="I32" i="25"/>
  <c r="G32" i="25"/>
  <c r="M31" i="25"/>
  <c r="K31" i="25"/>
  <c r="J31" i="25"/>
  <c r="I31" i="25"/>
  <c r="G31" i="25"/>
  <c r="M30" i="25"/>
  <c r="K30" i="25"/>
  <c r="J30" i="25"/>
  <c r="I30" i="25"/>
  <c r="G30" i="25"/>
  <c r="M29" i="25"/>
  <c r="K29" i="25"/>
  <c r="J29" i="25"/>
  <c r="I29" i="25"/>
  <c r="G29" i="25"/>
  <c r="M28" i="25"/>
  <c r="K28" i="25"/>
  <c r="J28" i="25"/>
  <c r="I28" i="25"/>
  <c r="G28" i="25"/>
  <c r="M27" i="25"/>
  <c r="K27" i="25"/>
  <c r="J27" i="25"/>
  <c r="I27" i="25"/>
  <c r="G27" i="25"/>
  <c r="M26" i="25"/>
  <c r="K26" i="25"/>
  <c r="J26" i="25"/>
  <c r="I26" i="25"/>
  <c r="G26" i="25"/>
  <c r="M25" i="25"/>
  <c r="K25" i="25"/>
  <c r="J25" i="25"/>
  <c r="I25" i="25"/>
  <c r="G25" i="25"/>
  <c r="M24" i="25"/>
  <c r="K24" i="25"/>
  <c r="J24" i="25"/>
  <c r="I24" i="25"/>
  <c r="G24" i="25"/>
  <c r="M23" i="25"/>
  <c r="K23" i="25"/>
  <c r="J23" i="25"/>
  <c r="I23" i="25"/>
  <c r="G23" i="25"/>
  <c r="M22" i="25"/>
  <c r="K22" i="25"/>
  <c r="J22" i="25"/>
  <c r="I22" i="25"/>
  <c r="G22" i="25"/>
  <c r="M21" i="25"/>
  <c r="K21" i="25"/>
  <c r="J21" i="25"/>
  <c r="I21" i="25"/>
  <c r="G21" i="25"/>
  <c r="M20" i="25"/>
  <c r="K20" i="25"/>
  <c r="J20" i="25"/>
  <c r="I20" i="25"/>
  <c r="G20" i="25"/>
  <c r="M19" i="25"/>
  <c r="K19" i="25"/>
  <c r="J19" i="25"/>
  <c r="I19" i="25"/>
  <c r="G19" i="25"/>
  <c r="M18" i="25"/>
  <c r="K18" i="25"/>
  <c r="J18" i="25"/>
  <c r="I18" i="25"/>
  <c r="G18" i="25"/>
  <c r="M17" i="25"/>
  <c r="K17" i="25"/>
  <c r="J17" i="25"/>
  <c r="I17" i="25"/>
  <c r="G17" i="25"/>
  <c r="M16" i="25"/>
  <c r="K16" i="25"/>
  <c r="J16" i="25"/>
  <c r="I16" i="25"/>
  <c r="G16" i="25"/>
  <c r="M15" i="25"/>
  <c r="K15" i="25"/>
  <c r="J15" i="25"/>
  <c r="I15" i="25"/>
  <c r="G15" i="25"/>
  <c r="M14" i="25"/>
  <c r="K14" i="25"/>
  <c r="J14" i="25"/>
  <c r="I14" i="25"/>
  <c r="G14" i="25"/>
  <c r="M13" i="25"/>
  <c r="K13" i="25"/>
  <c r="J13" i="25"/>
  <c r="I13" i="25"/>
  <c r="G13" i="25"/>
  <c r="M12" i="25"/>
  <c r="K12" i="25"/>
  <c r="J12" i="25"/>
  <c r="I12" i="25"/>
  <c r="G12" i="25"/>
  <c r="M11" i="25"/>
  <c r="K11" i="25"/>
  <c r="J11" i="25"/>
  <c r="I11" i="25"/>
  <c r="G11" i="25"/>
  <c r="M10" i="25"/>
  <c r="K10" i="25"/>
  <c r="J10" i="25"/>
  <c r="I10" i="25"/>
  <c r="G10" i="25"/>
  <c r="M9" i="25"/>
  <c r="K9" i="25"/>
  <c r="J9" i="25"/>
  <c r="I9" i="25"/>
  <c r="G9" i="25"/>
  <c r="M8" i="25"/>
  <c r="K8" i="25"/>
  <c r="J8" i="25"/>
  <c r="I8" i="25"/>
  <c r="G8" i="25"/>
  <c r="M10" i="24"/>
  <c r="L10" i="24"/>
  <c r="K10" i="24"/>
  <c r="J10" i="24"/>
  <c r="I10" i="24"/>
  <c r="H10" i="24"/>
  <c r="G10" i="24"/>
  <c r="F10" i="24"/>
  <c r="M9" i="24"/>
  <c r="K9" i="24"/>
  <c r="I9" i="24"/>
  <c r="G9" i="24"/>
  <c r="M8" i="24"/>
  <c r="K8" i="24"/>
  <c r="I8" i="24"/>
  <c r="G8" i="24"/>
  <c r="M7" i="24"/>
  <c r="K7" i="24"/>
  <c r="I7" i="24"/>
  <c r="G7" i="24"/>
  <c r="M10" i="23"/>
  <c r="L10" i="23"/>
  <c r="K10" i="23"/>
  <c r="J10" i="23"/>
  <c r="I10" i="23"/>
  <c r="H10" i="23"/>
  <c r="G10" i="23"/>
  <c r="F10" i="23"/>
  <c r="M9" i="23"/>
  <c r="K9" i="23"/>
  <c r="I9" i="23"/>
  <c r="G9" i="23"/>
  <c r="M8" i="23"/>
  <c r="K8" i="23"/>
  <c r="I8" i="23"/>
  <c r="G8" i="23"/>
  <c r="M7" i="23"/>
  <c r="K7" i="23"/>
  <c r="I7" i="23"/>
  <c r="G7" i="23"/>
  <c r="M87" i="21"/>
  <c r="K87" i="21"/>
  <c r="I87" i="21"/>
  <c r="G87" i="21"/>
  <c r="F87" i="21"/>
  <c r="M86" i="21"/>
  <c r="K86" i="21"/>
  <c r="J86" i="21"/>
  <c r="I86" i="21"/>
  <c r="G86" i="21"/>
  <c r="M85" i="21"/>
  <c r="K85" i="21"/>
  <c r="J85" i="21"/>
  <c r="I85" i="21"/>
  <c r="G85" i="21"/>
  <c r="M84" i="21"/>
  <c r="K84" i="21"/>
  <c r="J84" i="21"/>
  <c r="I84" i="21"/>
  <c r="G84" i="21"/>
  <c r="M83" i="21"/>
  <c r="K83" i="21"/>
  <c r="J83" i="21"/>
  <c r="I83" i="21"/>
  <c r="G83" i="21"/>
  <c r="M82" i="21"/>
  <c r="K82" i="21"/>
  <c r="J82" i="21"/>
  <c r="I82" i="21"/>
  <c r="G82" i="21"/>
  <c r="M81" i="21"/>
  <c r="K81" i="21"/>
  <c r="J81" i="21"/>
  <c r="I81" i="21"/>
  <c r="G81" i="21"/>
  <c r="M80" i="21"/>
  <c r="K80" i="21"/>
  <c r="J80" i="21"/>
  <c r="I80" i="21"/>
  <c r="G80" i="21"/>
  <c r="M79" i="21"/>
  <c r="K79" i="21"/>
  <c r="J79" i="21"/>
  <c r="I79" i="21"/>
  <c r="G79" i="21"/>
  <c r="M78" i="21"/>
  <c r="K78" i="21"/>
  <c r="J78" i="21"/>
  <c r="I78" i="21"/>
  <c r="G78" i="21"/>
  <c r="M77" i="21"/>
  <c r="K77" i="21"/>
  <c r="J77" i="21"/>
  <c r="I77" i="21"/>
  <c r="G77" i="21"/>
  <c r="M76" i="21"/>
  <c r="K76" i="21"/>
  <c r="J76" i="21"/>
  <c r="I76" i="21"/>
  <c r="G76" i="21"/>
  <c r="M75" i="21"/>
  <c r="K75" i="21"/>
  <c r="J75" i="21"/>
  <c r="I75" i="21"/>
  <c r="G75" i="21"/>
  <c r="M74" i="21"/>
  <c r="K74" i="21"/>
  <c r="J74" i="21"/>
  <c r="I74" i="21"/>
  <c r="G74" i="21"/>
  <c r="M73" i="21"/>
  <c r="K73" i="21"/>
  <c r="J73" i="21"/>
  <c r="I73" i="21"/>
  <c r="G73" i="21"/>
  <c r="M72" i="21"/>
  <c r="K72" i="21"/>
  <c r="J72" i="21"/>
  <c r="I72" i="21"/>
  <c r="G72" i="21"/>
  <c r="M71" i="21"/>
  <c r="K71" i="21"/>
  <c r="J71" i="21"/>
  <c r="I71" i="21"/>
  <c r="G71" i="21"/>
  <c r="M70" i="21"/>
  <c r="K70" i="21"/>
  <c r="J70" i="21"/>
  <c r="I70" i="21"/>
  <c r="G70" i="21"/>
  <c r="M69" i="21"/>
  <c r="K69" i="21"/>
  <c r="J69" i="21"/>
  <c r="I69" i="21"/>
  <c r="G69" i="21"/>
  <c r="M68" i="21"/>
  <c r="K68" i="21"/>
  <c r="J68" i="21"/>
  <c r="I68" i="21"/>
  <c r="G68" i="21"/>
  <c r="M67" i="21"/>
  <c r="K67" i="21"/>
  <c r="J67" i="21"/>
  <c r="I67" i="21"/>
  <c r="G67" i="21"/>
  <c r="M66" i="21"/>
  <c r="K66" i="21"/>
  <c r="I66" i="21"/>
  <c r="G66" i="21"/>
  <c r="M65" i="21"/>
  <c r="K65" i="21"/>
  <c r="I65" i="21"/>
  <c r="G65" i="21"/>
  <c r="M64" i="21"/>
  <c r="K64" i="21"/>
  <c r="I64" i="21"/>
  <c r="G64" i="21"/>
  <c r="M63" i="21"/>
  <c r="K63" i="21"/>
  <c r="I63" i="21"/>
  <c r="G63" i="21"/>
  <c r="M62" i="21"/>
  <c r="K62" i="21"/>
  <c r="I62" i="21"/>
  <c r="G62" i="21"/>
  <c r="M61" i="21"/>
  <c r="K61" i="21"/>
  <c r="J61" i="21"/>
  <c r="I61" i="21"/>
  <c r="G61" i="21"/>
  <c r="M60" i="21"/>
  <c r="K60" i="21"/>
  <c r="J60" i="21"/>
  <c r="I60" i="21"/>
  <c r="G60" i="21"/>
  <c r="M59" i="21"/>
  <c r="K59" i="21"/>
  <c r="J59" i="21"/>
  <c r="I59" i="21"/>
  <c r="G59" i="21"/>
  <c r="M58" i="21"/>
  <c r="K58" i="21"/>
  <c r="J58" i="21"/>
  <c r="I58" i="21"/>
  <c r="G58" i="21"/>
  <c r="M57" i="21"/>
  <c r="K57" i="21"/>
  <c r="J57" i="21"/>
  <c r="I57" i="21"/>
  <c r="G57" i="21"/>
  <c r="M56" i="21"/>
  <c r="K56" i="21"/>
  <c r="J56" i="21"/>
  <c r="I56" i="21"/>
  <c r="G56" i="21"/>
  <c r="M55" i="21"/>
  <c r="K55" i="21"/>
  <c r="J55" i="21"/>
  <c r="I55" i="21"/>
  <c r="G55" i="21"/>
  <c r="M54" i="21"/>
  <c r="K54" i="21"/>
  <c r="J54" i="21"/>
  <c r="I54" i="21"/>
  <c r="G54" i="21"/>
  <c r="M53" i="21"/>
  <c r="K53" i="21"/>
  <c r="J53" i="21"/>
  <c r="I53" i="21"/>
  <c r="G53" i="21"/>
  <c r="M52" i="21"/>
  <c r="K52" i="21"/>
  <c r="J52" i="21"/>
  <c r="I52" i="21"/>
  <c r="G52" i="21"/>
  <c r="M51" i="21"/>
  <c r="K51" i="21"/>
  <c r="J51" i="21"/>
  <c r="I51" i="21"/>
  <c r="G51" i="21"/>
  <c r="M50" i="21"/>
  <c r="K50" i="21"/>
  <c r="J50" i="21"/>
  <c r="I50" i="21"/>
  <c r="G50" i="21"/>
  <c r="M49" i="21"/>
  <c r="K49" i="21"/>
  <c r="J49" i="21"/>
  <c r="I49" i="21"/>
  <c r="G49" i="21"/>
  <c r="M48" i="21"/>
  <c r="K48" i="21"/>
  <c r="J48" i="21"/>
  <c r="I48" i="21"/>
  <c r="G48" i="21"/>
  <c r="M47" i="21"/>
  <c r="K47" i="21"/>
  <c r="J47" i="21"/>
  <c r="I47" i="21"/>
  <c r="G47" i="21"/>
  <c r="M46" i="21"/>
  <c r="K46" i="21"/>
  <c r="I46" i="21"/>
  <c r="G46" i="21"/>
  <c r="M45" i="21"/>
  <c r="K45" i="21"/>
  <c r="J45" i="21"/>
  <c r="I45" i="21"/>
  <c r="G45" i="21"/>
  <c r="M44" i="21"/>
  <c r="K44" i="21"/>
  <c r="J44" i="21"/>
  <c r="I44" i="21"/>
  <c r="G44" i="21"/>
  <c r="M43" i="21"/>
  <c r="K43" i="21"/>
  <c r="J43" i="21"/>
  <c r="I43" i="21"/>
  <c r="G43" i="21"/>
  <c r="M42" i="21"/>
  <c r="K42" i="21"/>
  <c r="J42" i="21"/>
  <c r="I42" i="21"/>
  <c r="G42" i="21"/>
  <c r="M41" i="21"/>
  <c r="K41" i="21"/>
  <c r="J41" i="21"/>
  <c r="I41" i="21"/>
  <c r="G41" i="21"/>
  <c r="M40" i="21"/>
  <c r="K40" i="21"/>
  <c r="J40" i="21"/>
  <c r="I40" i="21"/>
  <c r="G40" i="21"/>
  <c r="M39" i="21"/>
  <c r="K39" i="21"/>
  <c r="J39" i="21"/>
  <c r="I39" i="21"/>
  <c r="G39" i="21"/>
  <c r="M38" i="21"/>
  <c r="K38" i="21"/>
  <c r="J38" i="21"/>
  <c r="I38" i="21"/>
  <c r="G38" i="21"/>
  <c r="M37" i="21"/>
  <c r="K37" i="21"/>
  <c r="J37" i="21"/>
  <c r="I37" i="21"/>
  <c r="G37" i="21"/>
  <c r="M36" i="21"/>
  <c r="K36" i="21"/>
  <c r="J36" i="21"/>
  <c r="I36" i="21"/>
  <c r="G36" i="21"/>
  <c r="M35" i="21"/>
  <c r="K35" i="21"/>
  <c r="J35" i="21"/>
  <c r="I35" i="21"/>
  <c r="G35" i="21"/>
  <c r="M34" i="21"/>
  <c r="K34" i="21"/>
  <c r="J34" i="21"/>
  <c r="I34" i="21"/>
  <c r="G34" i="21"/>
  <c r="M33" i="21"/>
  <c r="K33" i="21"/>
  <c r="J33" i="21"/>
  <c r="I33" i="21"/>
  <c r="G33" i="21"/>
  <c r="M32" i="21"/>
  <c r="K32" i="21"/>
  <c r="J32" i="21"/>
  <c r="I32" i="21"/>
  <c r="G32" i="21"/>
  <c r="M31" i="21"/>
  <c r="K31" i="21"/>
  <c r="J31" i="21"/>
  <c r="I31" i="21"/>
  <c r="G31" i="21"/>
  <c r="M30" i="21"/>
  <c r="K30" i="21"/>
  <c r="J30" i="21"/>
  <c r="I30" i="21"/>
  <c r="G30" i="21"/>
  <c r="M29" i="21"/>
  <c r="K29" i="21"/>
  <c r="J29" i="21"/>
  <c r="I29" i="21"/>
  <c r="G29" i="21"/>
  <c r="M28" i="21"/>
  <c r="K28" i="21"/>
  <c r="J28" i="21"/>
  <c r="I28" i="21"/>
  <c r="G28" i="21"/>
  <c r="M27" i="21"/>
  <c r="K27" i="21"/>
  <c r="J27" i="21"/>
  <c r="I27" i="21"/>
  <c r="G27" i="21"/>
  <c r="M26" i="21"/>
  <c r="K26" i="21"/>
  <c r="J26" i="21"/>
  <c r="I26" i="21"/>
  <c r="G26" i="21"/>
  <c r="M25" i="21"/>
  <c r="K25" i="21"/>
  <c r="J25" i="21"/>
  <c r="I25" i="21"/>
  <c r="G25" i="21"/>
  <c r="M24" i="21"/>
  <c r="K24" i="21"/>
  <c r="J24" i="21"/>
  <c r="I24" i="21"/>
  <c r="G24" i="21"/>
  <c r="M23" i="21"/>
  <c r="K23" i="21"/>
  <c r="J23" i="21"/>
  <c r="I23" i="21"/>
  <c r="G23" i="21"/>
  <c r="M22" i="21"/>
  <c r="K22" i="21"/>
  <c r="J22" i="21"/>
  <c r="I22" i="21"/>
  <c r="G22" i="21"/>
  <c r="M21" i="21"/>
  <c r="K21" i="21"/>
  <c r="J21" i="21"/>
  <c r="I21" i="21"/>
  <c r="G21" i="21"/>
  <c r="M20" i="21"/>
  <c r="K20" i="21"/>
  <c r="J20" i="21"/>
  <c r="I20" i="21"/>
  <c r="G20" i="21"/>
  <c r="M19" i="21"/>
  <c r="K19" i="21"/>
  <c r="J19" i="21"/>
  <c r="I19" i="21"/>
  <c r="G19" i="21"/>
  <c r="M18" i="21"/>
  <c r="K18" i="21"/>
  <c r="J18" i="21"/>
  <c r="I18" i="21"/>
  <c r="G18" i="21"/>
  <c r="M17" i="21"/>
  <c r="K17" i="21"/>
  <c r="J17" i="21"/>
  <c r="I17" i="21"/>
  <c r="G17" i="21"/>
  <c r="M16" i="21"/>
  <c r="K16" i="21"/>
  <c r="J16" i="21"/>
  <c r="I16" i="21"/>
  <c r="G16" i="21"/>
  <c r="M15" i="21"/>
  <c r="K15" i="21"/>
  <c r="J15" i="21"/>
  <c r="I15" i="21"/>
  <c r="G15" i="21"/>
  <c r="M14" i="21"/>
  <c r="K14" i="21"/>
  <c r="J14" i="21"/>
  <c r="I14" i="21"/>
  <c r="G14" i="21"/>
  <c r="M13" i="21"/>
  <c r="K13" i="21"/>
  <c r="J13" i="21"/>
  <c r="I13" i="21"/>
  <c r="G13" i="21"/>
  <c r="M12" i="21"/>
  <c r="K12" i="21"/>
  <c r="J12" i="21"/>
  <c r="I12" i="21"/>
  <c r="G12" i="21"/>
  <c r="M11" i="21"/>
  <c r="K11" i="21"/>
  <c r="J11" i="21"/>
  <c r="I11" i="21"/>
  <c r="G11" i="21"/>
  <c r="M10" i="21"/>
  <c r="K10" i="21"/>
  <c r="J10" i="21"/>
  <c r="I10" i="21"/>
  <c r="G10" i="21"/>
  <c r="M9" i="21"/>
  <c r="K9" i="21"/>
  <c r="J9" i="21"/>
  <c r="I9" i="21"/>
  <c r="G9" i="21"/>
  <c r="M8" i="21"/>
  <c r="K8" i="21"/>
  <c r="J8" i="21"/>
  <c r="I8" i="21"/>
  <c r="G8" i="21"/>
  <c r="M10" i="20"/>
  <c r="L10" i="20"/>
  <c r="K10" i="20"/>
  <c r="J10" i="20"/>
  <c r="I10" i="20"/>
  <c r="H10" i="20"/>
  <c r="G10" i="20"/>
  <c r="F10" i="20"/>
  <c r="M9" i="20"/>
  <c r="K9" i="20"/>
  <c r="I9" i="20"/>
  <c r="G9" i="20"/>
  <c r="M8" i="20"/>
  <c r="K8" i="20"/>
  <c r="I8" i="20"/>
  <c r="G8" i="20"/>
  <c r="M7" i="20"/>
  <c r="K7" i="20"/>
  <c r="I7" i="20"/>
  <c r="G7" i="20"/>
  <c r="M87" i="19"/>
  <c r="K87" i="19"/>
  <c r="I87" i="19"/>
  <c r="G87" i="19"/>
  <c r="F87" i="19"/>
  <c r="M86" i="19"/>
  <c r="K86" i="19"/>
  <c r="J86" i="19"/>
  <c r="I86" i="19"/>
  <c r="G86" i="19"/>
  <c r="M85" i="19"/>
  <c r="K85" i="19"/>
  <c r="J85" i="19"/>
  <c r="I85" i="19"/>
  <c r="G85" i="19"/>
  <c r="M84" i="19"/>
  <c r="K84" i="19"/>
  <c r="J84" i="19"/>
  <c r="I84" i="19"/>
  <c r="G84" i="19"/>
  <c r="M83" i="19"/>
  <c r="K83" i="19"/>
  <c r="J83" i="19"/>
  <c r="I83" i="19"/>
  <c r="G83" i="19"/>
  <c r="M82" i="19"/>
  <c r="K82" i="19"/>
  <c r="J82" i="19"/>
  <c r="I82" i="19"/>
  <c r="G82" i="19"/>
  <c r="M81" i="19"/>
  <c r="K81" i="19"/>
  <c r="J81" i="19"/>
  <c r="I81" i="19"/>
  <c r="G81" i="19"/>
  <c r="M80" i="19"/>
  <c r="K80" i="19"/>
  <c r="J80" i="19"/>
  <c r="I80" i="19"/>
  <c r="G80" i="19"/>
  <c r="M79" i="19"/>
  <c r="K79" i="19"/>
  <c r="J79" i="19"/>
  <c r="I79" i="19"/>
  <c r="G79" i="19"/>
  <c r="M78" i="19"/>
  <c r="K78" i="19"/>
  <c r="J78" i="19"/>
  <c r="I78" i="19"/>
  <c r="G78" i="19"/>
  <c r="M77" i="19"/>
  <c r="K77" i="19"/>
  <c r="J77" i="19"/>
  <c r="I77" i="19"/>
  <c r="G77" i="19"/>
  <c r="M76" i="19"/>
  <c r="K76" i="19"/>
  <c r="J76" i="19"/>
  <c r="I76" i="19"/>
  <c r="G76" i="19"/>
  <c r="M75" i="19"/>
  <c r="K75" i="19"/>
  <c r="J75" i="19"/>
  <c r="I75" i="19"/>
  <c r="G75" i="19"/>
  <c r="M74" i="19"/>
  <c r="K74" i="19"/>
  <c r="J74" i="19"/>
  <c r="I74" i="19"/>
  <c r="G74" i="19"/>
  <c r="M73" i="19"/>
  <c r="K73" i="19"/>
  <c r="J73" i="19"/>
  <c r="I73" i="19"/>
  <c r="G73" i="19"/>
  <c r="M72" i="19"/>
  <c r="K72" i="19"/>
  <c r="J72" i="19"/>
  <c r="I72" i="19"/>
  <c r="G72" i="19"/>
  <c r="M71" i="19"/>
  <c r="K71" i="19"/>
  <c r="J71" i="19"/>
  <c r="I71" i="19"/>
  <c r="G71" i="19"/>
  <c r="M70" i="19"/>
  <c r="K70" i="19"/>
  <c r="J70" i="19"/>
  <c r="I70" i="19"/>
  <c r="G70" i="19"/>
  <c r="M69" i="19"/>
  <c r="K69" i="19"/>
  <c r="J69" i="19"/>
  <c r="I69" i="19"/>
  <c r="G69" i="19"/>
  <c r="M68" i="19"/>
  <c r="K68" i="19"/>
  <c r="J68" i="19"/>
  <c r="I68" i="19"/>
  <c r="G68" i="19"/>
  <c r="M67" i="19"/>
  <c r="K67" i="19"/>
  <c r="J67" i="19"/>
  <c r="I67" i="19"/>
  <c r="G67" i="19"/>
  <c r="M66" i="19"/>
  <c r="K66" i="19"/>
  <c r="I66" i="19"/>
  <c r="G66" i="19"/>
  <c r="M65" i="19"/>
  <c r="K65" i="19"/>
  <c r="I65" i="19"/>
  <c r="G65" i="19"/>
  <c r="M64" i="19"/>
  <c r="K64" i="19"/>
  <c r="I64" i="19"/>
  <c r="G64" i="19"/>
  <c r="M63" i="19"/>
  <c r="K63" i="19"/>
  <c r="I63" i="19"/>
  <c r="G63" i="19"/>
  <c r="M62" i="19"/>
  <c r="K62" i="19"/>
  <c r="I62" i="19"/>
  <c r="G62" i="19"/>
  <c r="M61" i="19"/>
  <c r="K61" i="19"/>
  <c r="J61" i="19"/>
  <c r="I61" i="19"/>
  <c r="G61" i="19"/>
  <c r="M60" i="19"/>
  <c r="K60" i="19"/>
  <c r="J60" i="19"/>
  <c r="I60" i="19"/>
  <c r="G60" i="19"/>
  <c r="M59" i="19"/>
  <c r="K59" i="19"/>
  <c r="J59" i="19"/>
  <c r="I59" i="19"/>
  <c r="G59" i="19"/>
  <c r="M58" i="19"/>
  <c r="K58" i="19"/>
  <c r="J58" i="19"/>
  <c r="I58" i="19"/>
  <c r="G58" i="19"/>
  <c r="M57" i="19"/>
  <c r="K57" i="19"/>
  <c r="J57" i="19"/>
  <c r="I57" i="19"/>
  <c r="G57" i="19"/>
  <c r="M56" i="19"/>
  <c r="K56" i="19"/>
  <c r="J56" i="19"/>
  <c r="I56" i="19"/>
  <c r="G56" i="19"/>
  <c r="M55" i="19"/>
  <c r="K55" i="19"/>
  <c r="J55" i="19"/>
  <c r="I55" i="19"/>
  <c r="G55" i="19"/>
  <c r="M54" i="19"/>
  <c r="K54" i="19"/>
  <c r="J54" i="19"/>
  <c r="I54" i="19"/>
  <c r="G54" i="19"/>
  <c r="M53" i="19"/>
  <c r="K53" i="19"/>
  <c r="J53" i="19"/>
  <c r="I53" i="19"/>
  <c r="G53" i="19"/>
  <c r="M52" i="19"/>
  <c r="K52" i="19"/>
  <c r="J52" i="19"/>
  <c r="I52" i="19"/>
  <c r="G52" i="19"/>
  <c r="M51" i="19"/>
  <c r="K51" i="19"/>
  <c r="J51" i="19"/>
  <c r="I51" i="19"/>
  <c r="G51" i="19"/>
  <c r="M50" i="19"/>
  <c r="K50" i="19"/>
  <c r="J50" i="19"/>
  <c r="I50" i="19"/>
  <c r="G50" i="19"/>
  <c r="M49" i="19"/>
  <c r="K49" i="19"/>
  <c r="J49" i="19"/>
  <c r="I49" i="19"/>
  <c r="G49" i="19"/>
  <c r="M48" i="19"/>
  <c r="K48" i="19"/>
  <c r="J48" i="19"/>
  <c r="I48" i="19"/>
  <c r="G48" i="19"/>
  <c r="M47" i="19"/>
  <c r="K47" i="19"/>
  <c r="J47" i="19"/>
  <c r="I47" i="19"/>
  <c r="G47" i="19"/>
  <c r="M46" i="19"/>
  <c r="K46" i="19"/>
  <c r="I46" i="19"/>
  <c r="G46" i="19"/>
  <c r="M45" i="19"/>
  <c r="K45" i="19"/>
  <c r="J45" i="19"/>
  <c r="I45" i="19"/>
  <c r="G45" i="19"/>
  <c r="M44" i="19"/>
  <c r="K44" i="19"/>
  <c r="J44" i="19"/>
  <c r="I44" i="19"/>
  <c r="G44" i="19"/>
  <c r="M43" i="19"/>
  <c r="K43" i="19"/>
  <c r="J43" i="19"/>
  <c r="I43" i="19"/>
  <c r="G43" i="19"/>
  <c r="M42" i="19"/>
  <c r="K42" i="19"/>
  <c r="J42" i="19"/>
  <c r="I42" i="19"/>
  <c r="G42" i="19"/>
  <c r="M41" i="19"/>
  <c r="K41" i="19"/>
  <c r="J41" i="19"/>
  <c r="I41" i="19"/>
  <c r="G41" i="19"/>
  <c r="M40" i="19"/>
  <c r="K40" i="19"/>
  <c r="J40" i="19"/>
  <c r="I40" i="19"/>
  <c r="G40" i="19"/>
  <c r="M39" i="19"/>
  <c r="K39" i="19"/>
  <c r="J39" i="19"/>
  <c r="I39" i="19"/>
  <c r="G39" i="19"/>
  <c r="M38" i="19"/>
  <c r="K38" i="19"/>
  <c r="J38" i="19"/>
  <c r="I38" i="19"/>
  <c r="G38" i="19"/>
  <c r="M37" i="19"/>
  <c r="K37" i="19"/>
  <c r="J37" i="19"/>
  <c r="I37" i="19"/>
  <c r="G37" i="19"/>
  <c r="M36" i="19"/>
  <c r="K36" i="19"/>
  <c r="J36" i="19"/>
  <c r="I36" i="19"/>
  <c r="G36" i="19"/>
  <c r="M35" i="19"/>
  <c r="K35" i="19"/>
  <c r="J35" i="19"/>
  <c r="I35" i="19"/>
  <c r="G35" i="19"/>
  <c r="M34" i="19"/>
  <c r="K34" i="19"/>
  <c r="J34" i="19"/>
  <c r="I34" i="19"/>
  <c r="G34" i="19"/>
  <c r="M33" i="19"/>
  <c r="K33" i="19"/>
  <c r="J33" i="19"/>
  <c r="I33" i="19"/>
  <c r="G33" i="19"/>
  <c r="M32" i="19"/>
  <c r="K32" i="19"/>
  <c r="J32" i="19"/>
  <c r="I32" i="19"/>
  <c r="G32" i="19"/>
  <c r="M31" i="19"/>
  <c r="K31" i="19"/>
  <c r="J31" i="19"/>
  <c r="I31" i="19"/>
  <c r="G31" i="19"/>
  <c r="M30" i="19"/>
  <c r="K30" i="19"/>
  <c r="J30" i="19"/>
  <c r="I30" i="19"/>
  <c r="G30" i="19"/>
  <c r="M29" i="19"/>
  <c r="K29" i="19"/>
  <c r="J29" i="19"/>
  <c r="I29" i="19"/>
  <c r="G29" i="19"/>
  <c r="M28" i="19"/>
  <c r="K28" i="19"/>
  <c r="J28" i="19"/>
  <c r="I28" i="19"/>
  <c r="G28" i="19"/>
  <c r="M27" i="19"/>
  <c r="K27" i="19"/>
  <c r="J27" i="19"/>
  <c r="I27" i="19"/>
  <c r="G27" i="19"/>
  <c r="M26" i="19"/>
  <c r="K26" i="19"/>
  <c r="J26" i="19"/>
  <c r="I26" i="19"/>
  <c r="G26" i="19"/>
  <c r="M25" i="19"/>
  <c r="K25" i="19"/>
  <c r="J25" i="19"/>
  <c r="I25" i="19"/>
  <c r="G25" i="19"/>
  <c r="M24" i="19"/>
  <c r="K24" i="19"/>
  <c r="J24" i="19"/>
  <c r="I24" i="19"/>
  <c r="G24" i="19"/>
  <c r="M23" i="19"/>
  <c r="K23" i="19"/>
  <c r="J23" i="19"/>
  <c r="I23" i="19"/>
  <c r="G23" i="19"/>
  <c r="M22" i="19"/>
  <c r="K22" i="19"/>
  <c r="J22" i="19"/>
  <c r="I22" i="19"/>
  <c r="G22" i="19"/>
  <c r="M21" i="19"/>
  <c r="K21" i="19"/>
  <c r="J21" i="19"/>
  <c r="I21" i="19"/>
  <c r="G21" i="19"/>
  <c r="M20" i="19"/>
  <c r="K20" i="19"/>
  <c r="J20" i="19"/>
  <c r="I20" i="19"/>
  <c r="G20" i="19"/>
  <c r="M19" i="19"/>
  <c r="K19" i="19"/>
  <c r="J19" i="19"/>
  <c r="I19" i="19"/>
  <c r="G19" i="19"/>
  <c r="M18" i="19"/>
  <c r="K18" i="19"/>
  <c r="J18" i="19"/>
  <c r="I18" i="19"/>
  <c r="G18" i="19"/>
  <c r="M17" i="19"/>
  <c r="K17" i="19"/>
  <c r="J17" i="19"/>
  <c r="I17" i="19"/>
  <c r="G17" i="19"/>
  <c r="M16" i="19"/>
  <c r="K16" i="19"/>
  <c r="J16" i="19"/>
  <c r="I16" i="19"/>
  <c r="G16" i="19"/>
  <c r="M15" i="19"/>
  <c r="K15" i="19"/>
  <c r="J15" i="19"/>
  <c r="I15" i="19"/>
  <c r="G15" i="19"/>
  <c r="M14" i="19"/>
  <c r="K14" i="19"/>
  <c r="J14" i="19"/>
  <c r="I14" i="19"/>
  <c r="G14" i="19"/>
  <c r="M13" i="19"/>
  <c r="K13" i="19"/>
  <c r="J13" i="19"/>
  <c r="I13" i="19"/>
  <c r="G13" i="19"/>
  <c r="M12" i="19"/>
  <c r="K12" i="19"/>
  <c r="J12" i="19"/>
  <c r="I12" i="19"/>
  <c r="G12" i="19"/>
  <c r="M11" i="19"/>
  <c r="K11" i="19"/>
  <c r="J11" i="19"/>
  <c r="I11" i="19"/>
  <c r="G11" i="19"/>
  <c r="M10" i="19"/>
  <c r="K10" i="19"/>
  <c r="J10" i="19"/>
  <c r="I10" i="19"/>
  <c r="G10" i="19"/>
  <c r="M9" i="19"/>
  <c r="K9" i="19"/>
  <c r="J9" i="19"/>
  <c r="I9" i="19"/>
  <c r="G9" i="19"/>
  <c r="M8" i="19"/>
  <c r="K8" i="19"/>
  <c r="J8" i="19"/>
  <c r="I8" i="19"/>
  <c r="G8" i="19"/>
  <c r="M10" i="18"/>
  <c r="L10" i="18"/>
  <c r="K10" i="18"/>
  <c r="J10" i="18"/>
  <c r="I10" i="18"/>
  <c r="H10" i="18"/>
  <c r="G10" i="18"/>
  <c r="F10" i="18"/>
  <c r="M9" i="18"/>
  <c r="K9" i="18"/>
  <c r="I9" i="18"/>
  <c r="G9" i="18"/>
  <c r="M8" i="18"/>
  <c r="K8" i="18"/>
  <c r="I8" i="18"/>
  <c r="G8" i="18"/>
  <c r="M7" i="18"/>
  <c r="K7" i="18"/>
  <c r="I7" i="18"/>
  <c r="G7" i="18"/>
  <c r="M87" i="17"/>
  <c r="K87" i="17"/>
  <c r="I87" i="17"/>
  <c r="G87" i="17"/>
  <c r="F87" i="17"/>
  <c r="M86" i="17"/>
  <c r="K86" i="17"/>
  <c r="J86" i="17"/>
  <c r="I86" i="17"/>
  <c r="G86" i="17"/>
  <c r="M85" i="17"/>
  <c r="K85" i="17"/>
  <c r="J85" i="17"/>
  <c r="I85" i="17"/>
  <c r="G85" i="17"/>
  <c r="M84" i="17"/>
  <c r="K84" i="17"/>
  <c r="J84" i="17"/>
  <c r="I84" i="17"/>
  <c r="G84" i="17"/>
  <c r="M83" i="17"/>
  <c r="K83" i="17"/>
  <c r="J83" i="17"/>
  <c r="I83" i="17"/>
  <c r="G83" i="17"/>
  <c r="M82" i="17"/>
  <c r="K82" i="17"/>
  <c r="J82" i="17"/>
  <c r="I82" i="17"/>
  <c r="G82" i="17"/>
  <c r="M81" i="17"/>
  <c r="K81" i="17"/>
  <c r="J81" i="17"/>
  <c r="I81" i="17"/>
  <c r="G81" i="17"/>
  <c r="M80" i="17"/>
  <c r="K80" i="17"/>
  <c r="J80" i="17"/>
  <c r="I80" i="17"/>
  <c r="G80" i="17"/>
  <c r="M79" i="17"/>
  <c r="K79" i="17"/>
  <c r="J79" i="17"/>
  <c r="I79" i="17"/>
  <c r="G79" i="17"/>
  <c r="M78" i="17"/>
  <c r="K78" i="17"/>
  <c r="J78" i="17"/>
  <c r="I78" i="17"/>
  <c r="G78" i="17"/>
  <c r="M77" i="17"/>
  <c r="K77" i="17"/>
  <c r="J77" i="17"/>
  <c r="I77" i="17"/>
  <c r="G77" i="17"/>
  <c r="M76" i="17"/>
  <c r="K76" i="17"/>
  <c r="J76" i="17"/>
  <c r="I76" i="17"/>
  <c r="G76" i="17"/>
  <c r="M75" i="17"/>
  <c r="K75" i="17"/>
  <c r="J75" i="17"/>
  <c r="I75" i="17"/>
  <c r="G75" i="17"/>
  <c r="M74" i="17"/>
  <c r="K74" i="17"/>
  <c r="J74" i="17"/>
  <c r="I74" i="17"/>
  <c r="G74" i="17"/>
  <c r="M73" i="17"/>
  <c r="K73" i="17"/>
  <c r="J73" i="17"/>
  <c r="I73" i="17"/>
  <c r="G73" i="17"/>
  <c r="M72" i="17"/>
  <c r="K72" i="17"/>
  <c r="J72" i="17"/>
  <c r="I72" i="17"/>
  <c r="G72" i="17"/>
  <c r="M71" i="17"/>
  <c r="K71" i="17"/>
  <c r="J71" i="17"/>
  <c r="I71" i="17"/>
  <c r="G71" i="17"/>
  <c r="M70" i="17"/>
  <c r="K70" i="17"/>
  <c r="J70" i="17"/>
  <c r="I70" i="17"/>
  <c r="G70" i="17"/>
  <c r="M69" i="17"/>
  <c r="K69" i="17"/>
  <c r="J69" i="17"/>
  <c r="I69" i="17"/>
  <c r="G69" i="17"/>
  <c r="M68" i="17"/>
  <c r="K68" i="17"/>
  <c r="J68" i="17"/>
  <c r="I68" i="17"/>
  <c r="G68" i="17"/>
  <c r="M67" i="17"/>
  <c r="K67" i="17"/>
  <c r="J67" i="17"/>
  <c r="I67" i="17"/>
  <c r="G67" i="17"/>
  <c r="M66" i="17"/>
  <c r="K66" i="17"/>
  <c r="I66" i="17"/>
  <c r="G66" i="17"/>
  <c r="M65" i="17"/>
  <c r="K65" i="17"/>
  <c r="I65" i="17"/>
  <c r="G65" i="17"/>
  <c r="M64" i="17"/>
  <c r="K64" i="17"/>
  <c r="I64" i="17"/>
  <c r="G64" i="17"/>
  <c r="M63" i="17"/>
  <c r="K63" i="17"/>
  <c r="I63" i="17"/>
  <c r="G63" i="17"/>
  <c r="M62" i="17"/>
  <c r="K62" i="17"/>
  <c r="I62" i="17"/>
  <c r="G62" i="17"/>
  <c r="M61" i="17"/>
  <c r="K61" i="17"/>
  <c r="J61" i="17"/>
  <c r="I61" i="17"/>
  <c r="G61" i="17"/>
  <c r="M60" i="17"/>
  <c r="K60" i="17"/>
  <c r="J60" i="17"/>
  <c r="I60" i="17"/>
  <c r="G60" i="17"/>
  <c r="M59" i="17"/>
  <c r="K59" i="17"/>
  <c r="J59" i="17"/>
  <c r="I59" i="17"/>
  <c r="G59" i="17"/>
  <c r="M58" i="17"/>
  <c r="K58" i="17"/>
  <c r="J58" i="17"/>
  <c r="I58" i="17"/>
  <c r="G58" i="17"/>
  <c r="M57" i="17"/>
  <c r="K57" i="17"/>
  <c r="J57" i="17"/>
  <c r="I57" i="17"/>
  <c r="G57" i="17"/>
  <c r="M56" i="17"/>
  <c r="K56" i="17"/>
  <c r="J56" i="17"/>
  <c r="I56" i="17"/>
  <c r="G56" i="17"/>
  <c r="M55" i="17"/>
  <c r="K55" i="17"/>
  <c r="J55" i="17"/>
  <c r="I55" i="17"/>
  <c r="G55" i="17"/>
  <c r="M54" i="17"/>
  <c r="K54" i="17"/>
  <c r="J54" i="17"/>
  <c r="I54" i="17"/>
  <c r="G54" i="17"/>
  <c r="M53" i="17"/>
  <c r="K53" i="17"/>
  <c r="J53" i="17"/>
  <c r="I53" i="17"/>
  <c r="G53" i="17"/>
  <c r="M52" i="17"/>
  <c r="K52" i="17"/>
  <c r="J52" i="17"/>
  <c r="I52" i="17"/>
  <c r="G52" i="17"/>
  <c r="M51" i="17"/>
  <c r="K51" i="17"/>
  <c r="J51" i="17"/>
  <c r="I51" i="17"/>
  <c r="G51" i="17"/>
  <c r="M50" i="17"/>
  <c r="K50" i="17"/>
  <c r="J50" i="17"/>
  <c r="I50" i="17"/>
  <c r="G50" i="17"/>
  <c r="M49" i="17"/>
  <c r="K49" i="17"/>
  <c r="J49" i="17"/>
  <c r="I49" i="17"/>
  <c r="G49" i="17"/>
  <c r="M48" i="17"/>
  <c r="K48" i="17"/>
  <c r="J48" i="17"/>
  <c r="I48" i="17"/>
  <c r="G48" i="17"/>
  <c r="M47" i="17"/>
  <c r="K47" i="17"/>
  <c r="J47" i="17"/>
  <c r="I47" i="17"/>
  <c r="G47" i="17"/>
  <c r="M46" i="17"/>
  <c r="K46" i="17"/>
  <c r="I46" i="17"/>
  <c r="G46" i="17"/>
  <c r="M45" i="17"/>
  <c r="K45" i="17"/>
  <c r="J45" i="17"/>
  <c r="I45" i="17"/>
  <c r="G45" i="17"/>
  <c r="M44" i="17"/>
  <c r="K44" i="17"/>
  <c r="J44" i="17"/>
  <c r="I44" i="17"/>
  <c r="G44" i="17"/>
  <c r="M43" i="17"/>
  <c r="K43" i="17"/>
  <c r="J43" i="17"/>
  <c r="I43" i="17"/>
  <c r="G43" i="17"/>
  <c r="M42" i="17"/>
  <c r="K42" i="17"/>
  <c r="J42" i="17"/>
  <c r="I42" i="17"/>
  <c r="G42" i="17"/>
  <c r="M41" i="17"/>
  <c r="K41" i="17"/>
  <c r="J41" i="17"/>
  <c r="I41" i="17"/>
  <c r="G41" i="17"/>
  <c r="M40" i="17"/>
  <c r="K40" i="17"/>
  <c r="J40" i="17"/>
  <c r="I40" i="17"/>
  <c r="G40" i="17"/>
  <c r="M39" i="17"/>
  <c r="K39" i="17"/>
  <c r="J39" i="17"/>
  <c r="I39" i="17"/>
  <c r="G39" i="17"/>
  <c r="M38" i="17"/>
  <c r="K38" i="17"/>
  <c r="J38" i="17"/>
  <c r="I38" i="17"/>
  <c r="G38" i="17"/>
  <c r="M37" i="17"/>
  <c r="K37" i="17"/>
  <c r="J37" i="17"/>
  <c r="I37" i="17"/>
  <c r="G37" i="17"/>
  <c r="M36" i="17"/>
  <c r="K36" i="17"/>
  <c r="J36" i="17"/>
  <c r="I36" i="17"/>
  <c r="G36" i="17"/>
  <c r="M35" i="17"/>
  <c r="K35" i="17"/>
  <c r="J35" i="17"/>
  <c r="I35" i="17"/>
  <c r="G35" i="17"/>
  <c r="M34" i="17"/>
  <c r="K34" i="17"/>
  <c r="J34" i="17"/>
  <c r="I34" i="17"/>
  <c r="G34" i="17"/>
  <c r="M33" i="17"/>
  <c r="K33" i="17"/>
  <c r="J33" i="17"/>
  <c r="I33" i="17"/>
  <c r="G33" i="17"/>
  <c r="M32" i="17"/>
  <c r="K32" i="17"/>
  <c r="J32" i="17"/>
  <c r="I32" i="17"/>
  <c r="G32" i="17"/>
  <c r="M31" i="17"/>
  <c r="K31" i="17"/>
  <c r="J31" i="17"/>
  <c r="I31" i="17"/>
  <c r="G31" i="17"/>
  <c r="M30" i="17"/>
  <c r="K30" i="17"/>
  <c r="J30" i="17"/>
  <c r="I30" i="17"/>
  <c r="G30" i="17"/>
  <c r="M29" i="17"/>
  <c r="K29" i="17"/>
  <c r="J29" i="17"/>
  <c r="I29" i="17"/>
  <c r="G29" i="17"/>
  <c r="M28" i="17"/>
  <c r="K28" i="17"/>
  <c r="J28" i="17"/>
  <c r="I28" i="17"/>
  <c r="G28" i="17"/>
  <c r="M27" i="17"/>
  <c r="K27" i="17"/>
  <c r="J27" i="17"/>
  <c r="I27" i="17"/>
  <c r="G27" i="17"/>
  <c r="M26" i="17"/>
  <c r="K26" i="17"/>
  <c r="J26" i="17"/>
  <c r="I26" i="17"/>
  <c r="G26" i="17"/>
  <c r="M25" i="17"/>
  <c r="K25" i="17"/>
  <c r="J25" i="17"/>
  <c r="I25" i="17"/>
  <c r="G25" i="17"/>
  <c r="M24" i="17"/>
  <c r="K24" i="17"/>
  <c r="J24" i="17"/>
  <c r="I24" i="17"/>
  <c r="G24" i="17"/>
  <c r="M23" i="17"/>
  <c r="K23" i="17"/>
  <c r="J23" i="17"/>
  <c r="I23" i="17"/>
  <c r="G23" i="17"/>
  <c r="M22" i="17"/>
  <c r="K22" i="17"/>
  <c r="J22" i="17"/>
  <c r="I22" i="17"/>
  <c r="G22" i="17"/>
  <c r="M21" i="17"/>
  <c r="K21" i="17"/>
  <c r="J21" i="17"/>
  <c r="I21" i="17"/>
  <c r="G21" i="17"/>
  <c r="M20" i="17"/>
  <c r="K20" i="17"/>
  <c r="J20" i="17"/>
  <c r="I20" i="17"/>
  <c r="G20" i="17"/>
  <c r="M19" i="17"/>
  <c r="K19" i="17"/>
  <c r="J19" i="17"/>
  <c r="I19" i="17"/>
  <c r="G19" i="17"/>
  <c r="M18" i="17"/>
  <c r="K18" i="17"/>
  <c r="J18" i="17"/>
  <c r="I18" i="17"/>
  <c r="G18" i="17"/>
  <c r="M17" i="17"/>
  <c r="K17" i="17"/>
  <c r="J17" i="17"/>
  <c r="I17" i="17"/>
  <c r="G17" i="17"/>
  <c r="M16" i="17"/>
  <c r="K16" i="17"/>
  <c r="J16" i="17"/>
  <c r="I16" i="17"/>
  <c r="G16" i="17"/>
  <c r="M15" i="17"/>
  <c r="K15" i="17"/>
  <c r="J15" i="17"/>
  <c r="I15" i="17"/>
  <c r="G15" i="17"/>
  <c r="M14" i="17"/>
  <c r="K14" i="17"/>
  <c r="J14" i="17"/>
  <c r="I14" i="17"/>
  <c r="G14" i="17"/>
  <c r="M13" i="17"/>
  <c r="K13" i="17"/>
  <c r="J13" i="17"/>
  <c r="I13" i="17"/>
  <c r="G13" i="17"/>
  <c r="M12" i="17"/>
  <c r="K12" i="17"/>
  <c r="J12" i="17"/>
  <c r="I12" i="17"/>
  <c r="G12" i="17"/>
  <c r="M11" i="17"/>
  <c r="K11" i="17"/>
  <c r="J11" i="17"/>
  <c r="I11" i="17"/>
  <c r="G11" i="17"/>
  <c r="M10" i="17"/>
  <c r="K10" i="17"/>
  <c r="J10" i="17"/>
  <c r="I10" i="17"/>
  <c r="G10" i="17"/>
  <c r="M9" i="17"/>
  <c r="K9" i="17"/>
  <c r="J9" i="17"/>
  <c r="I9" i="17"/>
  <c r="G9" i="17"/>
  <c r="M8" i="17"/>
  <c r="K8" i="17"/>
  <c r="J8" i="17"/>
  <c r="I8" i="17"/>
  <c r="G8" i="17"/>
  <c r="M10" i="16"/>
  <c r="L10" i="16"/>
  <c r="K10" i="16"/>
  <c r="J10" i="16"/>
  <c r="I10" i="16"/>
  <c r="H10" i="16"/>
  <c r="G10" i="16"/>
  <c r="F10" i="16"/>
  <c r="M9" i="16"/>
  <c r="K9" i="16"/>
  <c r="I9" i="16"/>
  <c r="G9" i="16"/>
  <c r="M8" i="16"/>
  <c r="K8" i="16"/>
  <c r="I8" i="16"/>
  <c r="G8" i="16"/>
  <c r="M7" i="16"/>
  <c r="K7" i="16"/>
  <c r="I7" i="16"/>
  <c r="G7" i="16"/>
  <c r="M10" i="15"/>
  <c r="L10" i="15"/>
  <c r="K10" i="15"/>
  <c r="J10" i="15"/>
  <c r="I10" i="15"/>
  <c r="H10" i="15"/>
  <c r="G10" i="15"/>
  <c r="F10" i="15"/>
  <c r="M9" i="15"/>
  <c r="K9" i="15"/>
  <c r="I9" i="15"/>
  <c r="G9" i="15"/>
  <c r="M8" i="15"/>
  <c r="K8" i="15"/>
  <c r="I8" i="15"/>
  <c r="G8" i="15"/>
  <c r="M7" i="15"/>
  <c r="K7" i="15"/>
  <c r="I7" i="15"/>
  <c r="G7" i="15"/>
  <c r="H702" i="118"/>
  <c r="H701" i="118"/>
  <c r="H700" i="118"/>
  <c r="H699" i="118"/>
  <c r="H698" i="118"/>
  <c r="H697" i="118"/>
  <c r="H696" i="118"/>
  <c r="H695" i="118"/>
  <c r="H694" i="118"/>
  <c r="H693" i="118"/>
  <c r="H692" i="118"/>
  <c r="H691" i="118"/>
  <c r="H690" i="118"/>
  <c r="H689" i="118"/>
  <c r="H688" i="118"/>
  <c r="H687" i="118"/>
  <c r="H686" i="118"/>
  <c r="H685" i="118"/>
  <c r="H684" i="118"/>
  <c r="H683" i="118"/>
  <c r="H682" i="118"/>
  <c r="H681" i="118"/>
  <c r="H680" i="118"/>
  <c r="H679" i="118"/>
  <c r="H678" i="118"/>
  <c r="H677" i="118"/>
  <c r="H676" i="118"/>
  <c r="H675" i="118"/>
  <c r="H674" i="118"/>
  <c r="H673" i="118"/>
  <c r="H672" i="118"/>
  <c r="H671" i="118"/>
  <c r="H670" i="118"/>
  <c r="H669" i="118"/>
  <c r="H668" i="118"/>
  <c r="H667" i="118"/>
  <c r="H666" i="118"/>
  <c r="H665" i="118"/>
  <c r="H664" i="118"/>
  <c r="H663" i="118"/>
  <c r="H662" i="118"/>
  <c r="H661" i="118"/>
  <c r="H660" i="118"/>
  <c r="H659" i="118"/>
  <c r="H658" i="118"/>
  <c r="H657" i="118"/>
  <c r="H656" i="118"/>
  <c r="H655" i="118"/>
  <c r="H654" i="118"/>
  <c r="H653" i="118"/>
  <c r="H652" i="118"/>
  <c r="H651" i="118"/>
  <c r="H650" i="118"/>
  <c r="H649" i="118"/>
  <c r="H648" i="118"/>
  <c r="H647" i="118"/>
  <c r="H646" i="118"/>
  <c r="H645" i="118"/>
  <c r="H644" i="118"/>
  <c r="H643" i="118"/>
  <c r="H642" i="118"/>
  <c r="H641" i="118"/>
  <c r="H640" i="118"/>
  <c r="H639" i="118"/>
  <c r="H638" i="118"/>
  <c r="H637" i="118"/>
  <c r="H636" i="118"/>
  <c r="H635" i="118"/>
  <c r="H634" i="118"/>
  <c r="H633" i="118"/>
  <c r="H632" i="118"/>
  <c r="H631" i="118"/>
  <c r="H630" i="118"/>
  <c r="H629" i="118"/>
  <c r="H628" i="118"/>
  <c r="H627" i="118"/>
  <c r="H626" i="118"/>
  <c r="H625" i="118"/>
  <c r="H624" i="118"/>
  <c r="H623" i="118"/>
  <c r="H622" i="118"/>
  <c r="H621" i="118"/>
  <c r="H620" i="118"/>
  <c r="H619" i="118"/>
  <c r="H618" i="118"/>
  <c r="H617" i="118"/>
  <c r="H616" i="118"/>
  <c r="H615" i="118"/>
  <c r="H614" i="118"/>
  <c r="H613" i="118"/>
  <c r="H612" i="118"/>
  <c r="H611" i="118"/>
  <c r="H610" i="118"/>
  <c r="H609" i="118"/>
  <c r="H608" i="118"/>
  <c r="H607" i="118"/>
  <c r="H606" i="118"/>
  <c r="H605" i="118"/>
  <c r="H604" i="118"/>
  <c r="H603" i="118"/>
  <c r="H602" i="118"/>
  <c r="H601" i="118"/>
  <c r="H600" i="118"/>
  <c r="H599" i="118"/>
  <c r="H598" i="118"/>
  <c r="H597" i="118"/>
  <c r="H596" i="118"/>
  <c r="H595" i="118"/>
  <c r="H594" i="118"/>
  <c r="H593" i="118"/>
  <c r="H592" i="118"/>
  <c r="H591" i="118"/>
  <c r="H590" i="118"/>
  <c r="H589" i="118"/>
  <c r="H588" i="118"/>
  <c r="H587" i="118"/>
  <c r="H586" i="118"/>
  <c r="H585" i="118"/>
  <c r="H584" i="118"/>
  <c r="H583" i="118"/>
  <c r="H582" i="118"/>
  <c r="H581" i="118"/>
  <c r="H580" i="118"/>
  <c r="H579" i="118"/>
  <c r="H578" i="118"/>
  <c r="H577" i="118"/>
  <c r="H576" i="118"/>
  <c r="H575" i="118"/>
  <c r="H574" i="118"/>
  <c r="H573" i="118"/>
  <c r="H572" i="118"/>
  <c r="H571" i="118"/>
  <c r="H570" i="118"/>
  <c r="H569" i="118"/>
  <c r="H568" i="118"/>
  <c r="H567" i="118"/>
  <c r="H566" i="118"/>
  <c r="H565" i="118"/>
  <c r="H564" i="118"/>
  <c r="H563" i="118"/>
  <c r="H562" i="118"/>
  <c r="H561" i="118"/>
  <c r="H560" i="118"/>
  <c r="H559" i="118"/>
  <c r="H558" i="118"/>
  <c r="H557" i="118"/>
  <c r="H556" i="118"/>
  <c r="H555" i="118"/>
  <c r="H554" i="118"/>
  <c r="H553" i="118"/>
  <c r="H552" i="118"/>
  <c r="H551" i="118"/>
  <c r="H550" i="118"/>
  <c r="H549" i="118"/>
  <c r="H548" i="118"/>
  <c r="H547" i="118"/>
  <c r="H546" i="118"/>
  <c r="H545" i="118"/>
  <c r="H544" i="118"/>
  <c r="H543" i="118"/>
  <c r="H542" i="118"/>
  <c r="H541" i="118"/>
  <c r="H540" i="118"/>
  <c r="H539" i="118"/>
  <c r="H538" i="118"/>
  <c r="H537" i="118"/>
  <c r="H536" i="118"/>
  <c r="H535" i="118"/>
  <c r="H534" i="118"/>
  <c r="H533" i="118"/>
  <c r="H532" i="118"/>
  <c r="H531" i="118"/>
  <c r="H530" i="118"/>
  <c r="H529" i="118"/>
  <c r="H528" i="118"/>
  <c r="H527" i="118"/>
  <c r="H526" i="118"/>
  <c r="H525" i="118"/>
  <c r="H524" i="118"/>
  <c r="H523" i="118"/>
  <c r="H522" i="118"/>
  <c r="H521" i="118"/>
  <c r="H520" i="118"/>
  <c r="H519" i="118"/>
  <c r="H518" i="118"/>
  <c r="H517" i="118"/>
  <c r="H516" i="118"/>
  <c r="H515" i="118"/>
  <c r="H514" i="118"/>
  <c r="H513" i="118"/>
  <c r="H512" i="118"/>
  <c r="H511" i="118"/>
  <c r="H510" i="118"/>
  <c r="H509" i="118"/>
  <c r="H508" i="118"/>
  <c r="H507" i="118"/>
  <c r="H506" i="118"/>
  <c r="H505" i="118"/>
  <c r="H504" i="118"/>
  <c r="H503" i="118"/>
  <c r="H502" i="118"/>
  <c r="H501" i="118"/>
  <c r="H500" i="118"/>
  <c r="H499" i="118"/>
  <c r="H498" i="118"/>
  <c r="H497" i="118"/>
  <c r="H496" i="118"/>
  <c r="H495" i="118"/>
  <c r="H494" i="118"/>
  <c r="H493" i="118"/>
  <c r="H492" i="118"/>
  <c r="H491" i="118"/>
  <c r="H490" i="118"/>
  <c r="H489" i="118"/>
  <c r="H488" i="118"/>
  <c r="H487" i="118"/>
  <c r="H486" i="118"/>
  <c r="H485" i="118"/>
  <c r="H484" i="118"/>
  <c r="H483" i="118"/>
  <c r="H482" i="118"/>
  <c r="H481" i="118"/>
  <c r="H480" i="118"/>
  <c r="H479" i="118"/>
  <c r="H478" i="118"/>
  <c r="H477" i="118"/>
  <c r="H476" i="118"/>
  <c r="H475" i="118"/>
  <c r="H474" i="118"/>
  <c r="H473" i="118"/>
  <c r="H472" i="118"/>
  <c r="H471" i="118"/>
  <c r="H470" i="118"/>
  <c r="H469" i="118"/>
  <c r="H468" i="118"/>
  <c r="H467" i="118"/>
  <c r="H466" i="118"/>
  <c r="H465" i="118"/>
  <c r="H464" i="118"/>
  <c r="H463" i="118"/>
  <c r="H462" i="118"/>
  <c r="H461" i="118"/>
  <c r="H460" i="118"/>
  <c r="H459" i="118"/>
  <c r="H458" i="118"/>
  <c r="H457" i="118"/>
  <c r="H456" i="118"/>
  <c r="H455" i="118"/>
  <c r="H454" i="118"/>
  <c r="H453" i="118"/>
  <c r="H452" i="118"/>
  <c r="H451" i="118"/>
  <c r="H450" i="118"/>
  <c r="H449" i="118"/>
  <c r="H448" i="118"/>
  <c r="H447" i="118"/>
  <c r="H446" i="118"/>
  <c r="H445" i="118"/>
  <c r="H444" i="118"/>
  <c r="H443" i="118"/>
  <c r="H442" i="118"/>
  <c r="H441" i="118"/>
  <c r="H440" i="118"/>
  <c r="H439" i="118"/>
  <c r="H438" i="118"/>
  <c r="H437" i="118"/>
  <c r="H436" i="118"/>
  <c r="H435" i="118"/>
  <c r="H434" i="118"/>
  <c r="H433" i="118"/>
  <c r="H432" i="118"/>
  <c r="H431" i="118"/>
  <c r="H430" i="118"/>
  <c r="H429" i="118"/>
  <c r="H428" i="118"/>
  <c r="H427" i="118"/>
  <c r="H426" i="118"/>
  <c r="H425" i="118"/>
  <c r="H424" i="118"/>
  <c r="H423" i="118"/>
  <c r="H422" i="118"/>
  <c r="H421" i="118"/>
  <c r="H420" i="118"/>
  <c r="H419" i="118"/>
  <c r="H418" i="118"/>
  <c r="H417" i="118"/>
  <c r="H416" i="118"/>
  <c r="H415" i="118"/>
  <c r="H414" i="118"/>
  <c r="H413" i="118"/>
  <c r="H412" i="118"/>
  <c r="H411" i="118"/>
  <c r="H410" i="118"/>
  <c r="H409" i="118"/>
  <c r="H408" i="118"/>
  <c r="H407" i="118"/>
  <c r="H406" i="118"/>
  <c r="H405" i="118"/>
  <c r="H404" i="118"/>
  <c r="H403" i="118"/>
  <c r="H402" i="118"/>
  <c r="H401" i="118"/>
  <c r="H400" i="118"/>
  <c r="H399" i="118"/>
  <c r="H398" i="118"/>
  <c r="H397" i="118"/>
  <c r="H396" i="118"/>
  <c r="H395" i="118"/>
  <c r="H394" i="118"/>
  <c r="H393" i="118"/>
  <c r="H392" i="118"/>
  <c r="H391" i="118"/>
  <c r="H390" i="118"/>
  <c r="H389" i="118"/>
  <c r="H388" i="118"/>
  <c r="H387" i="118"/>
  <c r="H386" i="118"/>
  <c r="H385" i="118"/>
  <c r="H384" i="118"/>
  <c r="H383" i="118"/>
  <c r="H382" i="118"/>
  <c r="H381" i="118"/>
  <c r="H380" i="118"/>
  <c r="H379" i="118"/>
  <c r="H378" i="118"/>
  <c r="H377" i="118"/>
  <c r="H376" i="118"/>
  <c r="H375" i="118"/>
  <c r="H374" i="118"/>
  <c r="H373" i="118"/>
  <c r="H372" i="118"/>
  <c r="H371" i="118"/>
  <c r="H370" i="118"/>
  <c r="H369" i="118"/>
  <c r="H368" i="118"/>
  <c r="H367" i="118"/>
  <c r="H366" i="118"/>
  <c r="H365" i="118"/>
  <c r="H364" i="118"/>
  <c r="H363" i="118"/>
  <c r="H362" i="118"/>
  <c r="H361" i="118"/>
  <c r="H360" i="118"/>
  <c r="H359" i="118"/>
  <c r="H358" i="118"/>
  <c r="H357" i="118"/>
  <c r="H356" i="118"/>
  <c r="H355" i="118"/>
  <c r="H354" i="118"/>
  <c r="H353" i="118"/>
  <c r="H352" i="118"/>
  <c r="H351" i="118"/>
  <c r="H350" i="118"/>
  <c r="H349" i="118"/>
  <c r="H348" i="118"/>
  <c r="H347" i="118"/>
  <c r="H346" i="118"/>
  <c r="H345" i="118"/>
  <c r="H344" i="118"/>
  <c r="H343" i="118"/>
  <c r="H342" i="118"/>
  <c r="H341" i="118"/>
  <c r="H340" i="118"/>
  <c r="H339" i="118"/>
  <c r="H338" i="118"/>
  <c r="H337" i="118"/>
  <c r="H336" i="118"/>
  <c r="H335" i="118"/>
  <c r="H334" i="118"/>
  <c r="H333" i="118"/>
  <c r="H332" i="118"/>
  <c r="H331" i="118"/>
  <c r="H330" i="118"/>
  <c r="H329" i="118"/>
  <c r="H328" i="118"/>
  <c r="H327" i="118"/>
  <c r="H326" i="118"/>
  <c r="H325" i="118"/>
  <c r="H324" i="118"/>
  <c r="H323" i="118"/>
  <c r="H322" i="118"/>
  <c r="H321" i="118"/>
  <c r="H320" i="118"/>
  <c r="H319" i="118"/>
  <c r="H318" i="118"/>
  <c r="H317" i="118"/>
  <c r="H316" i="118"/>
  <c r="H315" i="118"/>
  <c r="H314" i="118"/>
  <c r="H313" i="118"/>
  <c r="H312" i="118"/>
  <c r="H311" i="118"/>
  <c r="H310" i="118"/>
  <c r="H309" i="118"/>
  <c r="H308" i="118"/>
  <c r="H307" i="118"/>
  <c r="H306" i="118"/>
  <c r="H305" i="118"/>
  <c r="H304" i="118"/>
  <c r="H303" i="118"/>
  <c r="H302" i="118"/>
  <c r="H301" i="118"/>
  <c r="H300" i="118"/>
  <c r="H299" i="118"/>
  <c r="H298" i="118"/>
  <c r="H297" i="118"/>
  <c r="H296" i="118"/>
  <c r="H295" i="118"/>
  <c r="H294" i="118"/>
  <c r="H293" i="118"/>
  <c r="H292" i="118"/>
  <c r="H291" i="118"/>
  <c r="H290" i="118"/>
  <c r="H289" i="118"/>
  <c r="H288" i="118"/>
  <c r="H287" i="118"/>
  <c r="H286" i="118"/>
  <c r="H285" i="118"/>
  <c r="H284" i="118"/>
  <c r="H283" i="118"/>
  <c r="H282" i="118"/>
  <c r="H281" i="118"/>
  <c r="H280" i="118"/>
  <c r="H279" i="118"/>
  <c r="H278" i="118"/>
  <c r="H277" i="118"/>
  <c r="H276" i="118"/>
  <c r="H275" i="118"/>
  <c r="H274" i="118"/>
  <c r="H273" i="118"/>
  <c r="H272" i="118"/>
  <c r="H271" i="118"/>
  <c r="H270" i="118"/>
  <c r="H269" i="118"/>
  <c r="H268" i="118"/>
  <c r="H267" i="118"/>
  <c r="H266" i="118"/>
  <c r="H265" i="118"/>
  <c r="H264" i="118"/>
  <c r="H263" i="118"/>
  <c r="H262" i="118"/>
  <c r="H261" i="118"/>
  <c r="H260" i="118"/>
  <c r="H259" i="118"/>
  <c r="H258" i="118"/>
  <c r="H257" i="118"/>
  <c r="H256" i="118"/>
  <c r="H255" i="118"/>
  <c r="H254" i="118"/>
  <c r="H253" i="118"/>
  <c r="H252" i="118"/>
  <c r="H251" i="118"/>
  <c r="H250" i="118"/>
  <c r="H249" i="118"/>
  <c r="H248" i="118"/>
  <c r="H247" i="118"/>
  <c r="H246" i="118"/>
  <c r="H245" i="118"/>
  <c r="H244" i="118"/>
  <c r="H243" i="118"/>
  <c r="H242" i="118"/>
  <c r="H241" i="118"/>
  <c r="H240" i="118"/>
  <c r="H239" i="118"/>
  <c r="H238" i="118"/>
  <c r="H237" i="118"/>
  <c r="H236" i="118"/>
  <c r="H235" i="118"/>
  <c r="H234" i="118"/>
  <c r="H233" i="118"/>
  <c r="H232" i="118"/>
  <c r="H231" i="118"/>
  <c r="H230" i="118"/>
  <c r="H229" i="118"/>
  <c r="H228" i="118"/>
  <c r="H227" i="118"/>
  <c r="H226" i="118"/>
  <c r="H225" i="118"/>
  <c r="H224" i="118"/>
  <c r="H223" i="118"/>
  <c r="H222" i="118"/>
  <c r="H221" i="118"/>
  <c r="H220" i="118"/>
  <c r="H219" i="118"/>
  <c r="H218" i="118"/>
  <c r="H217" i="118"/>
  <c r="H216" i="118"/>
  <c r="H215" i="118"/>
  <c r="H214" i="118"/>
  <c r="H213" i="118"/>
  <c r="H212" i="118"/>
  <c r="H211" i="118"/>
  <c r="H210" i="118"/>
  <c r="H209" i="118"/>
  <c r="H208" i="118"/>
  <c r="H207" i="118"/>
  <c r="H206" i="118"/>
  <c r="H205" i="118"/>
  <c r="H204" i="118"/>
  <c r="H203" i="118"/>
  <c r="H202" i="118"/>
  <c r="H201" i="118"/>
  <c r="H200" i="118"/>
  <c r="H199" i="118"/>
  <c r="H198" i="118"/>
  <c r="H197" i="118"/>
  <c r="H196" i="118"/>
  <c r="H195" i="118"/>
  <c r="H194" i="118"/>
  <c r="H193" i="118"/>
  <c r="H192" i="118"/>
  <c r="H191" i="118"/>
  <c r="H190" i="118"/>
  <c r="H189" i="118"/>
  <c r="H188" i="118"/>
  <c r="H187" i="118"/>
  <c r="H186" i="118"/>
  <c r="H185" i="118"/>
  <c r="H184" i="118"/>
  <c r="H183" i="118"/>
  <c r="H182" i="118"/>
  <c r="H181" i="118"/>
  <c r="H180" i="118"/>
  <c r="H179" i="118"/>
  <c r="H178" i="118"/>
  <c r="H177" i="118"/>
  <c r="H176" i="118"/>
  <c r="H175" i="118"/>
  <c r="H174" i="118"/>
  <c r="H173" i="118"/>
  <c r="H172" i="118"/>
  <c r="H171" i="118"/>
  <c r="H170" i="118"/>
  <c r="H169" i="118"/>
  <c r="H168" i="118"/>
  <c r="H167" i="118"/>
  <c r="H166" i="118"/>
  <c r="H165" i="118"/>
  <c r="H164" i="118"/>
  <c r="H163" i="118"/>
  <c r="H162" i="118"/>
  <c r="H161" i="118"/>
  <c r="H160" i="118"/>
  <c r="H159" i="118"/>
  <c r="H158" i="118"/>
  <c r="H157" i="118"/>
  <c r="H156" i="118"/>
  <c r="H155" i="118"/>
  <c r="H154" i="118"/>
  <c r="H153" i="118"/>
  <c r="H152" i="118"/>
  <c r="H151" i="118"/>
  <c r="H150" i="118"/>
  <c r="H149" i="118"/>
  <c r="H148" i="118"/>
  <c r="H147" i="118"/>
  <c r="H146" i="118"/>
  <c r="H145" i="118"/>
  <c r="H144" i="118"/>
  <c r="H143" i="118"/>
  <c r="H142" i="118"/>
  <c r="H141" i="118"/>
  <c r="H140" i="118"/>
  <c r="H139" i="118"/>
  <c r="H138" i="118"/>
  <c r="H137" i="118"/>
  <c r="H136" i="118"/>
  <c r="H135" i="118"/>
  <c r="H134" i="118"/>
  <c r="H133" i="118"/>
  <c r="H132" i="118"/>
  <c r="H131" i="118"/>
  <c r="H130" i="118"/>
  <c r="H129" i="118"/>
  <c r="H128" i="118"/>
  <c r="H127" i="118"/>
  <c r="H126" i="118"/>
  <c r="H125" i="118"/>
  <c r="H124" i="118"/>
  <c r="H123" i="118"/>
  <c r="H122" i="118"/>
  <c r="H121" i="118"/>
  <c r="H120" i="118"/>
  <c r="H119" i="118"/>
  <c r="H118" i="118"/>
  <c r="H117" i="118"/>
  <c r="H116" i="118"/>
  <c r="H115" i="118"/>
  <c r="H114" i="118"/>
  <c r="H113" i="118"/>
  <c r="H112" i="118"/>
  <c r="H111" i="118"/>
  <c r="H110" i="118"/>
  <c r="H109" i="118"/>
  <c r="H108" i="118"/>
  <c r="H107" i="118"/>
  <c r="H106" i="118"/>
  <c r="H105" i="118"/>
  <c r="H104" i="118"/>
  <c r="H103" i="118"/>
  <c r="H102" i="118"/>
  <c r="H101" i="118"/>
  <c r="H100" i="118"/>
  <c r="H99" i="118"/>
  <c r="H98" i="118"/>
  <c r="H97" i="118"/>
  <c r="H96" i="118"/>
  <c r="H95" i="118"/>
  <c r="H94" i="118"/>
  <c r="H93" i="118"/>
  <c r="H92" i="118"/>
  <c r="H91" i="118"/>
  <c r="H90" i="118"/>
  <c r="H89" i="118"/>
  <c r="H88" i="118"/>
  <c r="H87" i="118"/>
  <c r="H86" i="118"/>
  <c r="H85" i="118"/>
  <c r="H84" i="118"/>
  <c r="H83" i="118"/>
  <c r="H82" i="118"/>
  <c r="H81" i="118"/>
  <c r="H80" i="118"/>
  <c r="H79" i="118"/>
  <c r="H78" i="118"/>
  <c r="H77" i="118"/>
  <c r="H76" i="118"/>
  <c r="H75" i="118"/>
  <c r="H74" i="118"/>
  <c r="H73" i="118"/>
  <c r="H72" i="118"/>
  <c r="H71" i="118"/>
  <c r="H70" i="118"/>
  <c r="H69" i="118"/>
  <c r="H68" i="118"/>
  <c r="H67" i="118"/>
  <c r="H66" i="118"/>
  <c r="H65" i="118"/>
  <c r="H64" i="118"/>
  <c r="H63" i="118"/>
  <c r="H62" i="118"/>
  <c r="H61" i="118"/>
  <c r="H60" i="118"/>
  <c r="H59" i="118"/>
  <c r="H58" i="118"/>
  <c r="H57" i="118"/>
  <c r="H56" i="118"/>
  <c r="H55" i="118"/>
  <c r="H54" i="118"/>
  <c r="H53" i="118"/>
  <c r="H52" i="118"/>
  <c r="H51" i="118"/>
  <c r="H50" i="118"/>
  <c r="H49" i="118"/>
  <c r="H48" i="118"/>
  <c r="H47" i="118"/>
  <c r="H46" i="118"/>
  <c r="H45" i="118"/>
  <c r="H44" i="118"/>
  <c r="H43" i="118"/>
  <c r="H42" i="118"/>
  <c r="H41" i="118"/>
  <c r="H40" i="118"/>
  <c r="H39" i="118"/>
  <c r="H38" i="118"/>
  <c r="H37" i="118"/>
  <c r="H36" i="118"/>
  <c r="H35" i="118"/>
  <c r="H34" i="118"/>
  <c r="H33" i="118"/>
  <c r="H32" i="118"/>
  <c r="H31" i="118"/>
  <c r="H30" i="118"/>
  <c r="H29" i="118"/>
  <c r="H28" i="118"/>
  <c r="H27" i="118"/>
  <c r="H26" i="118"/>
  <c r="H25" i="118"/>
  <c r="H24" i="118"/>
  <c r="H23" i="118"/>
  <c r="H22" i="118"/>
  <c r="H21" i="118"/>
  <c r="H20" i="118"/>
  <c r="H19" i="118"/>
  <c r="H18" i="118"/>
  <c r="H17" i="118"/>
  <c r="H16" i="118"/>
  <c r="H15" i="118"/>
  <c r="H14" i="118"/>
  <c r="H13" i="118"/>
  <c r="H12" i="118"/>
  <c r="H11" i="118"/>
  <c r="H10" i="118"/>
  <c r="H9" i="118"/>
  <c r="H8" i="118"/>
  <c r="H7" i="118"/>
  <c r="H6" i="118"/>
  <c r="H5" i="118"/>
  <c r="H4" i="118"/>
</calcChain>
</file>

<file path=xl/sharedStrings.xml><?xml version="1.0" encoding="utf-8"?>
<sst xmlns="http://schemas.openxmlformats.org/spreadsheetml/2006/main" count="22310" uniqueCount="1589">
  <si>
    <t>爱童（强仔）</t>
  </si>
  <si>
    <t>驰鹿</t>
  </si>
  <si>
    <t>吉贝儿</t>
  </si>
  <si>
    <t>吉咪</t>
  </si>
  <si>
    <t>金贝儿</t>
  </si>
  <si>
    <t>酷派</t>
  </si>
  <si>
    <t>圣优贝</t>
  </si>
  <si>
    <t>童佳琪</t>
  </si>
  <si>
    <t>小嘎子</t>
  </si>
  <si>
    <t>101件</t>
  </si>
  <si>
    <t>唛头</t>
  </si>
  <si>
    <t>嘟爱玩具</t>
  </si>
  <si>
    <t>Yiwu Du 'ai Toy Co., LTD</t>
  </si>
  <si>
    <t>phone number: 86-18267073530</t>
  </si>
  <si>
    <t>Foreign trade contract number</t>
  </si>
  <si>
    <t>DUAI-2024-1-I-19</t>
  </si>
  <si>
    <t>订金：</t>
  </si>
  <si>
    <t>未付</t>
  </si>
  <si>
    <t>DATE:</t>
  </si>
  <si>
    <t>结款时间：</t>
  </si>
  <si>
    <t>现金</t>
  </si>
  <si>
    <t>图片</t>
  </si>
  <si>
    <t>工厂货号</t>
  </si>
  <si>
    <t>颜色</t>
  </si>
  <si>
    <t>装箱数</t>
  </si>
  <si>
    <t>件数</t>
  </si>
  <si>
    <t>数量</t>
  </si>
  <si>
    <t>单价（人民币）</t>
  </si>
  <si>
    <t>总金额（人民币）</t>
  </si>
  <si>
    <t>体积</t>
  </si>
  <si>
    <t>总体积</t>
  </si>
  <si>
    <t>毛重</t>
  </si>
  <si>
    <t>总毛重</t>
  </si>
  <si>
    <t>最终配置</t>
  </si>
  <si>
    <t>Mark</t>
  </si>
  <si>
    <t>PHOTO</t>
  </si>
  <si>
    <t>Article number</t>
  </si>
  <si>
    <t>COLOR</t>
  </si>
  <si>
    <t>PCS</t>
  </si>
  <si>
    <t>CTN</t>
  </si>
  <si>
    <t>QTY</t>
  </si>
  <si>
    <t>U/P(CNY)</t>
  </si>
  <si>
    <t>AMT(CNY)</t>
  </si>
  <si>
    <t>CBM</t>
  </si>
  <si>
    <t>G.W.</t>
  </si>
  <si>
    <t>Final configuration</t>
  </si>
  <si>
    <r>
      <rPr>
        <sz val="8"/>
        <rFont val="方正粗黑宋简体"/>
        <charset val="134"/>
      </rPr>
      <t xml:space="preserve">2029                                     </t>
    </r>
    <r>
      <rPr>
        <sz val="8"/>
        <color rgb="FFFF0000"/>
        <rFont val="方正粗黑宋简体"/>
        <charset val="134"/>
      </rPr>
      <t xml:space="preserve">大电池四驱                Big battery four-wheel drive   </t>
    </r>
    <r>
      <rPr>
        <sz val="8"/>
        <rFont val="方正粗黑宋简体"/>
        <charset val="134"/>
      </rPr>
      <t xml:space="preserve">                              </t>
    </r>
    <r>
      <rPr>
        <sz val="8"/>
        <color rgb="FFFF0000"/>
        <rFont val="方正粗黑宋简体"/>
        <charset val="134"/>
      </rPr>
      <t>烤漆皮座椅                              paint Leather seats
EVA发泡胎
EVAfoam tire</t>
    </r>
  </si>
  <si>
    <t xml:space="preserve">烤漆红20
Paint red 
烤漆黑20
paint black                       
烤漆灰20 
Paint grey                                       </t>
  </si>
  <si>
    <t xml:space="preserve"> 皮座椅Leather seats                                                 EVA发泡胎EVAfoam tire                                                                                   </t>
  </si>
  <si>
    <r>
      <rPr>
        <sz val="8"/>
        <rFont val="方正粗黑宋简体"/>
        <charset val="134"/>
      </rPr>
      <t xml:space="preserve">968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</si>
  <si>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t xml:space="preserve">烤漆红30
Paint red 
烤漆黑30
paint black         </t>
  </si>
  <si>
    <r>
      <rPr>
        <sz val="8"/>
        <rFont val="方正粗黑宋简体"/>
        <charset val="134"/>
      </rPr>
      <t xml:space="preserve">2088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</si>
  <si>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r>
      <rPr>
        <b/>
        <sz val="16"/>
        <color theme="1"/>
        <rFont val="Calibri"/>
        <charset val="134"/>
        <scheme val="minor"/>
      </rPr>
      <t>每个包装外箱两正唛贴唛头, 所有车子充电插头都是</t>
    </r>
    <r>
      <rPr>
        <b/>
        <sz val="16"/>
        <color rgb="FFFF0000"/>
        <rFont val="Calibri"/>
        <charset val="134"/>
        <scheme val="minor"/>
      </rPr>
      <t>圆插款式</t>
    </r>
    <r>
      <rPr>
        <b/>
        <sz val="16"/>
        <color theme="1"/>
        <rFont val="Calibri"/>
        <charset val="134"/>
        <scheme val="minor"/>
      </rPr>
      <t>,侵权车标</t>
    </r>
    <r>
      <rPr>
        <b/>
        <sz val="16"/>
        <color rgb="FFFF0000"/>
        <rFont val="Calibri"/>
        <charset val="134"/>
        <scheme val="minor"/>
      </rPr>
      <t>logo不贴车身</t>
    </r>
    <r>
      <rPr>
        <b/>
        <sz val="16"/>
        <color theme="1"/>
        <rFont val="Calibri"/>
        <charset val="134"/>
        <scheme val="minor"/>
      </rPr>
      <t>.
需要单独打包.英语版本音乐.产品及包装上不能有中文</t>
    </r>
  </si>
  <si>
    <t>收货时间和地址</t>
  </si>
  <si>
    <t>1月10号交货，
收货地址：河古庙桥西路北，
四星车业3号库，
不是四星物流。
电话:18631925766
送货打电话</t>
  </si>
  <si>
    <t>义乌嘟爱玩具有限公司</t>
  </si>
  <si>
    <t>DUAI-2024-2-I-21</t>
  </si>
  <si>
    <t>义乌单价（人民币）</t>
  </si>
  <si>
    <t>YIWU-U/P(CNY)</t>
  </si>
  <si>
    <t>1</t>
  </si>
  <si>
    <t>8818
12V7AH*1铅酸电池
Lead-acid battery 
12V390*4  电机 motor</t>
  </si>
  <si>
    <t>红.绿.粉.蓝.黄.                            
Red. Green. Pink. Blue. yellow.</t>
  </si>
  <si>
    <t>2</t>
  </si>
  <si>
    <t>902
12V10AH*1铅酸电池
Lead-acid battery 
12V390*4  电机 motor</t>
  </si>
  <si>
    <t>红.灰.粉.白                             Red. Gray.                              pink. White</t>
  </si>
  <si>
    <t>3</t>
  </si>
  <si>
    <t>6688A
12V7AH*1铅酸电池
Lead-acid battery 
12V390*4  电机 motor</t>
  </si>
  <si>
    <t>红色，白色，
黄色，黑色                                        
Red, white,
 yellow, black</t>
  </si>
  <si>
    <t>4</t>
  </si>
  <si>
    <t xml:space="preserve">9188                           
12V10A*1铅酸电池Lead-acid battery 
12V390*4  电机 motor         </t>
  </si>
  <si>
    <t>灰色、绿色、红色                      Grey， green ，red</t>
  </si>
  <si>
    <t>5</t>
  </si>
  <si>
    <t xml:space="preserve">2189                          
12V7A*1铅酸电池
Lead-acid battery 
12V380*4  电机 motor         </t>
  </si>
  <si>
    <t>红色,白色
red, white</t>
  </si>
  <si>
    <t>6</t>
  </si>
  <si>
    <t xml:space="preserve">2199A                          
12V7A*1铅酸电池
Lead-acid battery 
12V380*4  电机 motor      </t>
  </si>
  <si>
    <t>白色， 红色，灰色，
White，red，gray，</t>
  </si>
  <si>
    <t>7</t>
  </si>
  <si>
    <t xml:space="preserve">1198                          
12V7A*1铅酸电池
Lead-acid battery 
12V380*4 电机 motor         
烤漆  paint </t>
  </si>
  <si>
    <t>烤漆红  烤漆黑
Baking paint red 
Baking paint black</t>
  </si>
  <si>
    <t>8</t>
  </si>
  <si>
    <t xml:space="preserve">2028                          
12V7A*1铅酸电池
Lead-acid battery 
12V550*2 电机 motor      </t>
  </si>
  <si>
    <t>橙色，粉色，蓝色                        
Orange，pink，blue，</t>
  </si>
  <si>
    <t>9</t>
  </si>
  <si>
    <t xml:space="preserve">928                          
12V7A*1铅酸电池
Lead-acid battery 
12V380*2 电机 motor      </t>
  </si>
  <si>
    <t>红色，白色，橙色，
Red, white, orange</t>
  </si>
  <si>
    <t>10</t>
  </si>
  <si>
    <t xml:space="preserve">998                          
12V7A*1铅酸电池
Lead-acid battery 
12V380*2 电机 motor      </t>
  </si>
  <si>
    <t>11</t>
  </si>
  <si>
    <t xml:space="preserve">777                         
12V7A*1铅酸电池
Lead-acid battery 
12V380*4 电机 motor      </t>
  </si>
  <si>
    <t>12</t>
  </si>
  <si>
    <t xml:space="preserve">006                  
12V7A*1铅酸电池
Lead-acid battery 
12V380*4 电机 motor     
涂鸦   graffiti  </t>
  </si>
  <si>
    <t>深空灰、
迷彩绿、 
迷彩黄                           Deep space grey, camouflage green, camouflage yellow</t>
  </si>
  <si>
    <t>13</t>
  </si>
  <si>
    <t xml:space="preserve">666                 
12V7A*1铅酸电池Lead-acid battery 
12V390*4 电机 motor </t>
  </si>
  <si>
    <t>白色 .红色 .
绿色 . 桔色.                             
White.Red.                 Green. Orange.</t>
  </si>
  <si>
    <t>14</t>
  </si>
  <si>
    <t xml:space="preserve">7588                 
12V7A*1铅酸电池Lead-acid battery 
12V380*4 电机 motor  
烤漆   paint       </t>
  </si>
  <si>
    <t xml:space="preserve">烤漆红  烤漆黑
  烤漆银
Baking paint red 
Baking paint black
Baking paint silver  </t>
  </si>
  <si>
    <t>15</t>
  </si>
  <si>
    <t xml:space="preserve">999                 
12V7A*1铅酸电池Lead-acid battery 
12V390*4 电机 motor      
烤漆   paint          </t>
  </si>
  <si>
    <t>16</t>
  </si>
  <si>
    <t xml:space="preserve">901                 
12V10A*1铅酸电池Lead-acid battery 
12V390*4 电机 motor
烤漆   paint              </t>
  </si>
  <si>
    <t>17</t>
  </si>
  <si>
    <t xml:space="preserve">6688                 
12V7A*1铅酸电池Lead-acid battery 
12V380*2 电机 motor      </t>
  </si>
  <si>
    <t xml:space="preserve">红，白，                         Red, white, </t>
  </si>
  <si>
    <t>18</t>
  </si>
  <si>
    <t xml:space="preserve">1288              
12V7A*1铅酸电池Lead-acid battery 
12V550*2  电机 motor    </t>
  </si>
  <si>
    <t>兰色  红色  橙色  
紫色  白色  黑色  
Blue red orange 
purple  White     Black</t>
  </si>
  <si>
    <t>19</t>
  </si>
  <si>
    <t xml:space="preserve">8688             
12V7A*1铅酸电池Lead-acid battery 
12V380*4  电机 motor    </t>
  </si>
  <si>
    <t>红.灰.兰.白                             
Red. Gray.                              
Blue. White</t>
  </si>
  <si>
    <t>20</t>
  </si>
  <si>
    <t xml:space="preserve">5688             
12V7A*1铅酸电池Lead-acid battery 
12V380*4  电机 motor    </t>
  </si>
  <si>
    <t>灰色、白、
红、黑
Gray, white, 
red, black</t>
  </si>
  <si>
    <t>21</t>
  </si>
  <si>
    <t xml:space="preserve">118           
12V7A*1铅酸电池Lead-acid battery 
12V380*4  电机 motor   
涂鸦  graffiti </t>
  </si>
  <si>
    <t xml:space="preserve">涂鸦   
graffiti </t>
  </si>
  <si>
    <t>22</t>
  </si>
  <si>
    <t xml:space="preserve">998                              12V7A*1铅酸电池
Lead-acid battery 
12V390*2 电机 motor </t>
  </si>
  <si>
    <t>红色，白色，桔色         
Red, white, orange</t>
  </si>
  <si>
    <t>23</t>
  </si>
  <si>
    <t xml:space="preserve">808B                                     12V12A*1铅酸电池Lead-acid battery 
12V775*2 电机 motor                </t>
  </si>
  <si>
    <t xml:space="preserve">红色,白色,                     Red, white, </t>
  </si>
  <si>
    <t>24</t>
  </si>
  <si>
    <t xml:space="preserve">8188                               
12V7A*1铅酸电池Lead-acid battery 
12V380*4 电机 motor  
烤漆  paint </t>
  </si>
  <si>
    <t>25</t>
  </si>
  <si>
    <t xml:space="preserve">688                              
12V10A*1铅酸电池Lead-acid battery 
12V390*4 电机 motor  </t>
  </si>
  <si>
    <t>蓝,红,黄,绿                      Blue, red, yellow, green</t>
  </si>
  <si>
    <t>26</t>
  </si>
  <si>
    <t xml:space="preserve">2128                          
12V7A*1铅酸电池Lead-acid battery 
12V390*4 电机 motor  
烤漆   paint </t>
  </si>
  <si>
    <t>27</t>
  </si>
  <si>
    <t xml:space="preserve">2588                                                                   12V7A*1铅酸电池
Lead-acid battery 
12V380*4  电机 motor         
烤漆 paint     </t>
  </si>
  <si>
    <t>烤漆红色.                      烤漆蓝色.
烤漆粉色.                                                   
烤漆银色. 
烤漆绿色.   
Paint Red.                  Paint blue.
paint pink. 
paint  silver.
paint   green</t>
  </si>
  <si>
    <t>28</t>
  </si>
  <si>
    <t xml:space="preserve">999                 
12V7A*1铅酸电池Lead-acid battery 
12V390*4 电机 motor      </t>
  </si>
  <si>
    <t xml:space="preserve">白色， white, </t>
  </si>
  <si>
    <t>29</t>
  </si>
  <si>
    <t>30</t>
  </si>
  <si>
    <t>31</t>
  </si>
  <si>
    <t xml:space="preserve">688                              
12V7A*1铅酸电池Lead-acid battery 
12V390*4 电机 motor  </t>
  </si>
  <si>
    <t>32</t>
  </si>
  <si>
    <t xml:space="preserve">900                                                                12V7A*1铅酸电池
Lead-acid battery 
 12V390*4  电机 motor       </t>
  </si>
  <si>
    <t>红、灰、蓝                    Red, gray, blue，</t>
  </si>
  <si>
    <t>33</t>
  </si>
  <si>
    <t xml:space="preserve">708                                                                12V7A*1铅酸电池
Lead-acid battery 
 12V390*4  电机 motor       </t>
  </si>
  <si>
    <t>红色,白色,蓝色,                      军绿色                     Red, white, blue,  army green</t>
  </si>
  <si>
    <t>34</t>
  </si>
  <si>
    <t xml:space="preserve">9188
12V7A*1铅酸电池
Lead-acid battery 
 12V380*2 电机 motor       </t>
  </si>
  <si>
    <t>白色，红色，黄色，绿色，粉色                      White, red, yellow, green, pink</t>
  </si>
  <si>
    <t>35</t>
  </si>
  <si>
    <t xml:space="preserve">1188                                
12V7A*1铅酸电池Lead-acid battery 
12V380*4 电机 motor </t>
  </si>
  <si>
    <t>红， 黄， 白，                      Red, yellow, white,</t>
  </si>
  <si>
    <t>36</t>
  </si>
  <si>
    <t xml:space="preserve">809P                                12V7A*1铅酸电池Lead-acid battery 
12V380*4  电机 motor                   </t>
  </si>
  <si>
    <t>红，白，兰，灰                    Red, white, blue, gray</t>
  </si>
  <si>
    <t>37</t>
  </si>
  <si>
    <t>8110                          12V7A*1铅酸电池Lead-acid battery 
12V380*4电机 motor</t>
  </si>
  <si>
    <t>38</t>
  </si>
  <si>
    <t xml:space="preserve">M5RR
12V12A*1铅酸电池
Lead-acid battery 
 12V540*4电机 motor     </t>
  </si>
  <si>
    <t>白 white
灰 grey
青 cyan</t>
  </si>
  <si>
    <t>39</t>
  </si>
  <si>
    <t xml:space="preserve">F8                        
12V7A*1铅酸电池Lead-acid battery
12V390*4  电机 motor                </t>
  </si>
  <si>
    <t>白、灰、蓝、红
White, gray, blue, red</t>
  </si>
  <si>
    <t>40</t>
  </si>
  <si>
    <t>6688                              
12V7A*1 铅酸电池Lead-acid battery
12V380*2  电机 motor</t>
  </si>
  <si>
    <t>红，白，黑                              Red, white, black</t>
  </si>
  <si>
    <t>41</t>
  </si>
  <si>
    <t>5688                                                               12V4.5A*1铅酸电池Lead-acid battery
12V380*2  电机 motor</t>
  </si>
  <si>
    <t xml:space="preserve">糖果绿、  墨绿                   
黑色、粉色、
橙色            
Candy green,                     
dark green,                       
black, pink, orange  </t>
  </si>
  <si>
    <t>42</t>
  </si>
  <si>
    <t>806                                12V7A*1铅酸电池Lead-acid battery 
12V380*4  电机 motor                   
无漂移，                            No drift,</t>
  </si>
  <si>
    <t xml:space="preserve">红，白，兰，黄                      Red, white, blue, yellow  </t>
  </si>
  <si>
    <t>43</t>
  </si>
  <si>
    <t>8808                               6V4.5A*2铅酸电池Lead-acid battery
6V380*2 电机 motor</t>
  </si>
  <si>
    <t>白色.蓝色.粉色                   
White. Blue. Pink</t>
  </si>
  <si>
    <t>44</t>
  </si>
  <si>
    <t>1668                                                                                                                                                      12V7A*1铅酸电池Lead-acid battery
12V380*2 电机 motor</t>
  </si>
  <si>
    <t>白色.蓝色.
粉色.红色.                   
White. Blue. Pink.red.</t>
  </si>
  <si>
    <t>45</t>
  </si>
  <si>
    <t xml:space="preserve">8899                            12V7A*1铅酸电池Lead-acid battery
12V380*4  电机 motor                  </t>
  </si>
  <si>
    <t>红色，白色，
Red，white，</t>
  </si>
  <si>
    <t>46</t>
  </si>
  <si>
    <t xml:space="preserve">TTS                           12V7A*1铅酸电池Lead-acid battery
12V380*4  电机 motor                  </t>
  </si>
  <si>
    <t>红色，白色，桔色，Red，white，orange，</t>
  </si>
  <si>
    <t>47</t>
  </si>
  <si>
    <t xml:space="preserve">3388                                12V7A*1铅酸电池Lead-acid battery
12V380*4  电机 motor                  </t>
  </si>
  <si>
    <t>48</t>
  </si>
  <si>
    <t xml:space="preserve">F8                              6V4.5A*2铅酸电池Lead-acid battery
12V380*2  电机 motor   
烤漆  paint                </t>
  </si>
  <si>
    <t>烤漆红    
烤漆蓝
烤漆粉  
烤漆银  
烤漆黑             
Paint  red                       
paint  blue
paint  pink
paint  silver
paint  black</t>
  </si>
  <si>
    <t>49</t>
  </si>
  <si>
    <t xml:space="preserve">6699                             
6V4A*2铅酸电池Lead-acid battery
12V380*2  电机 motor                  </t>
  </si>
  <si>
    <t>红色，白色，
蓝色,
Red, white, blue,</t>
  </si>
  <si>
    <t>50</t>
  </si>
  <si>
    <t>619T                                                             
滑行款
5号电池+音乐
Coasting model</t>
  </si>
  <si>
    <t>红，橙，蓝，紫                    Red, orange,                       blue, purple</t>
  </si>
  <si>
    <t>51</t>
  </si>
  <si>
    <t xml:space="preserve">010                                                                                                                     
6V4A*2铅酸电池Lead-acid battery
 6V380*2  电机 motor 
遥控器        
remote control    </t>
  </si>
  <si>
    <t>红色，绿色，
Red, green,</t>
  </si>
  <si>
    <t>52</t>
  </si>
  <si>
    <t xml:space="preserve">烤漆红    
Paint  red   </t>
  </si>
  <si>
    <t>53</t>
  </si>
  <si>
    <t xml:space="preserve">烤漆红色.                      
烤漆黑色.                                                   
烤漆银色.  
Paint Red.                  
paint black. 
paint  silver. </t>
  </si>
  <si>
    <t>54</t>
  </si>
  <si>
    <t xml:space="preserve">911                      12V7A*1铅酸电池Lead-acid battery
12V550*2  电机 motor      
前防护杠         </t>
  </si>
  <si>
    <t>黑引擎盖
白引擎盖
Black hood
White hood</t>
  </si>
  <si>
    <t>55</t>
  </si>
  <si>
    <t xml:space="preserve">818                                                                    12V7A*1铅酸电池
Lead-acid battery 
12V380*4  电机 motor   </t>
  </si>
  <si>
    <t xml:space="preserve"> 红，白，
蓝，粉，       
Red, white,
Blue, pink,</t>
  </si>
  <si>
    <t>56</t>
  </si>
  <si>
    <t xml:space="preserve">608                                                             6V7A*1铅酸电池
Lead-acid battery 
6V380*2  电机 motor       </t>
  </si>
  <si>
    <t>红，白，蓝，桔                        
Red, white,                   
blue, orange</t>
  </si>
  <si>
    <t>57</t>
  </si>
  <si>
    <t xml:space="preserve">9188                                                          12V7A*1 铅酸电池
Lead-acid battery 
12V380*4  电机 motor
涂鸦    graffiti              </t>
  </si>
  <si>
    <t xml:space="preserve">涂鸦    graffiti  </t>
  </si>
  <si>
    <t>58</t>
  </si>
  <si>
    <t xml:space="preserve">K1                    
12V7*1铅酸电池
Lead-acid battery
12V550*1  电机 motor                     </t>
  </si>
  <si>
    <t>白色,黄色,红色,
White,yellow,red,</t>
  </si>
  <si>
    <t>59</t>
  </si>
  <si>
    <t xml:space="preserve">1891             
6V7*1铅酸电池
 Lead-acid battery
6V380*2 电机 motor                      </t>
  </si>
  <si>
    <t>红色，灰色，黄色，
Red, gray, yellow,</t>
  </si>
  <si>
    <t>60</t>
  </si>
  <si>
    <t>959S                                                                                                                                                                                                                                                                            12V7A*1铅酸电池
Lead-acid battery
12V390*2  电机 moto
手动加速                                                                  
Manual throttle acceleration</t>
  </si>
  <si>
    <t>红、白、蓝、灰、粉
Red, white, blue, gray, pink</t>
  </si>
  <si>
    <t>61</t>
  </si>
  <si>
    <t>1800                                                                                                                                                                                                                                                                           12V4.5A*1铅酸电池Lead-acid battery
12V380*2 电机 moto</t>
  </si>
  <si>
    <t>黑色，白色，                
红色，                  
Black, white,
red，</t>
  </si>
  <si>
    <t>62</t>
  </si>
  <si>
    <t>1200                                                                                                                                                                                                                                                                          6V7A*1铅酸电池
Lead-acid battery
6V390*2  电机 motor
车轮灯光Wheel light</t>
  </si>
  <si>
    <t xml:space="preserve">蓝色，白色，                
红色，                
Blue, white,
Red, </t>
  </si>
  <si>
    <t>63</t>
  </si>
  <si>
    <t>5288                                                                                                                                                                                                                                                                          12V4.5A*1铅酸电池Lead-acid battery 
12V380*2 电机 motor</t>
  </si>
  <si>
    <t>黑、白、红、蓝
Black, white, red   blue</t>
  </si>
  <si>
    <t>64</t>
  </si>
  <si>
    <t xml:space="preserve">1916                                                                                                                                                                                                                                                                          12V7A*1铅酸电池
Lead-acid battery
12V540*2 电机 motor
烤漆   paint  </t>
  </si>
  <si>
    <t>烤漆红色、
烤漆黑色、                                            paint red, 
paint black,</t>
  </si>
  <si>
    <t>65</t>
  </si>
  <si>
    <t>9199                                                                                                                                                                                                                                                                     6V4.5A*2铅酸电池
Lead-acid battery
12V380*2 电机 motor</t>
  </si>
  <si>
    <t>白，红，蓝            
white red  blue</t>
  </si>
  <si>
    <t>66</t>
  </si>
  <si>
    <t>9188                                                                                                                                                                                                                                                                     6V4.5A*2铅酸电池
Lead-acid battery
12V380*2 电机 motor</t>
  </si>
  <si>
    <t>67</t>
  </si>
  <si>
    <t>5188                                                                                                                                                                                                                                                                     6V7A*1铅酸电池
Lead-acid battery
6V380*2 电机 motor</t>
  </si>
  <si>
    <t>红、黄、白、蓝               
Red, yellow, white  blue</t>
  </si>
  <si>
    <t>68</t>
  </si>
  <si>
    <t xml:space="preserve">1200                                                                                                                                                                                                                                                                  6V4.5A*2铅酸电池
Lead-acid battery
12V380*2 电机 motor
轮子灯光Wheel light
烤漆   paint </t>
  </si>
  <si>
    <t xml:space="preserve"> 烤漆                              paint                                     红色，  蓝色                                   Red,   blue</t>
  </si>
  <si>
    <t>69</t>
  </si>
  <si>
    <t>1688A                                                                                                                                                                                                                                                                                                                                                                                                                                                                                                                                  6V4.5A*2铅酸电池Lead-acid battery 
12V380*2 电机 motor</t>
  </si>
  <si>
    <t>涂鸦                        graffiti</t>
  </si>
  <si>
    <t>70</t>
  </si>
  <si>
    <t>6887                                                                                                                                                                                                                                                                                                                                                                                                                                                                                                                            6V7A*1铅酸电池
Lead-acid battery 
6V380*2 电机 motor</t>
  </si>
  <si>
    <t>红.绿.蓝.                           
Red. green. Blue.</t>
  </si>
  <si>
    <t>71</t>
  </si>
  <si>
    <t>2188
12V7A*1铅酸电池Lead-acid battery
12V390*2  电机 motor</t>
  </si>
  <si>
    <t>蓝 红                  
blue  red</t>
  </si>
  <si>
    <t>72</t>
  </si>
  <si>
    <t xml:space="preserve">1188
12V7A*1铅酸电池Lead-acid battery
12V390*2  电机 motor
三轮                           Three wheels  </t>
  </si>
  <si>
    <t>红，灰，
黑，白,
Red, gray,                  
black, white,</t>
  </si>
  <si>
    <t>73</t>
  </si>
  <si>
    <t>V6RR                                                                  
12V4.5A*1铅酸电池
Lead-acid battery 
12V380*2 电机 motor</t>
  </si>
  <si>
    <t>蓝，红，粉，黄         
Blue, red,                     pink, yellow</t>
  </si>
  <si>
    <t>74</t>
  </si>
  <si>
    <t>V7RR                                                                  
12V7A*1铅酸电池
Lead-acid battery 
12V380*2 电机 motor
车轮子灯光
Wheel light                 
手动加速                                                                  
Manual throttle acceleration</t>
  </si>
  <si>
    <t>75</t>
  </si>
  <si>
    <t xml:space="preserve">2022                        
12V7A*1铅酸电池Lead-acid battery 
12V550*2 电机 motor     </t>
  </si>
  <si>
    <t>红,白,黄,
Red white yellow</t>
  </si>
  <si>
    <t>76</t>
  </si>
  <si>
    <t>战狼1长枪
12V4.5A*1铅酸电池Lead-acid battery 
12V380*2 电机 motor</t>
  </si>
  <si>
    <t>绿色,蓝色,                    
白色,红色,           
Green,blue,              
white,red,</t>
  </si>
  <si>
    <t>77</t>
  </si>
  <si>
    <t>1188
6V4.5A*1铅酸电池
Lead-acid battery 
6V380*1 电机 motor</t>
  </si>
  <si>
    <t>红 黄 蓝                      
Red yellow blue</t>
  </si>
  <si>
    <t>78</t>
  </si>
  <si>
    <t>T08                                                                                                                                                                                                                                                                                                                                                                                                                       6V4.5A*2铅酸电池
Lead-acid battery
12V390*2 电机 motor</t>
  </si>
  <si>
    <t xml:space="preserve">红色，白色，             
蓝色，                   
Red, white,       
blue, </t>
  </si>
  <si>
    <t>79</t>
  </si>
  <si>
    <t>1618A
12V4.5A*1铅酸电池Lead-acid battery 
12V390*2 电机 motor</t>
  </si>
  <si>
    <t>白,蓝,粉,绿,
White, blue, 
pink, green,</t>
  </si>
  <si>
    <t>唛头
mark</t>
  </si>
  <si>
    <t>地址
Warehouse address</t>
  </si>
  <si>
    <t>total:</t>
  </si>
  <si>
    <t>790CNT</t>
  </si>
  <si>
    <t>344220RMB</t>
  </si>
  <si>
    <t>228CBM</t>
  </si>
  <si>
    <t>16169.5KG</t>
  </si>
  <si>
    <r>
      <rPr>
        <b/>
        <sz val="11"/>
        <color rgb="FFFF0000"/>
        <rFont val="Calibri"/>
        <charset val="134"/>
        <scheme val="minor"/>
      </rPr>
      <t xml:space="preserve">义乌嘟爱玩具有限公司价格表   Price list of Yiwu Duai Toys Co., LTD                                                                                                                                                                                                                      联系人：李健.联系电话：16715799000.18267073530 Contact person: Li Jian, Tel: 16715799000.18267073530                                                                                                                           义乌国际商贸城二楼G2东45号门4街15662店  Shop 15662, 4th Street, Gate 45, G2 East, 2nd Floor, Yiwu International Trade Cit。                                                                                            </t>
    </r>
    <r>
      <rPr>
        <b/>
        <sz val="11"/>
        <color theme="0"/>
        <rFont val="Calibri"/>
        <charset val="134"/>
        <scheme val="minor"/>
      </rPr>
      <t>此表价格，适用于整条货柜，整条货柜混拼。不符合要求的，增加，运费，人工，等成本3% 材质，                                                                                                                                                                                                                                                     This table price is applicable to the whole container, the whole container mix. Does not meet the requirements, increase, freight, labor, and other costs 3% material,</t>
    </r>
  </si>
  <si>
    <t>工厂单价</t>
  </si>
  <si>
    <t>义乌单价</t>
  </si>
  <si>
    <r>
      <rPr>
        <b/>
        <sz val="9"/>
        <color rgb="FFFF0000"/>
        <rFont val="宋体"/>
        <charset val="134"/>
      </rPr>
      <t>车体尺寸</t>
    </r>
    <r>
      <rPr>
        <b/>
        <sz val="9"/>
        <color rgb="FFFF0000"/>
        <rFont val="Arial"/>
        <charset val="134"/>
      </rPr>
      <t xml:space="preserve">         </t>
    </r>
  </si>
  <si>
    <t xml:space="preserve">起订量 </t>
  </si>
  <si>
    <t xml:space="preserve">出货时间           </t>
  </si>
  <si>
    <r>
      <rPr>
        <b/>
        <sz val="9"/>
        <color rgb="FFFF0000"/>
        <rFont val="宋体"/>
        <charset val="134"/>
      </rPr>
      <t>选配</t>
    </r>
    <r>
      <rPr>
        <b/>
        <sz val="9"/>
        <color rgb="FFFF0000"/>
        <rFont val="Arial"/>
        <charset val="134"/>
      </rPr>
      <t xml:space="preserve"> </t>
    </r>
  </si>
  <si>
    <r>
      <rPr>
        <b/>
        <sz val="9"/>
        <color rgb="FFFF0000"/>
        <rFont val="宋体"/>
        <charset val="134"/>
      </rPr>
      <t>证书</t>
    </r>
    <r>
      <rPr>
        <b/>
        <sz val="9"/>
        <color rgb="FFFF0000"/>
        <rFont val="Arial"/>
        <charset val="134"/>
      </rPr>
      <t xml:space="preserve">        </t>
    </r>
  </si>
  <si>
    <t xml:space="preserve"> FACTORY-PRICE </t>
  </si>
  <si>
    <t>YIWU-PRICE</t>
  </si>
  <si>
    <t>PRODUCT SIZE(CM)</t>
  </si>
  <si>
    <t>Minimum quantity</t>
  </si>
  <si>
    <t>Order time</t>
  </si>
  <si>
    <t>SELECTION</t>
  </si>
  <si>
    <t>certificate</t>
  </si>
  <si>
    <t>YD</t>
  </si>
  <si>
    <r>
      <rPr>
        <sz val="10"/>
        <rFont val="Arial"/>
        <charset val="134"/>
      </rPr>
      <t xml:space="preserve">188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</si>
  <si>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蓝色 blue
粉色 pink</t>
  </si>
  <si>
    <t>130*53*75CM</t>
  </si>
  <si>
    <t>15.6KG   
18.6KG</t>
  </si>
  <si>
    <t>前进停止后退，蓝牙，早教功能，音乐，故事，英语，电量显示，USB插口，多功能音乐播放器，LED前大灯，车身两侧带灯光
Move forward, stop backward, Bluetooth, early education function, music, story, English, battery level display, USB port, multi-functional music player, LED headlights, and lights on both sides of the vehicle</t>
  </si>
  <si>
    <t>20PCS</t>
  </si>
  <si>
    <t>10-15.day</t>
  </si>
  <si>
    <t>EVA发泡胎EVAfoam tire+40RMB
皮座椅Leather seats+15RMB
手转把，手动加速，
Turn the handle by hand and accelerate manually
+15RMB</t>
  </si>
  <si>
    <r>
      <rPr>
        <sz val="10"/>
        <rFont val="Arial"/>
        <charset val="134"/>
      </rPr>
      <t xml:space="preserve">188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</si>
  <si>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188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550*1 </t>
    </r>
    <r>
      <rPr>
        <b/>
        <sz val="10"/>
        <rFont val="Arial"/>
        <charset val="134"/>
      </rPr>
      <t xml:space="preserve"> </t>
    </r>
    <r>
      <rPr>
        <b/>
        <sz val="10"/>
        <rFont val="方正粗黑宋简体"/>
        <charset val="134"/>
      </rPr>
      <t>电机</t>
    </r>
    <r>
      <rPr>
        <b/>
        <sz val="10"/>
        <rFont val="Arial"/>
        <charset val="134"/>
      </rPr>
      <t xml:space="preserve"> motor 
</t>
    </r>
    <r>
      <rPr>
        <b/>
        <sz val="10"/>
        <rFont val="宋体"/>
        <charset val="134"/>
      </rPr>
      <t>手转把，手动加速，</t>
    </r>
    <r>
      <rPr>
        <b/>
        <sz val="10"/>
        <color rgb="FFFF0000"/>
        <rFont val="Arial"/>
        <charset val="134"/>
      </rPr>
      <t xml:space="preserve">
Turn the handle by hand and accelerate manually</t>
    </r>
  </si>
  <si>
    <r>
      <rPr>
        <b/>
        <sz val="10"/>
        <rFont val="Arial"/>
        <charset val="134"/>
      </rPr>
      <t xml:space="preserve">188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550*1 </t>
    </r>
    <r>
      <rPr>
        <b/>
        <sz val="10"/>
        <rFont val="Arial"/>
        <charset val="134"/>
      </rPr>
      <t xml:space="preserve"> </t>
    </r>
    <r>
      <rPr>
        <b/>
        <sz val="10"/>
        <rFont val="方正粗黑宋简体"/>
        <charset val="134"/>
      </rPr>
      <t>电机</t>
    </r>
    <r>
      <rPr>
        <b/>
        <sz val="10"/>
        <rFont val="Arial"/>
        <charset val="134"/>
      </rPr>
      <t xml:space="preserve"> motor 
</t>
    </r>
    <r>
      <rPr>
        <b/>
        <sz val="10"/>
        <rFont val="宋体"/>
        <charset val="134"/>
      </rPr>
      <t>手转把，手动加速，</t>
    </r>
    <r>
      <rPr>
        <b/>
        <sz val="10"/>
        <color rgb="FFFF0000"/>
        <rFont val="Arial"/>
        <charset val="134"/>
      </rPr>
      <t xml:space="preserve">
Turn the handle by hand and accelerate manually
</t>
    </r>
    <r>
      <rPr>
        <b/>
        <sz val="10"/>
        <rFont val="宋体"/>
        <charset val="134"/>
      </rPr>
      <t>声浪音乐</t>
    </r>
    <r>
      <rPr>
        <b/>
        <sz val="10"/>
        <color rgb="FFFF0000"/>
        <rFont val="Arial"/>
        <charset val="134"/>
      </rPr>
      <t xml:space="preserve">
Sound Wave Music</t>
    </r>
  </si>
  <si>
    <r>
      <rPr>
        <sz val="10"/>
        <rFont val="Arial"/>
        <charset val="134"/>
      </rPr>
      <t xml:space="preserve">188S </t>
    </r>
    <r>
      <rPr>
        <sz val="10"/>
        <rFont val="宋体"/>
        <charset val="134"/>
      </rPr>
      <t>三轮</t>
    </r>
    <r>
      <rPr>
        <sz val="10"/>
        <rFont val="Arial"/>
        <charset val="134"/>
      </rPr>
      <t xml:space="preserve">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</si>
  <si>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188S </t>
    </r>
    <r>
      <rPr>
        <sz val="10"/>
        <rFont val="宋体"/>
        <charset val="134"/>
      </rPr>
      <t>三轮</t>
    </r>
    <r>
      <rPr>
        <sz val="10"/>
        <rFont val="Arial"/>
        <charset val="134"/>
      </rPr>
      <t xml:space="preserve">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</si>
  <si>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188S </t>
    </r>
    <r>
      <rPr>
        <sz val="10"/>
        <rFont val="宋体"/>
        <charset val="134"/>
      </rPr>
      <t>三轮</t>
    </r>
    <r>
      <rPr>
        <sz val="10"/>
        <rFont val="Arial"/>
        <charset val="134"/>
      </rPr>
      <t xml:space="preserve">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550*2 </t>
    </r>
    <r>
      <rPr>
        <sz val="10"/>
        <rFont val="Arial"/>
        <charset val="134"/>
      </rPr>
      <t xml:space="preserve"> </t>
    </r>
    <r>
      <rPr>
        <sz val="10"/>
        <rFont val="方正粗黑宋简体"/>
        <charset val="134"/>
      </rPr>
      <t>电机</t>
    </r>
    <r>
      <rPr>
        <sz val="10"/>
        <rFont val="Arial"/>
        <charset val="134"/>
      </rPr>
      <t xml:space="preserve"> motor 
</t>
    </r>
    <r>
      <rPr>
        <b/>
        <sz val="10"/>
        <rFont val="宋体"/>
        <charset val="134"/>
      </rPr>
      <t>手转把，手动加速，</t>
    </r>
    <r>
      <rPr>
        <b/>
        <sz val="10"/>
        <color rgb="FFFF0000"/>
        <rFont val="Arial"/>
        <charset val="134"/>
      </rPr>
      <t xml:space="preserve">
Turn the handle by hand and accelerate manually</t>
    </r>
  </si>
  <si>
    <r>
      <rPr>
        <sz val="10"/>
        <rFont val="Arial"/>
        <charset val="134"/>
      </rPr>
      <t xml:space="preserve">188S </t>
    </r>
    <r>
      <rPr>
        <sz val="10"/>
        <rFont val="宋体"/>
        <charset val="134"/>
      </rPr>
      <t>三轮</t>
    </r>
    <r>
      <rPr>
        <sz val="10"/>
        <rFont val="Arial"/>
        <charset val="134"/>
      </rPr>
      <t xml:space="preserve">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550*2 </t>
    </r>
    <r>
      <rPr>
        <sz val="10"/>
        <rFont val="Arial"/>
        <charset val="134"/>
      </rPr>
      <t xml:space="preserve"> </t>
    </r>
    <r>
      <rPr>
        <sz val="10"/>
        <rFont val="方正粗黑宋简体"/>
        <charset val="134"/>
      </rPr>
      <t>电机</t>
    </r>
    <r>
      <rPr>
        <sz val="10"/>
        <rFont val="Arial"/>
        <charset val="134"/>
      </rPr>
      <t xml:space="preserve"> motor 
</t>
    </r>
    <r>
      <rPr>
        <b/>
        <sz val="10"/>
        <rFont val="宋体"/>
        <charset val="134"/>
      </rPr>
      <t>手转把，手动加速，</t>
    </r>
    <r>
      <rPr>
        <b/>
        <sz val="10"/>
        <color rgb="FFFF0000"/>
        <rFont val="Arial"/>
        <charset val="134"/>
      </rPr>
      <t xml:space="preserve">
Turn the handle by hand and accelerate manually
</t>
    </r>
    <r>
      <rPr>
        <b/>
        <sz val="10"/>
        <rFont val="宋体"/>
        <charset val="134"/>
      </rPr>
      <t>声浪音乐</t>
    </r>
    <r>
      <rPr>
        <b/>
        <sz val="10"/>
        <color rgb="FFFF0000"/>
        <rFont val="Arial"/>
        <charset val="134"/>
      </rPr>
      <t xml:space="preserve">
Sound Wave Music</t>
    </r>
  </si>
  <si>
    <t>TB</t>
  </si>
  <si>
    <r>
      <rPr>
        <sz val="10"/>
        <rFont val="Arial"/>
        <charset val="134"/>
      </rPr>
      <t xml:space="preserve">516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</si>
  <si>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粉色 pink
灰色  Gray
红色  Red
蓝色 blue
绿色 green</t>
  </si>
  <si>
    <t>92*50*56CM</t>
  </si>
  <si>
    <t>7.9KG   
9.3KG</t>
  </si>
  <si>
    <t>USB插口.蓝牙.MP3.音乐调节.电量显示；动感音乐.仿真设计.车头大灯  
USB socket. Bluetooth. MP3. Music adjustment. Power display; dynamic music. Simulation design. Headlight</t>
  </si>
  <si>
    <t>蓝牙bluetooth+8RMB
EVA发泡胎EVAfoam tire+35RMB</t>
  </si>
  <si>
    <r>
      <rPr>
        <sz val="10"/>
        <rFont val="Arial"/>
        <charset val="134"/>
      </rPr>
      <t xml:space="preserve">516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</si>
  <si>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518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</si>
  <si>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t>120*53*72CM</t>
  </si>
  <si>
    <t>13KG   
15.5KG</t>
  </si>
  <si>
    <r>
      <rPr>
        <b/>
        <sz val="11"/>
        <color theme="1"/>
        <rFont val="Calibri"/>
        <charset val="134"/>
        <scheme val="minor"/>
      </rPr>
      <t>一键启动.灯光音乐;早教音乐.USB插口.电量显示.带喇叭音乐; 脚踩油门.前进后退；</t>
    </r>
    <r>
      <rPr>
        <sz val="11"/>
        <color theme="1"/>
        <rFont val="Calibri"/>
        <charset val="134"/>
        <scheme val="minor"/>
      </rPr>
      <t xml:space="preserve">    
</t>
    </r>
    <r>
      <rPr>
        <b/>
        <sz val="11"/>
        <color theme="1"/>
        <rFont val="Calibri"/>
        <charset val="134"/>
        <scheme val="minor"/>
      </rPr>
      <t>One key start. Light music; Early education music. USB socket. Power display. With speaker music; Step on the accelerator. Forward and backward;</t>
    </r>
  </si>
  <si>
    <t>皮座椅Leather seats+8RMB
烤漆Baking varnish+35RMB   
EVA发泡胎EVAfoam tire+35RMB
轮子带灯光Wheels with lights+15RMB</t>
  </si>
  <si>
    <r>
      <rPr>
        <sz val="10"/>
        <rFont val="Arial"/>
        <charset val="134"/>
      </rPr>
      <t xml:space="preserve">518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</si>
  <si>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518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550*1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手转把，手动加速，</t>
    </r>
    <r>
      <rPr>
        <b/>
        <sz val="10"/>
        <color rgb="FFFF0000"/>
        <rFont val="Arial"/>
        <charset val="134"/>
      </rPr>
      <t xml:space="preserve">
Turn the handle by hand and accelerate manually</t>
    </r>
  </si>
  <si>
    <t>皮座椅Leather seats+8RMB
烤漆Baking varnish+20RMB 
涂鸦 graffiti+20RMB
EVA发泡胎EVAfoam tire+30RMB
遮阳棚Sunshade canopy+15RMB
常规彩盒graphic carton+4RMB</t>
  </si>
  <si>
    <r>
      <rPr>
        <b/>
        <sz val="10"/>
        <rFont val="Arial"/>
        <charset val="134"/>
      </rPr>
      <t xml:space="preserve">518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550*1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手转把，手动加速，</t>
    </r>
    <r>
      <rPr>
        <b/>
        <sz val="10"/>
        <color rgb="FFFF0000"/>
        <rFont val="Arial"/>
        <charset val="134"/>
      </rPr>
      <t xml:space="preserve">
Turn the handle by hand and accelerate manually
</t>
    </r>
    <r>
      <rPr>
        <b/>
        <sz val="10"/>
        <color rgb="FFFF0000"/>
        <rFont val="宋体"/>
        <charset val="134"/>
      </rPr>
      <t>烤漆</t>
    </r>
    <r>
      <rPr>
        <b/>
        <sz val="10"/>
        <color rgb="FFFF0000"/>
        <rFont val="Arial"/>
        <charset val="134"/>
      </rPr>
      <t xml:space="preserve">
Baking varnish</t>
    </r>
  </si>
  <si>
    <t>烤漆红 
Baking varnish red
烤漆黑色
Baking varnish black
烤漆粉
Baking varnish pink
烤漆蓝
 Baking varnish blue</t>
  </si>
  <si>
    <t>ADX</t>
  </si>
  <si>
    <r>
      <rPr>
        <sz val="10"/>
        <rFont val="Arial"/>
        <charset val="134"/>
      </rPr>
      <t xml:space="preserve">688
</t>
    </r>
    <r>
      <rPr>
        <b/>
        <sz val="10"/>
        <color rgb="FFFF0000"/>
        <rFont val="Arial"/>
        <charset val="134"/>
      </rPr>
      <t>12V4A*1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</si>
  <si>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t>红色 red
紫色  purple
灰色 Grey
蓝色 blue
绿色 green</t>
  </si>
  <si>
    <t>120*55*73CM</t>
  </si>
  <si>
    <t>13KG   
15KG</t>
  </si>
  <si>
    <t>一键启动.灯光音乐.蓝牙播放器.仿真声浪.早教音乐.音量调节.USB插口.电量显示.前进后退。重低音炮喇叭，
One-click start. Lights and music. Bluetooth player. Simulated sound waves. Early education music. Volume adjustment. USB port. Battery level display. Forward and backward. Heavy subwoofer horn</t>
  </si>
  <si>
    <r>
      <rPr>
        <sz val="10"/>
        <rFont val="Arial"/>
        <charset val="134"/>
      </rPr>
      <t xml:space="preserve">688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r>
      <rPr>
        <sz val="10"/>
        <color rgb="FFFF0000"/>
        <rFont val="宋体"/>
        <charset val="134"/>
      </rPr>
      <t>手动加速</t>
    </r>
    <r>
      <rPr>
        <sz val="10"/>
        <color rgb="FFFF0000"/>
        <rFont val="Arial"/>
        <charset val="134"/>
      </rPr>
      <t xml:space="preserve">
Manual acceleration</t>
    </r>
  </si>
  <si>
    <r>
      <rPr>
        <sz val="10"/>
        <rFont val="Arial"/>
        <charset val="134"/>
      </rPr>
      <t xml:space="preserve">688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手动加速</t>
    </r>
    <r>
      <rPr>
        <b/>
        <sz val="10"/>
        <color rgb="FFFF0000"/>
        <rFont val="Arial"/>
        <charset val="134"/>
      </rPr>
      <t xml:space="preserve">
Manual acceleration
</t>
    </r>
    <r>
      <rPr>
        <b/>
        <sz val="10"/>
        <color rgb="FFFF0000"/>
        <rFont val="宋体"/>
        <charset val="134"/>
      </rPr>
      <t>皮座椅</t>
    </r>
    <r>
      <rPr>
        <b/>
        <sz val="10"/>
        <color rgb="FFFF0000"/>
        <rFont val="Arial"/>
        <charset val="134"/>
      </rPr>
      <t xml:space="preserve">
Leather seats</t>
    </r>
  </si>
  <si>
    <t xml:space="preserve">一键启动.灯光音乐.早教音乐.音量调节.USB插口.电量显示.前进后退。重低音炮喇叭. 550大动力驱动电机，轮子带灯，无级变速转把油门 .车身灯光.车头流水灯.蓝牙播放器.指针仪表.仿真声浪.车底炫酷灯，真皮座椅                   
One-click start. Lights and music. Early education music. Volume adjustment. USB port. Battery level display. Forward and backward. Heavy subwoofer speaker. 550 powerful drive motor, wheels with lights, stepless speed change throttle. Vehicle body lights. Front water flow lights. Bluetooth player. Pointer instrument. Simulated sound waves. Cool lights under the car, leather seats               </t>
  </si>
  <si>
    <t>MBD</t>
  </si>
  <si>
    <r>
      <rPr>
        <sz val="10"/>
        <rFont val="Arial"/>
        <charset val="134"/>
      </rPr>
      <t xml:space="preserve">119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</si>
  <si>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黄色.Yellow
红色  Red
蓝色 blue</t>
  </si>
  <si>
    <t>125*50*82CM</t>
  </si>
  <si>
    <t>15KG   
16.5KG</t>
  </si>
  <si>
    <t>一键启动，缓启动，音乐，灯光，英语故事，蓝牙功能，电量显示，USB插口，多功能音乐播放器
One-click start, slow start, music, lights, English stories, Bluetooth function, battery level display, USB port, multi-functional music player</t>
  </si>
  <si>
    <t xml:space="preserve">皮座椅
Leather seats+8RMB  
EVA发泡胎
EVAfoam tire+35RMB
烤漆Baking varnish+45RMB </t>
  </si>
  <si>
    <r>
      <rPr>
        <sz val="10"/>
        <rFont val="Arial"/>
        <charset val="134"/>
      </rPr>
      <t xml:space="preserve">119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</si>
  <si>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119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540*2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</si>
  <si>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118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</si>
  <si>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皮座椅
Leather seats+8RMB  
EVA发泡胎
EVAfoam tire+50RMB
烤漆Baking varnish+45RMB </t>
  </si>
  <si>
    <r>
      <rPr>
        <sz val="10"/>
        <rFont val="Arial"/>
        <charset val="134"/>
      </rPr>
      <t xml:space="preserve">118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</si>
  <si>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540*2 </t>
    </r>
    <r>
      <rPr>
        <sz val="10"/>
        <rFont val="Arial"/>
        <charset val="134"/>
      </rPr>
      <t xml:space="preserve"> </t>
    </r>
    <r>
      <rPr>
        <sz val="10"/>
        <rFont val="方正粗黑宋简体"/>
        <charset val="134"/>
      </rPr>
      <t>电机</t>
    </r>
    <r>
      <rPr>
        <sz val="10"/>
        <rFont val="Arial"/>
        <charset val="134"/>
      </rPr>
      <t xml:space="preserve"> motor </t>
    </r>
  </si>
  <si>
    <t>SMT</t>
  </si>
  <si>
    <r>
      <rPr>
        <sz val="10"/>
        <rFont val="Arial"/>
        <charset val="134"/>
      </rPr>
      <t xml:space="preserve">118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方正粗黑宋简体"/>
        <charset val="134"/>
      </rPr>
      <t>电机</t>
    </r>
    <r>
      <rPr>
        <sz val="10"/>
        <rFont val="Arial"/>
        <charset val="134"/>
      </rPr>
      <t xml:space="preserve"> motor </t>
    </r>
  </si>
  <si>
    <t>白色  white
绿色  green
粉色   pink</t>
  </si>
  <si>
    <t>110*56*88CM</t>
  </si>
  <si>
    <t>11.3KG                
13.3KG</t>
  </si>
  <si>
    <r>
      <rPr>
        <b/>
        <sz val="10"/>
        <color rgb="FFFF0000"/>
        <rFont val="宋体"/>
        <charset val="134"/>
      </rPr>
      <t>品质摩托，采用</t>
    </r>
    <r>
      <rPr>
        <b/>
        <sz val="10"/>
        <color rgb="FFFF0000"/>
        <rFont val="Arial"/>
        <charset val="134"/>
      </rPr>
      <t>12V</t>
    </r>
    <r>
      <rPr>
        <b/>
        <sz val="10"/>
        <color rgb="FFFF0000"/>
        <rFont val="宋体"/>
        <charset val="134"/>
      </rPr>
      <t>电池，双驱动，有灯光音乐，后面有双储物包。</t>
    </r>
    <r>
      <rPr>
        <b/>
        <sz val="10"/>
        <color theme="1"/>
        <rFont val="Arial"/>
        <charset val="134"/>
      </rPr>
      <t xml:space="preserve">
Quality Motorcycle, equipped with a 12V battery, dual drive system, with lights and music, and two storage compartments at the rear.</t>
    </r>
  </si>
  <si>
    <t xml:space="preserve">EVA发泡胎EVAfoam tire+40RMB 
手动加速                                                                  
Manual throttle acceleration+20RMB                                                                            </t>
  </si>
  <si>
    <r>
      <rPr>
        <sz val="10"/>
        <rFont val="Arial"/>
        <charset val="134"/>
      </rPr>
      <t xml:space="preserve">988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</si>
  <si>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988
</t>
    </r>
    <r>
      <rPr>
        <b/>
        <sz val="10"/>
        <color rgb="FFFF0000"/>
        <rFont val="Arial"/>
        <charset val="134"/>
      </rPr>
      <t>12V10A*1</t>
    </r>
    <r>
      <rPr>
        <sz val="10"/>
        <rFont val="方正粗黑宋简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</si>
  <si>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118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550*2 </t>
    </r>
    <r>
      <rPr>
        <sz val="10"/>
        <rFont val="方正粗黑宋简体"/>
        <charset val="134"/>
      </rPr>
      <t>电机</t>
    </r>
    <r>
      <rPr>
        <sz val="10"/>
        <rFont val="Arial"/>
        <charset val="134"/>
      </rPr>
      <t xml:space="preserve"> motor 
</t>
    </r>
    <r>
      <rPr>
        <b/>
        <sz val="10"/>
        <rFont val="宋体"/>
        <charset val="134"/>
      </rPr>
      <t>手转把油门</t>
    </r>
    <r>
      <rPr>
        <sz val="10"/>
        <rFont val="Arial"/>
        <charset val="134"/>
      </rPr>
      <t xml:space="preserve">
</t>
    </r>
    <r>
      <rPr>
        <b/>
        <sz val="10"/>
        <color rgb="FFFF0000"/>
        <rFont val="Arial"/>
        <charset val="134"/>
      </rPr>
      <t>Manual throttle acceleration</t>
    </r>
  </si>
  <si>
    <t>灰色    Grey
 蓝色    blue
 军绿   Army green    
墨绿  Dark green</t>
  </si>
  <si>
    <t>126*56*86cm</t>
  </si>
  <si>
    <t>13.9KG                     
16.5KG</t>
  </si>
  <si>
    <r>
      <rPr>
        <b/>
        <sz val="10"/>
        <color rgb="FFFF0000"/>
        <rFont val="宋体"/>
        <charset val="134"/>
      </rPr>
      <t>采用大电池，双驱，高速电机，手转把油门，脚踏刹车，有音乐，灯光。</t>
    </r>
    <r>
      <rPr>
        <b/>
        <sz val="10"/>
        <rFont val="Arial"/>
        <charset val="134"/>
      </rPr>
      <t xml:space="preserve">
Equipped with a large battery, dual drive system, high-speed motor, hand-operated throttle, pedal brake, with music and lights.</t>
    </r>
  </si>
  <si>
    <t>烤漆+40元
皮座+20元
EVA轮子+55元</t>
  </si>
  <si>
    <t>FT</t>
  </si>
  <si>
    <r>
      <rPr>
        <sz val="10"/>
        <rFont val="Arial"/>
        <charset val="134"/>
      </rPr>
      <t xml:space="preserve">818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+Wheel light</t>
    </r>
  </si>
  <si>
    <r>
      <rPr>
        <b/>
        <sz val="10"/>
        <rFont val="宋体"/>
        <charset val="134"/>
      </rPr>
      <t>白红</t>
    </r>
    <r>
      <rPr>
        <b/>
        <sz val="10"/>
        <rFont val="Arial"/>
        <charset val="134"/>
      </rPr>
      <t xml:space="preserve">  
White and red
</t>
    </r>
    <r>
      <rPr>
        <b/>
        <sz val="10"/>
        <rFont val="宋体"/>
        <charset val="134"/>
      </rPr>
      <t>白粉</t>
    </r>
    <r>
      <rPr>
        <b/>
        <sz val="10"/>
        <rFont val="Arial"/>
        <charset val="134"/>
      </rPr>
      <t xml:space="preserve"> 
 White and Pink
</t>
    </r>
    <r>
      <rPr>
        <b/>
        <sz val="10"/>
        <rFont val="宋体"/>
        <charset val="134"/>
      </rPr>
      <t>白蓝</t>
    </r>
    <r>
      <rPr>
        <b/>
        <sz val="10"/>
        <rFont val="Arial"/>
        <charset val="134"/>
      </rPr>
      <t xml:space="preserve">  
White and blue
</t>
    </r>
    <r>
      <rPr>
        <b/>
        <sz val="10"/>
        <rFont val="宋体"/>
        <charset val="134"/>
      </rPr>
      <t>粉白</t>
    </r>
    <r>
      <rPr>
        <b/>
        <sz val="10"/>
        <rFont val="Arial"/>
        <charset val="134"/>
      </rPr>
      <t xml:space="preserve">  
Pink and white
</t>
    </r>
    <r>
      <rPr>
        <b/>
        <sz val="10"/>
        <rFont val="宋体"/>
        <charset val="134"/>
      </rPr>
      <t>蓝白</t>
    </r>
    <r>
      <rPr>
        <b/>
        <sz val="10"/>
        <rFont val="Arial"/>
        <charset val="134"/>
      </rPr>
      <t xml:space="preserve">  
Blue and white
</t>
    </r>
    <r>
      <rPr>
        <b/>
        <sz val="10"/>
        <rFont val="宋体"/>
        <charset val="134"/>
      </rPr>
      <t>全白</t>
    </r>
    <r>
      <rPr>
        <b/>
        <sz val="10"/>
        <rFont val="Arial"/>
        <charset val="134"/>
      </rPr>
      <t xml:space="preserve">  
All white</t>
    </r>
  </si>
  <si>
    <t xml:space="preserve">140*65*99CM </t>
  </si>
  <si>
    <t>19KG      22.5KG</t>
  </si>
  <si>
    <r>
      <rPr>
        <sz val="10"/>
        <rFont val="方正粗黑宋简体"/>
        <charset val="134"/>
      </rPr>
      <t>采用钥匙启动，</t>
    </r>
    <r>
      <rPr>
        <sz val="10"/>
        <rFont val="Arial"/>
        <charset val="134"/>
      </rPr>
      <t>12V7A</t>
    </r>
    <r>
      <rPr>
        <sz val="10"/>
        <rFont val="方正粗黑宋简体"/>
        <charset val="134"/>
      </rPr>
      <t>电池，两个</t>
    </r>
    <r>
      <rPr>
        <sz val="10"/>
        <rFont val="Arial"/>
        <charset val="134"/>
      </rPr>
      <t>550</t>
    </r>
    <r>
      <rPr>
        <sz val="10"/>
        <rFont val="方正粗黑宋简体"/>
        <charset val="134"/>
      </rPr>
      <t>的大电机，车轮带灯光，车身带灯光，有音乐，早教，儿歌，</t>
    </r>
    <r>
      <rPr>
        <sz val="10"/>
        <rFont val="Arial"/>
        <charset val="134"/>
      </rPr>
      <t>USB</t>
    </r>
    <r>
      <rPr>
        <sz val="10"/>
        <rFont val="方正粗黑宋简体"/>
        <charset val="134"/>
      </rPr>
      <t>接口，有</t>
    </r>
    <r>
      <rPr>
        <sz val="10"/>
        <rFont val="Arial"/>
        <charset val="134"/>
      </rPr>
      <t>MP3,</t>
    </r>
    <r>
      <rPr>
        <sz val="10"/>
        <rFont val="方正粗黑宋简体"/>
        <charset val="134"/>
      </rPr>
      <t>有后轮辅助轮。</t>
    </r>
    <r>
      <rPr>
        <sz val="10"/>
        <rFont val="Arial"/>
        <charset val="134"/>
      </rPr>
      <t xml:space="preserve">
</t>
    </r>
    <r>
      <rPr>
        <b/>
        <sz val="10"/>
        <color rgb="FFFF0000"/>
        <rFont val="Arial"/>
        <charset val="134"/>
      </rPr>
      <t>It adopts key start, 12V7A battery, two large motors of 550, wheels with lights, body with lights, music, early education, children's songs, USB interface, MP3 player, and rear-wheel assist wheels.</t>
    </r>
  </si>
  <si>
    <t>10PCS</t>
  </si>
  <si>
    <r>
      <rPr>
        <b/>
        <sz val="10"/>
        <color rgb="FF0070C0"/>
        <rFont val="Arial"/>
        <charset val="134"/>
      </rPr>
      <t xml:space="preserve">
</t>
    </r>
    <r>
      <rPr>
        <b/>
        <sz val="10"/>
        <color rgb="FF0070C0"/>
        <rFont val="宋体"/>
        <charset val="134"/>
      </rPr>
      <t>皮座</t>
    </r>
    <r>
      <rPr>
        <b/>
        <sz val="10"/>
        <color rgb="FF0070C0"/>
        <rFont val="Arial"/>
        <charset val="134"/>
      </rPr>
      <t xml:space="preserve"> Leather seats + 23 RMB 
</t>
    </r>
    <r>
      <rPr>
        <b/>
        <sz val="10"/>
        <color rgb="FF0070C0"/>
        <rFont val="宋体"/>
        <charset val="134"/>
      </rPr>
      <t>发泡胎</t>
    </r>
    <r>
      <rPr>
        <b/>
        <sz val="10"/>
        <color rgb="FF0070C0"/>
        <rFont val="Arial"/>
        <charset val="134"/>
      </rPr>
      <t>EVAfoam tire +35 RMB 
(EVA</t>
    </r>
    <r>
      <rPr>
        <b/>
        <sz val="10"/>
        <color rgb="FF0070C0"/>
        <rFont val="宋体"/>
        <charset val="134"/>
      </rPr>
      <t>带轮灯</t>
    </r>
    <r>
      <rPr>
        <b/>
        <sz val="10"/>
        <color rgb="FF0070C0"/>
        <rFont val="Arial"/>
        <charset val="134"/>
      </rPr>
      <t xml:space="preserve">EVA Wheel light)
</t>
    </r>
    <r>
      <rPr>
        <b/>
        <sz val="10"/>
        <color rgb="FF0070C0"/>
        <rFont val="宋体"/>
        <charset val="134"/>
      </rPr>
      <t>手动加速</t>
    </r>
    <r>
      <rPr>
        <b/>
        <sz val="10"/>
        <color rgb="FF0070C0"/>
        <rFont val="Arial"/>
        <charset val="134"/>
      </rPr>
      <t xml:space="preserve">                                                                  
Manual throttle 
acceleration+20 RMB
</t>
    </r>
    <r>
      <rPr>
        <b/>
        <sz val="10"/>
        <color rgb="FF0070C0"/>
        <rFont val="宋体"/>
        <charset val="134"/>
      </rPr>
      <t>烤漆色</t>
    </r>
    <r>
      <rPr>
        <b/>
        <sz val="10"/>
        <color rgb="FF0070C0"/>
        <rFont val="Arial"/>
        <charset val="134"/>
      </rPr>
      <t xml:space="preserve">paint +65 RMB
                                                                            </t>
    </r>
  </si>
  <si>
    <r>
      <rPr>
        <sz val="10"/>
        <rFont val="Arial"/>
        <charset val="134"/>
      </rPr>
      <t xml:space="preserve">818
</t>
    </r>
    <r>
      <rPr>
        <b/>
        <sz val="10"/>
        <color rgb="FFFF0000"/>
        <rFont val="Arial"/>
        <charset val="134"/>
      </rPr>
      <t>12V10A*1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+Wheel light</t>
    </r>
  </si>
  <si>
    <r>
      <rPr>
        <sz val="10"/>
        <rFont val="方正粗黑宋简体"/>
        <charset val="134"/>
      </rPr>
      <t>采用钥匙启动，</t>
    </r>
    <r>
      <rPr>
        <sz val="10"/>
        <rFont val="Arial"/>
        <charset val="134"/>
      </rPr>
      <t>12V10A</t>
    </r>
    <r>
      <rPr>
        <sz val="10"/>
        <rFont val="方正粗黑宋简体"/>
        <charset val="134"/>
      </rPr>
      <t>电池，两个</t>
    </r>
    <r>
      <rPr>
        <sz val="10"/>
        <rFont val="Arial"/>
        <charset val="134"/>
      </rPr>
      <t>550</t>
    </r>
    <r>
      <rPr>
        <sz val="10"/>
        <rFont val="方正粗黑宋简体"/>
        <charset val="134"/>
      </rPr>
      <t>的大电机，车轮带灯光，车身带灯光，有音乐，早教，儿歌，</t>
    </r>
    <r>
      <rPr>
        <sz val="10"/>
        <rFont val="Arial"/>
        <charset val="134"/>
      </rPr>
      <t>USB</t>
    </r>
    <r>
      <rPr>
        <sz val="10"/>
        <rFont val="方正粗黑宋简体"/>
        <charset val="134"/>
      </rPr>
      <t>接口，有</t>
    </r>
    <r>
      <rPr>
        <sz val="10"/>
        <rFont val="Arial"/>
        <charset val="134"/>
      </rPr>
      <t>MP3,</t>
    </r>
    <r>
      <rPr>
        <sz val="10"/>
        <rFont val="方正粗黑宋简体"/>
        <charset val="134"/>
      </rPr>
      <t>有后轮辅助轮。</t>
    </r>
    <r>
      <rPr>
        <sz val="10"/>
        <rFont val="Arial"/>
        <charset val="134"/>
      </rPr>
      <t xml:space="preserve">
</t>
    </r>
    <r>
      <rPr>
        <sz val="10"/>
        <color rgb="FFFF0000"/>
        <rFont val="Arial"/>
        <charset val="134"/>
      </rPr>
      <t>It adopts key start, 12V10A battery, two large motors of 550, wheels with lights, body with lights, music, early education, children's songs, USB interface, MP3 player, and rear-wheel assist wheels.</t>
    </r>
  </si>
  <si>
    <r>
      <rPr>
        <sz val="10"/>
        <rFont val="Arial"/>
        <charset val="134"/>
      </rPr>
      <t xml:space="preserve">818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 xml:space="preserve">+Wheel light
</t>
    </r>
    <r>
      <rPr>
        <b/>
        <sz val="10"/>
        <color rgb="FF000000"/>
        <rFont val="Arial"/>
        <charset val="134"/>
      </rPr>
      <t>+</t>
    </r>
    <r>
      <rPr>
        <b/>
        <sz val="10"/>
        <color rgb="FF000000"/>
        <rFont val="宋体"/>
        <charset val="134"/>
      </rPr>
      <t>手动加速</t>
    </r>
    <r>
      <rPr>
        <b/>
        <sz val="10"/>
        <color rgb="FF000000"/>
        <rFont val="Arial"/>
        <charset val="134"/>
      </rPr>
      <t xml:space="preserve">                                                                  
</t>
    </r>
    <r>
      <rPr>
        <b/>
        <sz val="10"/>
        <color rgb="FFFF0000"/>
        <rFont val="Arial"/>
        <charset val="134"/>
      </rPr>
      <t>+Manual throttle 
acceleration</t>
    </r>
  </si>
  <si>
    <r>
      <rPr>
        <sz val="10"/>
        <rFont val="方正粗黑宋简体"/>
        <charset val="134"/>
      </rPr>
      <t xml:space="preserve">采用钥匙启动，12V7A电池，两个550的大电机，车轮带灯光，车身带灯光，有音乐，早教，儿歌，USB接口，有MP3,有后轮辅助轮。本款为手动加速。
</t>
    </r>
    <r>
      <rPr>
        <sz val="10"/>
        <color rgb="FFFF0000"/>
        <rFont val="Arial"/>
        <charset val="134"/>
      </rPr>
      <t>It adopts key start, 12V7A battery, two large motors of 550, wheels with lights, body with lights, music, early education, children's songs, USB interface, MP3 player, and rear-wheel assist wheels. This model is manually accelerated.</t>
    </r>
  </si>
  <si>
    <r>
      <rPr>
        <sz val="10"/>
        <rFont val="Arial"/>
        <charset val="134"/>
      </rPr>
      <t xml:space="preserve">818
</t>
    </r>
    <r>
      <rPr>
        <b/>
        <sz val="10"/>
        <color rgb="FFFF0000"/>
        <rFont val="Arial"/>
        <charset val="134"/>
      </rPr>
      <t>12V10A*1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 xml:space="preserve">+Wheel light
</t>
    </r>
    <r>
      <rPr>
        <b/>
        <sz val="10"/>
        <rFont val="Arial"/>
        <charset val="134"/>
      </rPr>
      <t>+</t>
    </r>
    <r>
      <rPr>
        <b/>
        <sz val="10"/>
        <rFont val="宋体"/>
        <charset val="134"/>
      </rPr>
      <t>手动加速</t>
    </r>
    <r>
      <rPr>
        <b/>
        <sz val="10"/>
        <rFont val="Arial"/>
        <charset val="134"/>
      </rPr>
      <t xml:space="preserve">   </t>
    </r>
    <r>
      <rPr>
        <b/>
        <sz val="10"/>
        <color rgb="FFFF0000"/>
        <rFont val="Arial"/>
        <charset val="134"/>
      </rPr>
      <t xml:space="preserve">                                                               
+Manual throttle 
acceleration</t>
    </r>
  </si>
  <si>
    <r>
      <rPr>
        <sz val="10"/>
        <rFont val="方正粗黑宋简体"/>
        <charset val="134"/>
      </rPr>
      <t>采用钥匙启动，</t>
    </r>
    <r>
      <rPr>
        <sz val="10"/>
        <rFont val="Arial"/>
        <charset val="134"/>
      </rPr>
      <t>12V10A</t>
    </r>
    <r>
      <rPr>
        <sz val="10"/>
        <rFont val="方正粗黑宋简体"/>
        <charset val="134"/>
      </rPr>
      <t>电池，两个</t>
    </r>
    <r>
      <rPr>
        <sz val="10"/>
        <rFont val="Arial"/>
        <charset val="134"/>
      </rPr>
      <t>550</t>
    </r>
    <r>
      <rPr>
        <sz val="10"/>
        <rFont val="方正粗黑宋简体"/>
        <charset val="134"/>
      </rPr>
      <t>的大电机，车轮带灯光，车身带灯光，有音乐，早教，儿歌，</t>
    </r>
    <r>
      <rPr>
        <sz val="10"/>
        <rFont val="Arial"/>
        <charset val="134"/>
      </rPr>
      <t>USB</t>
    </r>
    <r>
      <rPr>
        <sz val="10"/>
        <rFont val="方正粗黑宋简体"/>
        <charset val="134"/>
      </rPr>
      <t>接口，有</t>
    </r>
    <r>
      <rPr>
        <sz val="10"/>
        <rFont val="Arial"/>
        <charset val="134"/>
      </rPr>
      <t>MP3,</t>
    </r>
    <r>
      <rPr>
        <sz val="10"/>
        <rFont val="方正粗黑宋简体"/>
        <charset val="134"/>
      </rPr>
      <t>有后轮辅助轮。本款为手动加速。</t>
    </r>
    <r>
      <rPr>
        <sz val="10"/>
        <rFont val="Arial"/>
        <charset val="134"/>
      </rPr>
      <t xml:space="preserve">
</t>
    </r>
    <r>
      <rPr>
        <sz val="10"/>
        <color rgb="FFFF0000"/>
        <rFont val="Arial"/>
        <charset val="134"/>
      </rPr>
      <t>It adopts key start, 12V10A battery, two large motors of 550, wheels with lights, body with lights, music, early education, children's songs, USB interface, MP3 player, and rear-wheel assist wheels. This model is manually accelerated.</t>
    </r>
  </si>
  <si>
    <r>
      <rPr>
        <sz val="10"/>
        <rFont val="Arial"/>
        <charset val="134"/>
      </rPr>
      <t xml:space="preserve">818
</t>
    </r>
    <r>
      <rPr>
        <b/>
        <sz val="10"/>
        <color rgb="FFFF0000"/>
        <rFont val="Arial"/>
        <charset val="134"/>
      </rPr>
      <t>12V10A*1</t>
    </r>
    <r>
      <rPr>
        <sz val="10"/>
        <rFont val="方正粗黑宋简体"/>
        <charset val="134"/>
      </rPr>
      <t>铅酸电池</t>
    </r>
    <r>
      <rPr>
        <sz val="10"/>
        <rFont val="Arial"/>
        <charset val="134"/>
      </rPr>
      <t xml:space="preserve">
Lead-acid battery 
</t>
    </r>
    <r>
      <rPr>
        <b/>
        <sz val="10"/>
        <color rgb="FFFF0000"/>
        <rFont val="Arial"/>
        <charset val="134"/>
      </rPr>
      <t>550*2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 xml:space="preserve">+Wheel light
</t>
    </r>
    <r>
      <rPr>
        <b/>
        <sz val="10"/>
        <rFont val="Arial"/>
        <charset val="134"/>
      </rPr>
      <t>+</t>
    </r>
    <r>
      <rPr>
        <b/>
        <sz val="10"/>
        <rFont val="宋体"/>
        <charset val="134"/>
      </rPr>
      <t>手动加速</t>
    </r>
    <r>
      <rPr>
        <b/>
        <sz val="10"/>
        <rFont val="Arial"/>
        <charset val="134"/>
      </rPr>
      <t xml:space="preserve">   </t>
    </r>
    <r>
      <rPr>
        <b/>
        <sz val="10"/>
        <color rgb="FFFF0000"/>
        <rFont val="Arial"/>
        <charset val="134"/>
      </rPr>
      <t xml:space="preserve">                                                               
+Manual throttle 
acceleration
</t>
    </r>
    <r>
      <rPr>
        <b/>
        <sz val="10"/>
        <rFont val="Arial"/>
        <charset val="134"/>
      </rPr>
      <t>+</t>
    </r>
    <r>
      <rPr>
        <b/>
        <sz val="10"/>
        <rFont val="宋体"/>
        <charset val="134"/>
      </rPr>
      <t>皮坐椅</t>
    </r>
    <r>
      <rPr>
        <b/>
        <sz val="10"/>
        <color rgb="FFFF0000"/>
        <rFont val="Arial"/>
        <charset val="134"/>
      </rPr>
      <t xml:space="preserve">
Leather seats
</t>
    </r>
  </si>
  <si>
    <r>
      <rPr>
        <sz val="10"/>
        <rFont val="方正粗黑宋简体"/>
        <charset val="134"/>
      </rPr>
      <t>采用钥匙启动，</t>
    </r>
    <r>
      <rPr>
        <sz val="10"/>
        <rFont val="Arial"/>
        <charset val="134"/>
      </rPr>
      <t>12V10A</t>
    </r>
    <r>
      <rPr>
        <sz val="10"/>
        <rFont val="方正粗黑宋简体"/>
        <charset val="134"/>
      </rPr>
      <t>电池，两个</t>
    </r>
    <r>
      <rPr>
        <sz val="10"/>
        <rFont val="Arial"/>
        <charset val="134"/>
      </rPr>
      <t>550</t>
    </r>
    <r>
      <rPr>
        <sz val="10"/>
        <rFont val="方正粗黑宋简体"/>
        <charset val="134"/>
      </rPr>
      <t>的大电机，车轮带灯光，车身带灯光，有音乐，早教，儿歌，</t>
    </r>
    <r>
      <rPr>
        <sz val="10"/>
        <rFont val="Arial"/>
        <charset val="134"/>
      </rPr>
      <t>USB</t>
    </r>
    <r>
      <rPr>
        <sz val="10"/>
        <rFont val="方正粗黑宋简体"/>
        <charset val="134"/>
      </rPr>
      <t>接口，有</t>
    </r>
    <r>
      <rPr>
        <sz val="10"/>
        <rFont val="Arial"/>
        <charset val="134"/>
      </rPr>
      <t>MP3,</t>
    </r>
    <r>
      <rPr>
        <sz val="10"/>
        <rFont val="方正粗黑宋简体"/>
        <charset val="134"/>
      </rPr>
      <t>有后轮辅助轮。本款为手动加速。增配皮坐椅。</t>
    </r>
    <r>
      <rPr>
        <sz val="10"/>
        <rFont val="Arial"/>
        <charset val="134"/>
      </rPr>
      <t xml:space="preserve">
</t>
    </r>
    <r>
      <rPr>
        <sz val="10"/>
        <color rgb="FFFF0000"/>
        <rFont val="Arial"/>
        <charset val="134"/>
      </rPr>
      <t>It adopts key start, 12V10A battery, two large motors of 550, wheels with lights, body with lights, music, early education, children's songs, USB interface, MP3 player, and rear-wheel assist wheels. This model is manually accelerated. Add leather seats.</t>
    </r>
  </si>
  <si>
    <t>CTJ</t>
  </si>
  <si>
    <r>
      <rPr>
        <sz val="10"/>
        <rFont val="Arial"/>
        <charset val="134"/>
      </rPr>
      <t xml:space="preserve">6618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</si>
  <si>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
</t>
    </r>
    <r>
      <rPr>
        <b/>
        <sz val="10"/>
        <rFont val="宋体"/>
        <charset val="134"/>
      </rPr>
      <t>粉色</t>
    </r>
    <r>
      <rPr>
        <b/>
        <sz val="10"/>
        <rFont val="Arial"/>
        <charset val="134"/>
      </rPr>
      <t xml:space="preserve"> pink
</t>
    </r>
    <r>
      <rPr>
        <b/>
        <sz val="10"/>
        <rFont val="宋体"/>
        <charset val="134"/>
      </rPr>
      <t>蓝色</t>
    </r>
    <r>
      <rPr>
        <b/>
        <sz val="10"/>
        <rFont val="Arial"/>
        <charset val="134"/>
      </rPr>
      <t xml:space="preserve"> blue
</t>
    </r>
    <r>
      <rPr>
        <b/>
        <sz val="10"/>
        <rFont val="宋体"/>
        <charset val="134"/>
      </rPr>
      <t>绿色</t>
    </r>
    <r>
      <rPr>
        <b/>
        <sz val="10"/>
        <rFont val="Arial"/>
        <charset val="134"/>
      </rPr>
      <t xml:space="preserve"> green
</t>
    </r>
    <r>
      <rPr>
        <b/>
        <sz val="10"/>
        <rFont val="宋体"/>
        <charset val="134"/>
      </rPr>
      <t>白色</t>
    </r>
    <r>
      <rPr>
        <b/>
        <sz val="10"/>
        <rFont val="Arial"/>
        <charset val="134"/>
      </rPr>
      <t xml:space="preserve"> white</t>
    </r>
  </si>
  <si>
    <t>98x72x55CM</t>
  </si>
  <si>
    <t>8KG   
10KG</t>
  </si>
  <si>
    <t xml:space="preserve">
LED灯光,音乐,带蓝牙早教，USB/MP3 插口，双人座椅，带后备箱
LED Lighting,Music,With bluetooth,Early education,USB/MP3 Socket,Double seats,With storage box</t>
  </si>
  <si>
    <t>烤漆Baking varnish+45RMB   
EVA发泡胎EVAfoam tire+45RMB
遥控器Remote control+20RMB</t>
  </si>
  <si>
    <r>
      <rPr>
        <sz val="10"/>
        <rFont val="Arial"/>
        <charset val="134"/>
      </rPr>
      <t xml:space="preserve">6618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</si>
  <si>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6619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</si>
  <si>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6619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</si>
  <si>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ST</t>
  </si>
  <si>
    <r>
      <rPr>
        <sz val="10"/>
        <rFont val="Arial"/>
        <charset val="134"/>
      </rPr>
      <t xml:space="preserve">8518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</si>
  <si>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粉色 pink
咖啡色 coffee
绿色 green</t>
  </si>
  <si>
    <t>118*44*70CM</t>
  </si>
  <si>
    <t>10KG   
12KG</t>
  </si>
  <si>
    <t>一键启动，早教故事儿歌，炫彩灯光
One-click start, early education stories and children's songs, dazzling lights</t>
  </si>
  <si>
    <t xml:space="preserve">带遥控     
with remote control+25RMB  </t>
  </si>
  <si>
    <r>
      <rPr>
        <sz val="10"/>
        <rFont val="Arial"/>
        <charset val="134"/>
      </rPr>
      <t xml:space="preserve">8518
</t>
    </r>
    <r>
      <rPr>
        <sz val="10"/>
        <color rgb="FFFF0000"/>
        <rFont val="Arial"/>
        <charset val="134"/>
      </rPr>
      <t>12</t>
    </r>
    <r>
      <rPr>
        <b/>
        <sz val="10"/>
        <color rgb="FFFF0000"/>
        <rFont val="Arial"/>
        <charset val="134"/>
      </rPr>
      <t>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</si>
  <si>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8518
</t>
    </r>
    <r>
      <rPr>
        <sz val="10"/>
        <color rgb="FFFF0000"/>
        <rFont val="Arial"/>
        <charset val="134"/>
      </rPr>
      <t>12</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</si>
  <si>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P3
</t>
    </r>
    <r>
      <rPr>
        <b/>
        <sz val="10"/>
        <color rgb="FFFF0000"/>
        <rFont val="Arial"/>
        <charset val="134"/>
      </rPr>
      <t>36V12A*1</t>
    </r>
    <r>
      <rPr>
        <b/>
        <sz val="10"/>
        <rFont val="新宋体"/>
        <charset val="134"/>
      </rPr>
      <t>铅酸电池</t>
    </r>
    <r>
      <rPr>
        <b/>
        <sz val="10"/>
        <rFont val="Arial"/>
        <charset val="134"/>
      </rPr>
      <t xml:space="preserve">
</t>
    </r>
    <r>
      <rPr>
        <b/>
        <sz val="10"/>
        <color rgb="FFFF0000"/>
        <rFont val="Arial"/>
        <charset val="134"/>
      </rPr>
      <t>3 *12V12A</t>
    </r>
    <r>
      <rPr>
        <b/>
        <sz val="10"/>
        <rFont val="Arial"/>
        <charset val="134"/>
      </rPr>
      <t xml:space="preserve">
Lead-acid battery 
</t>
    </r>
    <r>
      <rPr>
        <b/>
        <sz val="10"/>
        <color rgb="FFFF0000"/>
        <rFont val="Arial"/>
        <charset val="134"/>
      </rPr>
      <t xml:space="preserve">500*1 </t>
    </r>
    <r>
      <rPr>
        <b/>
        <sz val="10"/>
        <rFont val="新宋体"/>
        <charset val="134"/>
      </rPr>
      <t>电机</t>
    </r>
    <r>
      <rPr>
        <b/>
        <sz val="10"/>
        <rFont val="Arial"/>
        <charset val="134"/>
      </rPr>
      <t xml:space="preserve"> motor
+</t>
    </r>
    <r>
      <rPr>
        <b/>
        <sz val="10"/>
        <rFont val="新宋体"/>
        <charset val="134"/>
      </rPr>
      <t>皮座椅</t>
    </r>
    <r>
      <rPr>
        <b/>
        <sz val="10"/>
        <rFont val="Arial"/>
        <charset val="134"/>
      </rPr>
      <t xml:space="preserve">
</t>
    </r>
    <r>
      <rPr>
        <b/>
        <sz val="10"/>
        <color rgb="FFFF0000"/>
        <rFont val="Arial"/>
        <charset val="134"/>
      </rPr>
      <t xml:space="preserve">+Leather seats </t>
    </r>
  </si>
  <si>
    <t xml:space="preserve">红                           
Red                               </t>
  </si>
  <si>
    <t>125*60*75CM</t>
  </si>
  <si>
    <t>36KG   
38KG</t>
  </si>
  <si>
    <r>
      <rPr>
        <sz val="8"/>
        <rFont val="方正粗黑宋简体"/>
        <charset val="134"/>
      </rPr>
      <t xml:space="preserve">采用3块12V12A铅酸电池，500W无刷电机，轮毂尺寸为10寸，前后采用的是公路胎，前、后碟片式刹车，充电时间3-5小时。本车最高时速可达到，每小时35公里，最大续航20-25公里，最大承重100公斤。具有三速调节，有LED炫彩圆灯，还配有时速显示屏幕。
</t>
    </r>
    <r>
      <rPr>
        <sz val="8"/>
        <color rgb="FFFF0000"/>
        <rFont val="方正粗黑宋简体"/>
        <charset val="134"/>
      </rPr>
      <t>It is equipped with three 12V12A lead-acid batteries, a 500W brushless motor, 10-inch wheels, road tires at the front and rear, and disc brakes at the front and rear. The charging time is 3 to 5 hours. The maximum speed of this vehicle can reach 35 kilometers per hour, the maximum range is 20 to 25 kilometers, and the maximum load capacity is 100 kilograms. It features three-speed adjustment, LED colorful round lights, and is also equipped with a speed display screen.</t>
    </r>
    <r>
      <rPr>
        <sz val="8"/>
        <rFont val="方正粗黑宋简体"/>
        <charset val="134"/>
      </rPr>
      <t xml:space="preserve">
</t>
    </r>
  </si>
  <si>
    <r>
      <rPr>
        <b/>
        <sz val="10"/>
        <rFont val="Arial"/>
        <charset val="134"/>
      </rPr>
      <t xml:space="preserve">M4
</t>
    </r>
    <r>
      <rPr>
        <b/>
        <sz val="10"/>
        <color rgb="FFFF0000"/>
        <rFont val="Arial"/>
        <charset val="134"/>
      </rPr>
      <t>3.0A</t>
    </r>
    <r>
      <rPr>
        <b/>
        <sz val="10"/>
        <color rgb="FFFF0000"/>
        <rFont val="宋体"/>
        <charset val="134"/>
      </rPr>
      <t>锂</t>
    </r>
    <r>
      <rPr>
        <b/>
        <sz val="10"/>
        <color rgb="FFFF0000"/>
        <rFont val="新宋体"/>
        <charset val="134"/>
      </rPr>
      <t>电池</t>
    </r>
    <r>
      <rPr>
        <b/>
        <sz val="10"/>
        <rFont val="Arial"/>
        <charset val="134"/>
      </rPr>
      <t xml:space="preserve">
Lithium battery
</t>
    </r>
    <r>
      <rPr>
        <b/>
        <sz val="10"/>
        <color rgb="FFFF0000"/>
        <rFont val="Arial"/>
        <charset val="134"/>
      </rPr>
      <t xml:space="preserve">350*1 </t>
    </r>
    <r>
      <rPr>
        <b/>
        <sz val="10"/>
        <rFont val="新宋体"/>
        <charset val="134"/>
      </rPr>
      <t>电机</t>
    </r>
    <r>
      <rPr>
        <b/>
        <sz val="10"/>
        <rFont val="Arial"/>
        <charset val="134"/>
      </rPr>
      <t xml:space="preserve"> motor
+</t>
    </r>
    <r>
      <rPr>
        <b/>
        <sz val="10"/>
        <rFont val="新宋体"/>
        <charset val="134"/>
      </rPr>
      <t>皮座椅</t>
    </r>
    <r>
      <rPr>
        <b/>
        <sz val="10"/>
        <rFont val="Arial"/>
        <charset val="134"/>
      </rPr>
      <t xml:space="preserve">
</t>
    </r>
    <r>
      <rPr>
        <b/>
        <sz val="10"/>
        <color rgb="FFFF0000"/>
        <rFont val="Arial"/>
        <charset val="134"/>
      </rPr>
      <t xml:space="preserve">+Leather seats 
</t>
    </r>
    <r>
      <rPr>
        <b/>
        <sz val="10"/>
        <rFont val="Arial"/>
        <charset val="134"/>
      </rPr>
      <t>+</t>
    </r>
    <r>
      <rPr>
        <b/>
        <sz val="10"/>
        <rFont val="宋体"/>
        <charset val="134"/>
      </rPr>
      <t>蓝牙</t>
    </r>
    <r>
      <rPr>
        <b/>
        <sz val="10"/>
        <rFont val="Arial"/>
        <charset val="134"/>
      </rPr>
      <t xml:space="preserve">
</t>
    </r>
    <r>
      <rPr>
        <b/>
        <sz val="10"/>
        <color rgb="FFFF0000"/>
        <rFont val="Arial"/>
        <charset val="134"/>
      </rPr>
      <t xml:space="preserve">+Bluetooth
</t>
    </r>
    <r>
      <rPr>
        <b/>
        <sz val="10"/>
        <rFont val="Arial"/>
        <charset val="134"/>
      </rPr>
      <t>+</t>
    </r>
    <r>
      <rPr>
        <b/>
        <sz val="10"/>
        <rFont val="宋体"/>
        <charset val="134"/>
      </rPr>
      <t>底盘灯</t>
    </r>
    <r>
      <rPr>
        <b/>
        <sz val="10"/>
        <color rgb="FFFF0000"/>
        <rFont val="Arial"/>
        <charset val="134"/>
      </rPr>
      <t xml:space="preserve">
Chassis with lights</t>
    </r>
  </si>
  <si>
    <t>涂鸦色  
Graffiti color</t>
  </si>
  <si>
    <t>92*60*71CM</t>
  </si>
  <si>
    <t>24KG   
26KG</t>
  </si>
  <si>
    <r>
      <rPr>
        <sz val="9"/>
        <rFont val="方正粗黑宋简体"/>
        <charset val="134"/>
      </rPr>
      <t xml:space="preserve">采用 3.0A的锂电池，350W无刷电机。前后采用的是充气胎，前、后鼓刹，充电时间3-5小时。本车最高时速可达到，每小时28公里，最大续航8-10公里，最大承重70公斤。水转印颜色。带蓝牙，炫丽灯光。三速调节。
</t>
    </r>
    <r>
      <rPr>
        <sz val="9"/>
        <color rgb="FFFF0000"/>
        <rFont val="方正粗黑宋简体"/>
        <charset val="134"/>
      </rPr>
      <t>It is equipped with a 3.0A lithium battery and a 350W brushless motor. The front and rear are fitted with pneumatic tires, with front and rear drum brakes. The charging time is 3 to 5 hours. The maximum speed of this vehicle can reach 28 kilometers per hour, with a maximum range of 8 to 10 kilometers and a maximum load capacity of 70 kilograms. The color is water transfer printing. It comes with Bluetooth, dazzling lights and three-speed adjustment.</t>
    </r>
  </si>
  <si>
    <r>
      <rPr>
        <b/>
        <sz val="9"/>
        <rFont val="Arial"/>
        <charset val="134"/>
      </rPr>
      <t xml:space="preserve">P8         
</t>
    </r>
    <r>
      <rPr>
        <b/>
        <sz val="9"/>
        <color rgb="FFFF0000"/>
        <rFont val="Arial"/>
        <charset val="134"/>
      </rPr>
      <t>36V12A*1</t>
    </r>
    <r>
      <rPr>
        <b/>
        <sz val="9"/>
        <rFont val="新宋体"/>
        <charset val="134"/>
      </rPr>
      <t>铅酸电池</t>
    </r>
    <r>
      <rPr>
        <b/>
        <sz val="9"/>
        <rFont val="Arial"/>
        <charset val="134"/>
      </rPr>
      <t xml:space="preserve">
</t>
    </r>
    <r>
      <rPr>
        <b/>
        <sz val="9"/>
        <color rgb="FFFF0000"/>
        <rFont val="Arial"/>
        <charset val="134"/>
      </rPr>
      <t>3 *12V12A</t>
    </r>
    <r>
      <rPr>
        <b/>
        <sz val="9"/>
        <rFont val="Arial"/>
        <charset val="134"/>
      </rPr>
      <t xml:space="preserve">
Lead-acid battery 
</t>
    </r>
    <r>
      <rPr>
        <b/>
        <sz val="9"/>
        <color rgb="FFFF0000"/>
        <rFont val="Arial"/>
        <charset val="134"/>
      </rPr>
      <t xml:space="preserve">500*1 </t>
    </r>
    <r>
      <rPr>
        <b/>
        <sz val="9"/>
        <rFont val="新宋体"/>
        <charset val="134"/>
      </rPr>
      <t>电机</t>
    </r>
    <r>
      <rPr>
        <b/>
        <sz val="9"/>
        <rFont val="Arial"/>
        <charset val="134"/>
      </rPr>
      <t xml:space="preserve"> motor
+</t>
    </r>
    <r>
      <rPr>
        <b/>
        <sz val="9"/>
        <rFont val="新宋体"/>
        <charset val="134"/>
      </rPr>
      <t>皮座椅</t>
    </r>
    <r>
      <rPr>
        <b/>
        <sz val="9"/>
        <rFont val="Arial"/>
        <charset val="134"/>
      </rPr>
      <t xml:space="preserve">
</t>
    </r>
    <r>
      <rPr>
        <b/>
        <sz val="9"/>
        <color rgb="FFFF0000"/>
        <rFont val="Arial"/>
        <charset val="134"/>
      </rPr>
      <t xml:space="preserve">+Leather seats 
</t>
    </r>
    <r>
      <rPr>
        <b/>
        <sz val="9"/>
        <rFont val="Arial"/>
        <charset val="134"/>
      </rPr>
      <t>+</t>
    </r>
    <r>
      <rPr>
        <b/>
        <sz val="9"/>
        <rFont val="新宋体"/>
        <charset val="134"/>
      </rPr>
      <t>速度显示屏幕</t>
    </r>
    <r>
      <rPr>
        <b/>
        <sz val="9"/>
        <color rgb="FFFF0000"/>
        <rFont val="Arial"/>
        <charset val="134"/>
      </rPr>
      <t xml:space="preserve">
+Speed display screen
</t>
    </r>
    <r>
      <rPr>
        <b/>
        <sz val="9"/>
        <rFont val="Arial"/>
        <charset val="134"/>
      </rPr>
      <t>+</t>
    </r>
    <r>
      <rPr>
        <b/>
        <sz val="9"/>
        <rFont val="新宋体"/>
        <charset val="134"/>
      </rPr>
      <t>蓝牙</t>
    </r>
    <r>
      <rPr>
        <b/>
        <sz val="9"/>
        <color rgb="FFFF0000"/>
        <rFont val="Arial"/>
        <charset val="134"/>
      </rPr>
      <t xml:space="preserve">
+Bluetooth</t>
    </r>
  </si>
  <si>
    <t>桔
Orange</t>
  </si>
  <si>
    <r>
      <rPr>
        <b/>
        <sz val="9"/>
        <rFont val="Arial"/>
        <charset val="134"/>
      </rPr>
      <t xml:space="preserve">P4-1 (P15)
</t>
    </r>
    <r>
      <rPr>
        <b/>
        <sz val="9"/>
        <color rgb="FFFF0000"/>
        <rFont val="Arial"/>
        <charset val="134"/>
      </rPr>
      <t>36V12A*1</t>
    </r>
    <r>
      <rPr>
        <b/>
        <sz val="9"/>
        <rFont val="新宋体"/>
        <charset val="134"/>
      </rPr>
      <t>铅酸电池</t>
    </r>
    <r>
      <rPr>
        <b/>
        <sz val="9"/>
        <rFont val="Arial"/>
        <charset val="134"/>
      </rPr>
      <t xml:space="preserve">
</t>
    </r>
    <r>
      <rPr>
        <b/>
        <sz val="9"/>
        <color rgb="FFFF0000"/>
        <rFont val="Arial"/>
        <charset val="134"/>
      </rPr>
      <t>3 *12V12A</t>
    </r>
    <r>
      <rPr>
        <b/>
        <sz val="9"/>
        <rFont val="Arial"/>
        <charset val="134"/>
      </rPr>
      <t xml:space="preserve">
Lead-acid battery 
</t>
    </r>
    <r>
      <rPr>
        <b/>
        <sz val="9"/>
        <color rgb="FFFF0000"/>
        <rFont val="Arial"/>
        <charset val="134"/>
      </rPr>
      <t xml:space="preserve">500*1 </t>
    </r>
    <r>
      <rPr>
        <b/>
        <sz val="9"/>
        <rFont val="新宋体"/>
        <charset val="134"/>
      </rPr>
      <t>电机</t>
    </r>
    <r>
      <rPr>
        <b/>
        <sz val="9"/>
        <rFont val="Arial"/>
        <charset val="134"/>
      </rPr>
      <t xml:space="preserve"> motor
+</t>
    </r>
    <r>
      <rPr>
        <b/>
        <sz val="9"/>
        <rFont val="新宋体"/>
        <charset val="134"/>
      </rPr>
      <t>皮座椅</t>
    </r>
    <r>
      <rPr>
        <b/>
        <sz val="9"/>
        <rFont val="Arial"/>
        <charset val="134"/>
      </rPr>
      <t xml:space="preserve">
</t>
    </r>
    <r>
      <rPr>
        <b/>
        <sz val="9"/>
        <color rgb="FFFF0000"/>
        <rFont val="Arial"/>
        <charset val="134"/>
      </rPr>
      <t xml:space="preserve">+Leather seats 
</t>
    </r>
    <r>
      <rPr>
        <b/>
        <sz val="9"/>
        <rFont val="Arial"/>
        <charset val="134"/>
      </rPr>
      <t>+</t>
    </r>
    <r>
      <rPr>
        <b/>
        <sz val="9"/>
        <rFont val="新宋体"/>
        <charset val="134"/>
      </rPr>
      <t>速度显示屏幕</t>
    </r>
    <r>
      <rPr>
        <b/>
        <sz val="9"/>
        <color rgb="FFFF0000"/>
        <rFont val="Arial"/>
        <charset val="134"/>
      </rPr>
      <t xml:space="preserve">
+Speed display screen
</t>
    </r>
    <r>
      <rPr>
        <b/>
        <sz val="9"/>
        <rFont val="Arial"/>
        <charset val="134"/>
      </rPr>
      <t>+</t>
    </r>
    <r>
      <rPr>
        <b/>
        <sz val="9"/>
        <rFont val="新宋体"/>
        <charset val="134"/>
      </rPr>
      <t>蓝牙</t>
    </r>
    <r>
      <rPr>
        <b/>
        <sz val="9"/>
        <color rgb="FFFF0000"/>
        <rFont val="Arial"/>
        <charset val="134"/>
      </rPr>
      <t xml:space="preserve">
+Bluetooth</t>
    </r>
  </si>
  <si>
    <t>黑色 black</t>
  </si>
  <si>
    <t>140*60*80CM</t>
  </si>
  <si>
    <t>火焰色
Flame color</t>
  </si>
  <si>
    <t>红色 red</t>
  </si>
  <si>
    <r>
      <rPr>
        <b/>
        <sz val="11"/>
        <rFont val="Arial"/>
        <charset val="134"/>
      </rPr>
      <t xml:space="preserve">M8
</t>
    </r>
    <r>
      <rPr>
        <b/>
        <sz val="11"/>
        <color rgb="FFFF0000"/>
        <rFont val="Arial"/>
        <charset val="134"/>
      </rPr>
      <t>3.6A</t>
    </r>
    <r>
      <rPr>
        <b/>
        <sz val="11"/>
        <color rgb="FFFF0000"/>
        <rFont val="新宋体"/>
        <charset val="134"/>
      </rPr>
      <t>锂电池</t>
    </r>
    <r>
      <rPr>
        <b/>
        <sz val="11"/>
        <rFont val="Arial"/>
        <charset val="134"/>
      </rPr>
      <t xml:space="preserve">
Lithium battery
</t>
    </r>
    <r>
      <rPr>
        <b/>
        <sz val="11"/>
        <color rgb="FFFF0000"/>
        <rFont val="Arial"/>
        <charset val="134"/>
      </rPr>
      <t xml:space="preserve">250*1 </t>
    </r>
    <r>
      <rPr>
        <b/>
        <sz val="11"/>
        <rFont val="新宋体"/>
        <charset val="134"/>
      </rPr>
      <t>电机</t>
    </r>
    <r>
      <rPr>
        <b/>
        <sz val="11"/>
        <rFont val="Arial"/>
        <charset val="134"/>
      </rPr>
      <t xml:space="preserve"> motor
+</t>
    </r>
    <r>
      <rPr>
        <b/>
        <sz val="11"/>
        <rFont val="新宋体"/>
        <charset val="134"/>
      </rPr>
      <t>皮座椅</t>
    </r>
    <r>
      <rPr>
        <b/>
        <sz val="11"/>
        <rFont val="Arial"/>
        <charset val="134"/>
      </rPr>
      <t xml:space="preserve">
</t>
    </r>
    <r>
      <rPr>
        <b/>
        <sz val="11"/>
        <color rgb="FFFF0000"/>
        <rFont val="Arial"/>
        <charset val="134"/>
      </rPr>
      <t xml:space="preserve">+Leather seats </t>
    </r>
  </si>
  <si>
    <t>蓝色 blue
黄色yellow
粉色 pink</t>
  </si>
  <si>
    <t>115*60*80CM</t>
  </si>
  <si>
    <t>28KG   
30KG</t>
  </si>
  <si>
    <r>
      <rPr>
        <sz val="8"/>
        <rFont val="方正粗黑宋简体"/>
        <charset val="134"/>
      </rPr>
      <t xml:space="preserve">采用 3.6A的锂电池，250W无刷电机。前后采用的是充气胎，前、后鼓刹，充电时间5-7小时。本车最高时速可达到，每小时20公里，最大续航8-10公里，最大承重70公斤。
</t>
    </r>
    <r>
      <rPr>
        <sz val="8"/>
        <color rgb="FFFF0000"/>
        <rFont val="方正粗黑宋简体"/>
        <charset val="134"/>
      </rPr>
      <t>It is equipped with a 3.6A lithium battery and a 250W brushless motor. The front and rear are fitted with pneumatic tires, and front and rear drum brakes. The charging time is 5-7 hours. The maximum speed of this vehicle can reach 20 kilometers per hour, the maximum range is 8-10 kilometers, and the maximum load capacity is 70 kilograms.</t>
    </r>
  </si>
  <si>
    <r>
      <rPr>
        <sz val="10"/>
        <rFont val="Arial"/>
        <charset val="134"/>
      </rPr>
      <t xml:space="preserve">6617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标配</t>
    </r>
    <r>
      <rPr>
        <b/>
        <sz val="10"/>
        <color rgb="FFFF0000"/>
        <rFont val="Arial"/>
        <charset val="134"/>
      </rPr>
      <t xml:space="preserve">    
Standard configuration</t>
    </r>
  </si>
  <si>
    <r>
      <rPr>
        <b/>
        <sz val="10"/>
        <rFont val="宋体"/>
        <charset val="134"/>
      </rPr>
      <t>白色</t>
    </r>
    <r>
      <rPr>
        <b/>
        <sz val="10"/>
        <rFont val="Arial"/>
        <charset val="134"/>
      </rPr>
      <t xml:space="preserve">  White
 </t>
    </r>
    <r>
      <rPr>
        <b/>
        <sz val="10"/>
        <rFont val="宋体"/>
        <charset val="134"/>
      </rPr>
      <t>黑色</t>
    </r>
    <r>
      <rPr>
        <b/>
        <sz val="10"/>
        <rFont val="Arial"/>
        <charset val="134"/>
      </rPr>
      <t xml:space="preserve">  Black
</t>
    </r>
    <r>
      <rPr>
        <b/>
        <sz val="10"/>
        <rFont val="宋体"/>
        <charset val="134"/>
      </rPr>
      <t>香槟色</t>
    </r>
    <r>
      <rPr>
        <b/>
        <sz val="10"/>
        <rFont val="Arial"/>
        <charset val="134"/>
      </rPr>
      <t xml:space="preserve">  Champagne
</t>
    </r>
    <r>
      <rPr>
        <b/>
        <sz val="10"/>
        <rFont val="宋体"/>
        <charset val="134"/>
      </rPr>
      <t>绿色</t>
    </r>
    <r>
      <rPr>
        <b/>
        <sz val="10"/>
        <rFont val="Arial"/>
        <charset val="134"/>
      </rPr>
      <t xml:space="preserve">  Green</t>
    </r>
  </si>
  <si>
    <t>128x38x70CM</t>
  </si>
  <si>
    <t>17KG   
21KG</t>
  </si>
  <si>
    <t xml:space="preserve">
灯光音乐，蓝牙早教，发泡发光轮胎，手转油门，带蓝牙可连手机
*LED lighting,Music,EVA Tires with lights,With handrace,With bluetooth can connect with smartphone</t>
  </si>
  <si>
    <r>
      <rPr>
        <sz val="10"/>
        <rFont val="Arial"/>
        <charset val="134"/>
      </rPr>
      <t xml:space="preserve">6617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标配</t>
    </r>
    <r>
      <rPr>
        <b/>
        <sz val="10"/>
        <color rgb="FFFF0000"/>
        <rFont val="Arial"/>
        <charset val="134"/>
      </rPr>
      <t xml:space="preserve">    
Standard configuration</t>
    </r>
  </si>
  <si>
    <r>
      <rPr>
        <sz val="10"/>
        <rFont val="Arial"/>
        <charset val="134"/>
      </rPr>
      <t xml:space="preserve">6617                  
</t>
    </r>
    <r>
      <rPr>
        <b/>
        <sz val="10"/>
        <color rgb="FFFF0000"/>
        <rFont val="Arial"/>
        <charset val="134"/>
      </rPr>
      <t>24V5A*1</t>
    </r>
    <r>
      <rPr>
        <sz val="10"/>
        <rFont val="方正粗黑宋简体"/>
        <charset val="134"/>
      </rPr>
      <t>铅酸电池</t>
    </r>
    <r>
      <rPr>
        <sz val="10"/>
        <rFont val="Arial"/>
        <charset val="134"/>
      </rPr>
      <t xml:space="preserve">
Lead-acid battery
</t>
    </r>
    <r>
      <rPr>
        <sz val="10"/>
        <color rgb="FFFF0000"/>
        <rFont val="Arial"/>
        <charset val="134"/>
      </rPr>
      <t>24V</t>
    </r>
    <r>
      <rPr>
        <sz val="10"/>
        <color rgb="FFFF0000"/>
        <rFont val="宋体"/>
        <charset val="134"/>
      </rPr>
      <t>无刷</t>
    </r>
    <r>
      <rPr>
        <sz val="10"/>
        <rFont val="方正粗黑宋简体"/>
        <charset val="134"/>
      </rPr>
      <t>电机</t>
    </r>
    <r>
      <rPr>
        <sz val="10"/>
        <rFont val="Arial"/>
        <charset val="134"/>
      </rPr>
      <t xml:space="preserve"> 
</t>
    </r>
    <r>
      <rPr>
        <b/>
        <sz val="10"/>
        <rFont val="Arial"/>
        <charset val="134"/>
      </rPr>
      <t>brushless electric machine</t>
    </r>
    <r>
      <rPr>
        <sz val="10"/>
        <rFont val="Arial"/>
        <charset val="134"/>
      </rPr>
      <t xml:space="preserve"> 
</t>
    </r>
    <r>
      <rPr>
        <b/>
        <sz val="10"/>
        <color rgb="FFFF0000"/>
        <rFont val="宋体"/>
        <charset val="134"/>
      </rPr>
      <t>高配</t>
    </r>
    <r>
      <rPr>
        <b/>
        <sz val="10"/>
        <color rgb="FFFF0000"/>
        <rFont val="Arial"/>
        <charset val="134"/>
      </rPr>
      <t xml:space="preserve">    
high configuration</t>
    </r>
  </si>
  <si>
    <t>电池：24V5AH X1
24V无刷电机
*LED灯光,音乐.
充气橡胶轮胎，
手转油门,带蓝牙可连手机
Battery:24V5AHx1
24VBrushless Motor
*LED lighting,Music,EVA Tires,With handrace,With bluetooth can connect with smartphone</t>
  </si>
  <si>
    <t>CXQ</t>
  </si>
  <si>
    <r>
      <rPr>
        <sz val="10"/>
        <rFont val="Arial"/>
        <charset val="134"/>
      </rPr>
      <t xml:space="preserve">730
</t>
    </r>
    <r>
      <rPr>
        <b/>
        <sz val="10"/>
        <color rgb="FFFF0000"/>
        <rFont val="Arial"/>
        <charset val="134"/>
      </rPr>
      <t>24V8A*1</t>
    </r>
    <r>
      <rPr>
        <sz val="10"/>
        <rFont val="方正粗黑宋简体"/>
        <charset val="134"/>
      </rPr>
      <t>铅酸电池</t>
    </r>
    <r>
      <rPr>
        <sz val="10"/>
        <rFont val="Arial"/>
        <charset val="134"/>
      </rPr>
      <t xml:space="preserve">
Lead-acid battery
</t>
    </r>
    <r>
      <rPr>
        <sz val="10"/>
        <color rgb="FFFF0000"/>
        <rFont val="Arial"/>
        <charset val="134"/>
      </rPr>
      <t xml:space="preserve">24V200W </t>
    </r>
    <r>
      <rPr>
        <sz val="10"/>
        <rFont val="Arial"/>
        <charset val="134"/>
      </rPr>
      <t xml:space="preserve"> </t>
    </r>
    <r>
      <rPr>
        <sz val="10"/>
        <rFont val="方正粗黑宋简体"/>
        <charset val="134"/>
      </rPr>
      <t>电机</t>
    </r>
    <r>
      <rPr>
        <sz val="10"/>
        <rFont val="Arial"/>
        <charset val="134"/>
      </rPr>
      <t xml:space="preserve"> motor </t>
    </r>
  </si>
  <si>
    <t xml:space="preserve">图片色
picture color </t>
  </si>
  <si>
    <t>125*61*77CM</t>
  </si>
  <si>
    <t>19KG   
24KG</t>
  </si>
  <si>
    <t>12*3.0 后轮抱刹,音乐灯光蓝牙LED前大灯,充电时间,3-5H,续航里程,30KM,产品速度,20KG/H
12*3.0 rear wheel brake, music, light, Bluetooth LED headlights, charging time,3-5 hours, range,30KM, product speed,20KG/H</t>
  </si>
  <si>
    <t>YF</t>
  </si>
  <si>
    <r>
      <rPr>
        <sz val="10"/>
        <rFont val="Arial"/>
        <charset val="134"/>
      </rPr>
      <t xml:space="preserve">750-9             
</t>
    </r>
    <r>
      <rPr>
        <b/>
        <sz val="10"/>
        <color rgb="FFFF0000"/>
        <rFont val="Arial"/>
        <charset val="134"/>
      </rPr>
      <t>24V5A*1</t>
    </r>
    <r>
      <rPr>
        <b/>
        <sz val="10"/>
        <color rgb="FFFF0000"/>
        <rFont val="宋体"/>
        <charset val="134"/>
      </rPr>
      <t>锂</t>
    </r>
    <r>
      <rPr>
        <sz val="10"/>
        <color rgb="FFFF0000"/>
        <rFont val="方正粗黑宋简体"/>
        <charset val="134"/>
      </rPr>
      <t>电池</t>
    </r>
    <r>
      <rPr>
        <sz val="10"/>
        <rFont val="Arial"/>
        <charset val="134"/>
      </rPr>
      <t xml:space="preserve">
Lead-acid battery 
</t>
    </r>
    <r>
      <rPr>
        <b/>
        <sz val="10"/>
        <color rgb="FFFF0000"/>
        <rFont val="Arial"/>
        <charset val="134"/>
      </rPr>
      <t xml:space="preserve">24V250*1 </t>
    </r>
    <r>
      <rPr>
        <sz val="10"/>
        <rFont val="方正粗黑宋简体"/>
        <charset val="134"/>
      </rPr>
      <t>电机</t>
    </r>
    <r>
      <rPr>
        <sz val="10"/>
        <rFont val="Arial"/>
        <charset val="134"/>
      </rPr>
      <t xml:space="preserve"> motor 
</t>
    </r>
    <r>
      <rPr>
        <sz val="10"/>
        <rFont val="宋体"/>
        <charset val="134"/>
      </rPr>
      <t>电动</t>
    </r>
    <r>
      <rPr>
        <sz val="10"/>
        <rFont val="Arial"/>
        <charset val="134"/>
      </rPr>
      <t>+</t>
    </r>
    <r>
      <rPr>
        <sz val="10"/>
        <rFont val="宋体"/>
        <charset val="134"/>
      </rPr>
      <t>骑行</t>
    </r>
    <r>
      <rPr>
        <sz val="10"/>
        <rFont val="Arial"/>
        <charset val="134"/>
      </rPr>
      <t>.</t>
    </r>
    <r>
      <rPr>
        <sz val="10"/>
        <rFont val="宋体"/>
        <charset val="134"/>
      </rPr>
      <t>两种模式</t>
    </r>
    <r>
      <rPr>
        <sz val="10"/>
        <color rgb="FFFF0000"/>
        <rFont val="Arial"/>
        <charset val="134"/>
      </rPr>
      <t xml:space="preserve">
lectric + cycling. Two modes
16</t>
    </r>
    <r>
      <rPr>
        <sz val="10"/>
        <color rgb="FFFF0000"/>
        <rFont val="宋体"/>
        <charset val="134"/>
      </rPr>
      <t>寸</t>
    </r>
    <r>
      <rPr>
        <sz val="10"/>
        <color rgb="FFFF0000"/>
        <rFont val="Arial"/>
        <charset val="134"/>
      </rPr>
      <t xml:space="preserve"> 16size</t>
    </r>
  </si>
  <si>
    <r>
      <rPr>
        <b/>
        <sz val="10"/>
        <rFont val="宋体"/>
        <charset val="134"/>
      </rPr>
      <t>黑，红，蓝，</t>
    </r>
    <r>
      <rPr>
        <b/>
        <sz val="10"/>
        <rFont val="Arial"/>
        <charset val="134"/>
      </rPr>
      <t xml:space="preserve">                  
Black, red, blue</t>
    </r>
  </si>
  <si>
    <t xml:space="preserve">130*85*53CM </t>
  </si>
  <si>
    <t>17.8KG      19KG</t>
  </si>
  <si>
    <r>
      <rPr>
        <sz val="9"/>
        <rFont val="方正粗黑宋简体"/>
        <charset val="134"/>
      </rPr>
      <t>锂电池，</t>
    </r>
    <r>
      <rPr>
        <sz val="9"/>
        <rFont val="Arial"/>
        <charset val="134"/>
      </rPr>
      <t>24v5</t>
    </r>
    <r>
      <rPr>
        <sz val="9"/>
        <rFont val="方正粗黑宋简体"/>
        <charset val="134"/>
      </rPr>
      <t>，无刷电机，</t>
    </r>
    <r>
      <rPr>
        <sz val="9"/>
        <rFont val="Arial"/>
        <charset val="134"/>
      </rPr>
      <t>24v250w</t>
    </r>
    <r>
      <rPr>
        <sz val="9"/>
        <rFont val="方正粗黑宋简体"/>
        <charset val="134"/>
      </rPr>
      <t>，拉线碟刹，</t>
    </r>
    <r>
      <rPr>
        <sz val="9"/>
        <rFont val="Arial"/>
        <charset val="134"/>
      </rPr>
      <t xml:space="preserve"> </t>
    </r>
    <r>
      <rPr>
        <sz val="9"/>
        <rFont val="方正粗黑宋简体"/>
        <charset val="134"/>
      </rPr>
      <t>前后充气轮胎。载重</t>
    </r>
    <r>
      <rPr>
        <sz val="9"/>
        <rFont val="Arial"/>
        <charset val="134"/>
      </rPr>
      <t xml:space="preserve"> 100Kg</t>
    </r>
    <r>
      <rPr>
        <sz val="9"/>
        <rFont val="方正粗黑宋简体"/>
        <charset val="134"/>
      </rPr>
      <t>，最高时速</t>
    </r>
    <r>
      <rPr>
        <sz val="9"/>
        <rFont val="Arial"/>
        <charset val="134"/>
      </rPr>
      <t>25Km</t>
    </r>
    <r>
      <rPr>
        <sz val="9"/>
        <rFont val="方正粗黑宋简体"/>
        <charset val="134"/>
      </rPr>
      <t>，最大续航</t>
    </r>
    <r>
      <rPr>
        <sz val="9"/>
        <rFont val="Arial"/>
        <charset val="134"/>
      </rPr>
      <t xml:space="preserve">    20KM</t>
    </r>
    <r>
      <rPr>
        <sz val="9"/>
        <rFont val="方正粗黑宋简体"/>
        <charset val="134"/>
      </rPr>
      <t>。</t>
    </r>
    <r>
      <rPr>
        <sz val="9"/>
        <rFont val="Arial"/>
        <charset val="134"/>
      </rPr>
      <t xml:space="preserve">   </t>
    </r>
    <r>
      <rPr>
        <sz val="9"/>
        <rFont val="方正粗黑宋简体"/>
        <charset val="134"/>
      </rPr>
      <t>电动+骑行.两种模式</t>
    </r>
    <r>
      <rPr>
        <sz val="9"/>
        <rFont val="Arial"/>
        <charset val="134"/>
      </rPr>
      <t xml:space="preserve">
</t>
    </r>
    <r>
      <rPr>
        <sz val="9"/>
        <color rgb="FFFF0000"/>
        <rFont val="Arial"/>
        <charset val="134"/>
      </rPr>
      <t>Lithium battery, 24v5, brushless motor, 24v250w, cable disc brake, front and rear pneumatic tires. Load capacity: 100Kg, top speed: 25Km/h, maximum range: 20KM.
lectric + cycling. Two modes</t>
    </r>
  </si>
  <si>
    <r>
      <rPr>
        <sz val="10"/>
        <rFont val="Arial"/>
        <charset val="134"/>
      </rPr>
      <t xml:space="preserve">660-5           
</t>
    </r>
    <r>
      <rPr>
        <b/>
        <sz val="10"/>
        <color rgb="FFFF0000"/>
        <rFont val="Arial"/>
        <charset val="134"/>
      </rPr>
      <t>24V5A*1</t>
    </r>
    <r>
      <rPr>
        <b/>
        <sz val="10"/>
        <color rgb="FFFF0000"/>
        <rFont val="宋体"/>
        <charset val="134"/>
      </rPr>
      <t>锂</t>
    </r>
    <r>
      <rPr>
        <sz val="10"/>
        <color rgb="FFFF0000"/>
        <rFont val="方正粗黑宋简体"/>
        <charset val="134"/>
      </rPr>
      <t>电池</t>
    </r>
    <r>
      <rPr>
        <sz val="10"/>
        <rFont val="Arial"/>
        <charset val="134"/>
      </rPr>
      <t xml:space="preserve">
Lead-acid battery 
</t>
    </r>
    <r>
      <rPr>
        <b/>
        <sz val="10"/>
        <color rgb="FFFF0000"/>
        <rFont val="Arial"/>
        <charset val="134"/>
      </rPr>
      <t xml:space="preserve">24V250*1 </t>
    </r>
    <r>
      <rPr>
        <sz val="10"/>
        <rFont val="方正粗黑宋简体"/>
        <charset val="134"/>
      </rPr>
      <t>电机</t>
    </r>
    <r>
      <rPr>
        <sz val="10"/>
        <rFont val="Arial"/>
        <charset val="134"/>
      </rPr>
      <t xml:space="preserve"> motor 
</t>
    </r>
    <r>
      <rPr>
        <sz val="10"/>
        <rFont val="宋体"/>
        <charset val="134"/>
      </rPr>
      <t>电动</t>
    </r>
    <r>
      <rPr>
        <sz val="10"/>
        <rFont val="Arial"/>
        <charset val="134"/>
      </rPr>
      <t>+</t>
    </r>
    <r>
      <rPr>
        <sz val="10"/>
        <rFont val="宋体"/>
        <charset val="134"/>
      </rPr>
      <t>骑行</t>
    </r>
    <r>
      <rPr>
        <sz val="10"/>
        <rFont val="Arial"/>
        <charset val="134"/>
      </rPr>
      <t>.</t>
    </r>
    <r>
      <rPr>
        <sz val="10"/>
        <rFont val="宋体"/>
        <charset val="134"/>
      </rPr>
      <t>两种模式</t>
    </r>
    <r>
      <rPr>
        <sz val="10"/>
        <color rgb="FFFF0000"/>
        <rFont val="Arial"/>
        <charset val="134"/>
      </rPr>
      <t xml:space="preserve">
lectric + cycling. Two modes
12</t>
    </r>
    <r>
      <rPr>
        <sz val="10"/>
        <color rgb="FFFF0000"/>
        <rFont val="宋体"/>
        <charset val="134"/>
      </rPr>
      <t>寸</t>
    </r>
    <r>
      <rPr>
        <sz val="10"/>
        <color rgb="FFFF0000"/>
        <rFont val="Arial"/>
        <charset val="134"/>
      </rPr>
      <t xml:space="preserve"> 12size</t>
    </r>
  </si>
  <si>
    <t xml:space="preserve">110*23*85CM  </t>
  </si>
  <si>
    <r>
      <rPr>
        <sz val="9"/>
        <rFont val="方正粗黑宋简体"/>
        <charset val="134"/>
      </rPr>
      <t xml:space="preserve">小木兰儿童电动车可以脚蹬，铅酸电池，车身有音乐和灯光，头灯也可以亮，可以连接蓝牙，可插U盘，24伏4.5安最大续航    20KM。   电动+骑行.两种模式
</t>
    </r>
    <r>
      <rPr>
        <sz val="9"/>
        <color rgb="FFFF0000"/>
        <rFont val="方正粗黑宋简体"/>
        <charset val="134"/>
      </rPr>
      <t>The Little Mulan children's electric bike can be pedaled, equipped with a lead-acid battery, and features music and lights on the body. The headlight can also be turned on. It can be connected to Bluetooth and a USB drive. It has a 24-volt 4.5-ampere system.lectric + cycling. Two modes</t>
    </r>
  </si>
  <si>
    <r>
      <rPr>
        <sz val="10"/>
        <rFont val="Arial"/>
        <charset val="134"/>
      </rPr>
      <t xml:space="preserve">660-1            
</t>
    </r>
    <r>
      <rPr>
        <b/>
        <sz val="10"/>
        <color rgb="FFFF0000"/>
        <rFont val="Arial"/>
        <charset val="134"/>
      </rPr>
      <t>24V5A*1</t>
    </r>
    <r>
      <rPr>
        <b/>
        <sz val="10"/>
        <color rgb="FFFF0000"/>
        <rFont val="宋体"/>
        <charset val="134"/>
      </rPr>
      <t>锂</t>
    </r>
    <r>
      <rPr>
        <sz val="10"/>
        <color rgb="FFFF0000"/>
        <rFont val="方正粗黑宋简体"/>
        <charset val="134"/>
      </rPr>
      <t>电池</t>
    </r>
    <r>
      <rPr>
        <sz val="10"/>
        <rFont val="Arial"/>
        <charset val="134"/>
      </rPr>
      <t xml:space="preserve">
Lead-acid battery 
</t>
    </r>
    <r>
      <rPr>
        <b/>
        <sz val="10"/>
        <color rgb="FFFF0000"/>
        <rFont val="Arial"/>
        <charset val="134"/>
      </rPr>
      <t xml:space="preserve">24V250*1 </t>
    </r>
    <r>
      <rPr>
        <sz val="10"/>
        <rFont val="方正粗黑宋简体"/>
        <charset val="134"/>
      </rPr>
      <t>电机</t>
    </r>
    <r>
      <rPr>
        <sz val="10"/>
        <rFont val="Arial"/>
        <charset val="134"/>
      </rPr>
      <t xml:space="preserve"> motor 
</t>
    </r>
    <r>
      <rPr>
        <sz val="10"/>
        <rFont val="宋体"/>
        <charset val="134"/>
      </rPr>
      <t>电动</t>
    </r>
    <r>
      <rPr>
        <sz val="10"/>
        <rFont val="Arial"/>
        <charset val="134"/>
      </rPr>
      <t>+</t>
    </r>
    <r>
      <rPr>
        <sz val="10"/>
        <rFont val="宋体"/>
        <charset val="134"/>
      </rPr>
      <t>骑行</t>
    </r>
    <r>
      <rPr>
        <sz val="10"/>
        <rFont val="Arial"/>
        <charset val="134"/>
      </rPr>
      <t>.</t>
    </r>
    <r>
      <rPr>
        <sz val="10"/>
        <rFont val="宋体"/>
        <charset val="134"/>
      </rPr>
      <t>两种模式</t>
    </r>
    <r>
      <rPr>
        <sz val="10"/>
        <color rgb="FFFF0000"/>
        <rFont val="Arial"/>
        <charset val="134"/>
      </rPr>
      <t xml:space="preserve">
lectric + cycling. Two modes
16</t>
    </r>
    <r>
      <rPr>
        <sz val="10"/>
        <color rgb="FFFF0000"/>
        <rFont val="宋体"/>
        <charset val="134"/>
      </rPr>
      <t>寸</t>
    </r>
    <r>
      <rPr>
        <sz val="10"/>
        <color rgb="FFFF0000"/>
        <rFont val="Arial"/>
        <charset val="134"/>
      </rPr>
      <t xml:space="preserve"> 16size</t>
    </r>
  </si>
  <si>
    <r>
      <rPr>
        <b/>
        <sz val="10"/>
        <rFont val="宋体"/>
        <charset val="134"/>
      </rPr>
      <t>绿，红，蓝，</t>
    </r>
    <r>
      <rPr>
        <b/>
        <sz val="10"/>
        <rFont val="Arial"/>
        <charset val="134"/>
      </rPr>
      <t xml:space="preserve">                  
green, red, blue</t>
    </r>
  </si>
  <si>
    <t>MYD</t>
  </si>
  <si>
    <r>
      <rPr>
        <sz val="10"/>
        <rFont val="Arial"/>
        <charset val="134"/>
      </rPr>
      <t xml:space="preserve">588             
</t>
    </r>
    <r>
      <rPr>
        <b/>
        <sz val="10"/>
        <color rgb="FFFF0000"/>
        <rFont val="Arial"/>
        <charset val="134"/>
      </rPr>
      <t>24V5A*1</t>
    </r>
    <r>
      <rPr>
        <sz val="10"/>
        <rFont val="方正粗黑宋简体"/>
        <charset val="134"/>
      </rPr>
      <t>铅酸电池</t>
    </r>
    <r>
      <rPr>
        <sz val="10"/>
        <rFont val="Arial"/>
        <charset val="134"/>
      </rPr>
      <t xml:space="preserve">
Lead-acid battery 
</t>
    </r>
    <r>
      <rPr>
        <b/>
        <sz val="10"/>
        <color rgb="FFFF0000"/>
        <rFont val="Arial"/>
        <charset val="134"/>
      </rPr>
      <t xml:space="preserve">24V200*1 </t>
    </r>
    <r>
      <rPr>
        <sz val="10"/>
        <rFont val="方正粗黑宋简体"/>
        <charset val="134"/>
      </rPr>
      <t>电机</t>
    </r>
    <r>
      <rPr>
        <sz val="10"/>
        <rFont val="Arial"/>
        <charset val="134"/>
      </rPr>
      <t xml:space="preserve"> motor </t>
    </r>
  </si>
  <si>
    <r>
      <rPr>
        <b/>
        <sz val="10"/>
        <rFont val="宋体"/>
        <charset val="134"/>
      </rPr>
      <t>黑色</t>
    </r>
    <r>
      <rPr>
        <b/>
        <sz val="10"/>
        <rFont val="Arial"/>
        <charset val="134"/>
      </rPr>
      <t xml:space="preserve">  black
</t>
    </r>
    <r>
      <rPr>
        <b/>
        <sz val="10"/>
        <rFont val="宋体"/>
        <charset val="134"/>
      </rPr>
      <t>绿色</t>
    </r>
    <r>
      <rPr>
        <b/>
        <sz val="10"/>
        <rFont val="Arial"/>
        <charset val="134"/>
      </rPr>
      <t xml:space="preserve">  green
</t>
    </r>
    <r>
      <rPr>
        <b/>
        <sz val="10"/>
        <rFont val="宋体"/>
        <charset val="134"/>
      </rPr>
      <t>桔色</t>
    </r>
    <r>
      <rPr>
        <b/>
        <sz val="10"/>
        <rFont val="Arial"/>
        <charset val="134"/>
      </rPr>
      <t xml:space="preserve">  Orange
</t>
    </r>
    <r>
      <rPr>
        <b/>
        <sz val="10"/>
        <rFont val="宋体"/>
        <charset val="134"/>
      </rPr>
      <t>蓝色</t>
    </r>
    <r>
      <rPr>
        <b/>
        <sz val="10"/>
        <rFont val="Arial"/>
        <charset val="134"/>
      </rPr>
      <t xml:space="preserve">  blue</t>
    </r>
  </si>
  <si>
    <t xml:space="preserve">110*23*76CM </t>
  </si>
  <si>
    <t>17KG      18.5KG</t>
  </si>
  <si>
    <r>
      <rPr>
        <sz val="10"/>
        <rFont val="方正粗黑宋简体"/>
        <charset val="134"/>
      </rPr>
      <t>采用大电池，</t>
    </r>
    <r>
      <rPr>
        <sz val="10"/>
        <rFont val="Arial"/>
        <charset val="134"/>
      </rPr>
      <t>24v5</t>
    </r>
    <r>
      <rPr>
        <sz val="10"/>
        <rFont val="方正粗黑宋简体"/>
        <charset val="134"/>
      </rPr>
      <t>，无刷电机，</t>
    </r>
    <r>
      <rPr>
        <sz val="10"/>
        <rFont val="Arial"/>
        <charset val="134"/>
      </rPr>
      <t>24v200w</t>
    </r>
    <r>
      <rPr>
        <sz val="10"/>
        <rFont val="方正粗黑宋简体"/>
        <charset val="134"/>
      </rPr>
      <t>，拉线碟刹，</t>
    </r>
    <r>
      <rPr>
        <sz val="10"/>
        <rFont val="Arial"/>
        <charset val="134"/>
      </rPr>
      <t xml:space="preserve"> </t>
    </r>
    <r>
      <rPr>
        <sz val="10"/>
        <rFont val="方正粗黑宋简体"/>
        <charset val="134"/>
      </rPr>
      <t>前后充气轮胎。有蓝牙，灯光，声浪。载重</t>
    </r>
    <r>
      <rPr>
        <sz val="10"/>
        <rFont val="Arial"/>
        <charset val="134"/>
      </rPr>
      <t xml:space="preserve"> 50Kg</t>
    </r>
    <r>
      <rPr>
        <sz val="10"/>
        <rFont val="方正粗黑宋简体"/>
        <charset val="134"/>
      </rPr>
      <t>，最高时速</t>
    </r>
    <r>
      <rPr>
        <sz val="10"/>
        <rFont val="Arial"/>
        <charset val="134"/>
      </rPr>
      <t>20Km</t>
    </r>
    <r>
      <rPr>
        <sz val="10"/>
        <rFont val="方正粗黑宋简体"/>
        <charset val="134"/>
      </rPr>
      <t>，最大续航</t>
    </r>
    <r>
      <rPr>
        <sz val="10"/>
        <rFont val="Arial"/>
        <charset val="134"/>
      </rPr>
      <t xml:space="preserve">    15KM</t>
    </r>
    <r>
      <rPr>
        <sz val="10"/>
        <rFont val="方正粗黑宋简体"/>
        <charset val="134"/>
      </rPr>
      <t>。</t>
    </r>
    <r>
      <rPr>
        <sz val="10"/>
        <rFont val="Arial"/>
        <charset val="134"/>
      </rPr>
      <t xml:space="preserve">
</t>
    </r>
    <r>
      <rPr>
        <b/>
        <sz val="10"/>
        <color rgb="FFFF0000"/>
        <rFont val="Arial"/>
        <charset val="134"/>
      </rPr>
      <t xml:space="preserve">It is equipped with a large battery, 24v5, brushless motor, 24v200w, pull cord disc brakes, front and rear pneumatic tires. It has Bluetooth, lights and sound effects. The load capacity is 50Kg, the maximum speed is 20Km/h, and the maximum range is 15KM.  </t>
    </r>
    <r>
      <rPr>
        <sz val="10"/>
        <color rgb="FFFF0000"/>
        <rFont val="Arial"/>
        <charset val="134"/>
      </rPr>
      <t xml:space="preserve">    </t>
    </r>
  </si>
  <si>
    <r>
      <rPr>
        <sz val="10"/>
        <rFont val="Arial"/>
        <charset val="134"/>
      </rPr>
      <t xml:space="preserve">138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</si>
  <si>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t>黑红
black red</t>
  </si>
  <si>
    <t>115*48*78CM</t>
  </si>
  <si>
    <t>11KG   
12.5KG</t>
  </si>
  <si>
    <t>皮座椅
Leather seats+8RMB  
EVA发泡胎
EVAfoam tire+30RMB
手动加速Manual acceleration
+20RMB</t>
  </si>
  <si>
    <r>
      <rPr>
        <sz val="10"/>
        <rFont val="Arial"/>
        <charset val="134"/>
      </rPr>
      <t xml:space="preserve">138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</si>
  <si>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138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手转把，手动加速，</t>
    </r>
    <r>
      <rPr>
        <b/>
        <sz val="10"/>
        <color rgb="FFFF0000"/>
        <rFont val="Arial"/>
        <charset val="134"/>
      </rPr>
      <t xml:space="preserve">
Turn the handle by hand and accelerate manually</t>
    </r>
    <r>
      <rPr>
        <sz val="10"/>
        <rFont val="Arial"/>
        <charset val="134"/>
      </rPr>
      <t xml:space="preserve"> </t>
    </r>
  </si>
  <si>
    <t>MDX</t>
  </si>
  <si>
    <r>
      <rPr>
        <b/>
        <sz val="10"/>
        <color theme="1"/>
        <rFont val="Arial"/>
        <charset val="134"/>
      </rPr>
      <t xml:space="preserve">019 </t>
    </r>
    <r>
      <rPr>
        <b/>
        <sz val="10"/>
        <color theme="1"/>
        <rFont val="宋体"/>
        <charset val="134"/>
      </rPr>
      <t>（</t>
    </r>
    <r>
      <rPr>
        <b/>
        <sz val="10"/>
        <color rgb="FFFF0000"/>
        <rFont val="宋体"/>
        <charset val="134"/>
      </rPr>
      <t>标配版</t>
    </r>
    <r>
      <rPr>
        <b/>
        <sz val="10"/>
        <rFont val="宋体"/>
        <charset val="134"/>
      </rPr>
      <t>）</t>
    </r>
    <r>
      <rPr>
        <b/>
        <sz val="10"/>
        <color rgb="FFFF0000"/>
        <rFont val="Arial"/>
        <charset val="134"/>
      </rPr>
      <t xml:space="preserve">
standard configuration
12V7A*1</t>
    </r>
    <r>
      <rPr>
        <b/>
        <sz val="10"/>
        <color theme="1"/>
        <rFont val="宋体"/>
        <charset val="134"/>
      </rPr>
      <t>铅酸电池</t>
    </r>
    <r>
      <rPr>
        <b/>
        <sz val="10"/>
        <color theme="1"/>
        <rFont val="Arial"/>
        <charset val="134"/>
      </rPr>
      <t xml:space="preserve">
Lead-acid battery
</t>
    </r>
    <r>
      <rPr>
        <b/>
        <sz val="10"/>
        <color rgb="FFFF0000"/>
        <rFont val="Arial"/>
        <charset val="134"/>
      </rPr>
      <t>550*2</t>
    </r>
    <r>
      <rPr>
        <b/>
        <sz val="10"/>
        <color theme="1"/>
        <rFont val="Arial"/>
        <charset val="134"/>
      </rPr>
      <t xml:space="preserve"> </t>
    </r>
    <r>
      <rPr>
        <b/>
        <sz val="10"/>
        <color theme="1"/>
        <rFont val="宋体"/>
        <charset val="134"/>
      </rPr>
      <t>电机</t>
    </r>
    <r>
      <rPr>
        <b/>
        <sz val="10"/>
        <color theme="1"/>
        <rFont val="Arial"/>
        <charset val="134"/>
      </rPr>
      <t xml:space="preserve"> 
motor</t>
    </r>
  </si>
  <si>
    <r>
      <rPr>
        <b/>
        <sz val="10"/>
        <color theme="1"/>
        <rFont val="宋体"/>
        <charset val="134"/>
      </rPr>
      <t>红色</t>
    </r>
    <r>
      <rPr>
        <b/>
        <sz val="10"/>
        <color theme="1"/>
        <rFont val="Arial"/>
        <charset val="134"/>
      </rPr>
      <t xml:space="preserve">red
</t>
    </r>
    <r>
      <rPr>
        <b/>
        <sz val="10"/>
        <color theme="1"/>
        <rFont val="宋体"/>
        <charset val="134"/>
      </rPr>
      <t>灰色</t>
    </r>
    <r>
      <rPr>
        <b/>
        <sz val="10"/>
        <color theme="1"/>
        <rFont val="Arial"/>
        <charset val="134"/>
      </rPr>
      <t xml:space="preserve">gray
</t>
    </r>
    <r>
      <rPr>
        <b/>
        <sz val="10"/>
        <color theme="1"/>
        <rFont val="宋体"/>
        <charset val="134"/>
      </rPr>
      <t>白色</t>
    </r>
    <r>
      <rPr>
        <b/>
        <sz val="10"/>
        <color theme="1"/>
        <rFont val="Arial"/>
        <charset val="134"/>
      </rPr>
      <t>white</t>
    </r>
  </si>
  <si>
    <t>148*61*97</t>
  </si>
  <si>
    <t>21.5KG
25KG</t>
  </si>
  <si>
    <r>
      <rPr>
        <b/>
        <sz val="10"/>
        <color theme="1"/>
        <rFont val="Arial"/>
        <charset val="134"/>
      </rPr>
      <t xml:space="preserve">
</t>
    </r>
    <r>
      <rPr>
        <b/>
        <sz val="10"/>
        <color theme="1"/>
        <rFont val="宋体"/>
        <charset val="134"/>
      </rPr>
      <t>大尺寸摩托，采用</t>
    </r>
    <r>
      <rPr>
        <b/>
        <sz val="10"/>
        <color theme="1"/>
        <rFont val="Arial"/>
        <charset val="134"/>
      </rPr>
      <t>12V7A</t>
    </r>
    <r>
      <rPr>
        <b/>
        <sz val="10"/>
        <color theme="1"/>
        <rFont val="宋体"/>
        <charset val="134"/>
      </rPr>
      <t>大电池，</t>
    </r>
    <r>
      <rPr>
        <b/>
        <sz val="10"/>
        <color theme="1"/>
        <rFont val="Arial"/>
        <charset val="134"/>
      </rPr>
      <t>550</t>
    </r>
    <r>
      <rPr>
        <b/>
        <sz val="10"/>
        <color theme="1"/>
        <rFont val="宋体"/>
        <charset val="134"/>
      </rPr>
      <t>双电机，有</t>
    </r>
    <r>
      <rPr>
        <b/>
        <sz val="10"/>
        <color theme="1"/>
        <rFont val="Arial"/>
        <charset val="134"/>
      </rPr>
      <t>USB</t>
    </r>
    <r>
      <rPr>
        <b/>
        <sz val="10"/>
        <color theme="1"/>
        <rFont val="宋体"/>
        <charset val="134"/>
      </rPr>
      <t>插口，静音轮带，</t>
    </r>
    <r>
      <rPr>
        <b/>
        <sz val="10"/>
        <color theme="1"/>
        <rFont val="Arial"/>
        <charset val="134"/>
      </rPr>
      <t>LED</t>
    </r>
    <r>
      <rPr>
        <b/>
        <sz val="10"/>
        <color theme="1"/>
        <rFont val="宋体"/>
        <charset val="134"/>
      </rPr>
      <t>灯光，早教功能。</t>
    </r>
    <r>
      <rPr>
        <b/>
        <sz val="10"/>
        <color theme="1"/>
        <rFont val="Arial"/>
        <charset val="134"/>
      </rPr>
      <t xml:space="preserve">
</t>
    </r>
    <r>
      <rPr>
        <b/>
        <sz val="10"/>
        <color rgb="FFFF0000"/>
        <rFont val="Arial"/>
        <charset val="134"/>
      </rPr>
      <t>Large-sized motorcycle, equipped with a 12V7A large battery, 550 dual motors, USB port, silent wheel belt, LED lights and early education function.</t>
    </r>
  </si>
  <si>
    <t>烤漆+60元
皮座+10元
手转把+20元
带灯轮子+20元
EVA轮子+70元</t>
  </si>
  <si>
    <r>
      <rPr>
        <b/>
        <sz val="10"/>
        <color theme="1"/>
        <rFont val="Arial"/>
        <charset val="134"/>
      </rPr>
      <t xml:space="preserve">019  </t>
    </r>
    <r>
      <rPr>
        <b/>
        <sz val="10"/>
        <color theme="1"/>
        <rFont val="宋体"/>
        <charset val="134"/>
      </rPr>
      <t>（</t>
    </r>
    <r>
      <rPr>
        <b/>
        <sz val="10"/>
        <color rgb="FFFF0000"/>
        <rFont val="宋体"/>
        <charset val="134"/>
      </rPr>
      <t>高配版</t>
    </r>
    <r>
      <rPr>
        <b/>
        <sz val="10"/>
        <rFont val="宋体"/>
        <charset val="134"/>
      </rPr>
      <t>）</t>
    </r>
    <r>
      <rPr>
        <b/>
        <sz val="10"/>
        <color rgb="FFFF0000"/>
        <rFont val="Arial"/>
        <charset val="134"/>
      </rPr>
      <t xml:space="preserve">
high configuration</t>
    </r>
    <r>
      <rPr>
        <b/>
        <sz val="10"/>
        <color theme="1"/>
        <rFont val="Arial"/>
        <charset val="134"/>
      </rPr>
      <t xml:space="preserve">
</t>
    </r>
    <r>
      <rPr>
        <b/>
        <sz val="10"/>
        <color rgb="FFFF0000"/>
        <rFont val="Arial"/>
        <charset val="134"/>
      </rPr>
      <t>12V10A*1</t>
    </r>
    <r>
      <rPr>
        <b/>
        <sz val="10"/>
        <color theme="1"/>
        <rFont val="宋体"/>
        <charset val="134"/>
      </rPr>
      <t>铅酸电池</t>
    </r>
    <r>
      <rPr>
        <b/>
        <sz val="10"/>
        <color theme="1"/>
        <rFont val="Arial"/>
        <charset val="134"/>
      </rPr>
      <t xml:space="preserve">
Lead-acid battery
</t>
    </r>
    <r>
      <rPr>
        <b/>
        <sz val="10"/>
        <color rgb="FFFF0000"/>
        <rFont val="Arial"/>
        <charset val="134"/>
      </rPr>
      <t>550*2</t>
    </r>
    <r>
      <rPr>
        <b/>
        <sz val="10"/>
        <color theme="1"/>
        <rFont val="Arial"/>
        <charset val="134"/>
      </rPr>
      <t xml:space="preserve"> </t>
    </r>
    <r>
      <rPr>
        <b/>
        <sz val="10"/>
        <color theme="1"/>
        <rFont val="宋体"/>
        <charset val="134"/>
      </rPr>
      <t>电机</t>
    </r>
    <r>
      <rPr>
        <b/>
        <sz val="10"/>
        <color theme="1"/>
        <rFont val="Arial"/>
        <charset val="134"/>
      </rPr>
      <t xml:space="preserve"> motor
+</t>
    </r>
    <r>
      <rPr>
        <b/>
        <sz val="10"/>
        <color theme="1"/>
        <rFont val="宋体"/>
        <charset val="134"/>
      </rPr>
      <t>灯光轮</t>
    </r>
    <r>
      <rPr>
        <b/>
        <sz val="10"/>
        <color theme="1"/>
        <rFont val="Arial"/>
        <charset val="134"/>
      </rPr>
      <t xml:space="preserve"> 
</t>
    </r>
    <r>
      <rPr>
        <b/>
        <sz val="10"/>
        <color rgb="FFFF0000"/>
        <rFont val="Arial"/>
        <charset val="134"/>
      </rPr>
      <t>+Lighted wheel</t>
    </r>
    <r>
      <rPr>
        <b/>
        <sz val="10"/>
        <color theme="1"/>
        <rFont val="Arial"/>
        <charset val="134"/>
      </rPr>
      <t xml:space="preserve">
+</t>
    </r>
    <r>
      <rPr>
        <b/>
        <sz val="10"/>
        <color theme="1"/>
        <rFont val="宋体"/>
        <charset val="134"/>
      </rPr>
      <t>手动加速</t>
    </r>
    <r>
      <rPr>
        <b/>
        <sz val="10"/>
        <color theme="1"/>
        <rFont val="Arial"/>
        <charset val="134"/>
      </rPr>
      <t xml:space="preserve">
</t>
    </r>
    <r>
      <rPr>
        <b/>
        <sz val="10"/>
        <color rgb="FFFF0000"/>
        <rFont val="Arial"/>
        <charset val="134"/>
      </rPr>
      <t>+Hand turn handles to accelerate</t>
    </r>
  </si>
  <si>
    <t>23.5KG
27KG</t>
  </si>
  <si>
    <r>
      <rPr>
        <b/>
        <sz val="10"/>
        <color theme="1"/>
        <rFont val="Arial"/>
        <charset val="134"/>
      </rPr>
      <t xml:space="preserve">
</t>
    </r>
    <r>
      <rPr>
        <b/>
        <sz val="10"/>
        <rFont val="宋体"/>
        <charset val="134"/>
      </rPr>
      <t>大尺寸，高配置摩托，采用</t>
    </r>
    <r>
      <rPr>
        <b/>
        <sz val="10"/>
        <rFont val="Arial"/>
        <charset val="134"/>
      </rPr>
      <t>12V10A</t>
    </r>
    <r>
      <rPr>
        <b/>
        <sz val="10"/>
        <rFont val="宋体"/>
        <charset val="134"/>
      </rPr>
      <t>大电池，</t>
    </r>
    <r>
      <rPr>
        <b/>
        <sz val="10"/>
        <rFont val="Arial"/>
        <charset val="134"/>
      </rPr>
      <t>550</t>
    </r>
    <r>
      <rPr>
        <b/>
        <sz val="10"/>
        <rFont val="宋体"/>
        <charset val="134"/>
      </rPr>
      <t>双电机，有</t>
    </r>
    <r>
      <rPr>
        <b/>
        <sz val="10"/>
        <rFont val="Arial"/>
        <charset val="134"/>
      </rPr>
      <t>USB</t>
    </r>
    <r>
      <rPr>
        <b/>
        <sz val="10"/>
        <rFont val="宋体"/>
        <charset val="134"/>
      </rPr>
      <t>插口，静音轮带，</t>
    </r>
    <r>
      <rPr>
        <b/>
        <sz val="10"/>
        <rFont val="Arial"/>
        <charset val="134"/>
      </rPr>
      <t>LED</t>
    </r>
    <r>
      <rPr>
        <b/>
        <sz val="10"/>
        <rFont val="宋体"/>
        <charset val="134"/>
      </rPr>
      <t>灯光，早教功能。手转把油门，灯光车轮。</t>
    </r>
    <r>
      <rPr>
        <b/>
        <sz val="10"/>
        <color rgb="FFFF0000"/>
        <rFont val="Arial"/>
        <charset val="134"/>
      </rPr>
      <t xml:space="preserve">
Large-sized, high-configuration motorcycle, equipped with a 12V10A large battery, 550 dual motors, USB port, silent wheel belt, LED lights, and early education function. Turn the accelerator by hand and light the wheels.</t>
    </r>
  </si>
  <si>
    <t>烤漆+60元
皮座+10元
EVA轮子+70元</t>
  </si>
  <si>
    <t>BH</t>
  </si>
  <si>
    <r>
      <rPr>
        <sz val="10"/>
        <rFont val="Arial"/>
        <charset val="134"/>
      </rPr>
      <t xml:space="preserve">BH-3188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12V550*2 </t>
    </r>
    <r>
      <rPr>
        <sz val="10"/>
        <rFont val="方正粗黑宋简体"/>
        <charset val="134"/>
      </rPr>
      <t>电机</t>
    </r>
    <r>
      <rPr>
        <sz val="10"/>
        <rFont val="Arial"/>
        <charset val="134"/>
      </rPr>
      <t xml:space="preserve"> motor </t>
    </r>
  </si>
  <si>
    <r>
      <rPr>
        <b/>
        <sz val="10"/>
        <rFont val="宋体"/>
        <charset val="134"/>
      </rPr>
      <t>红色</t>
    </r>
    <r>
      <rPr>
        <b/>
        <sz val="10"/>
        <rFont val="Arial"/>
        <charset val="134"/>
      </rPr>
      <t xml:space="preserve"> Red
 </t>
    </r>
    <r>
      <rPr>
        <b/>
        <sz val="10"/>
        <rFont val="宋体"/>
        <charset val="134"/>
      </rPr>
      <t>白色</t>
    </r>
    <r>
      <rPr>
        <b/>
        <sz val="10"/>
        <rFont val="Arial"/>
        <charset val="134"/>
      </rPr>
      <t xml:space="preserve"> white
</t>
    </r>
    <r>
      <rPr>
        <b/>
        <sz val="10"/>
        <rFont val="宋体"/>
        <charset val="134"/>
      </rPr>
      <t>蓝色</t>
    </r>
    <r>
      <rPr>
        <b/>
        <sz val="10"/>
        <rFont val="Arial"/>
        <charset val="134"/>
      </rPr>
      <t xml:space="preserve"> Blue          </t>
    </r>
  </si>
  <si>
    <t>135*52*80CM</t>
  </si>
  <si>
    <t>17.5KG
20.5KG</t>
  </si>
  <si>
    <r>
      <rPr>
        <sz val="9"/>
        <color theme="1"/>
        <rFont val="方正粗黑宋简体"/>
        <charset val="134"/>
      </rPr>
      <t>大电池，550双马达，支持蓝牙，MP3、前后炫彩灯光，LED仿真车灯。</t>
    </r>
    <r>
      <rPr>
        <sz val="9"/>
        <color rgb="FFFF0000"/>
        <rFont val="方正粗黑宋简体"/>
        <charset val="134"/>
      </rPr>
      <t xml:space="preserve">
Large battery, 550 dual motors, support Bluetooth, MP3, front and back bright lights, LED simulation lights.</t>
    </r>
  </si>
  <si>
    <t>轮子灯光+15
手转把+20
皮坐椅+15</t>
  </si>
  <si>
    <r>
      <rPr>
        <sz val="10"/>
        <rFont val="Arial"/>
        <charset val="134"/>
      </rPr>
      <t xml:space="preserve">BH-3188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12V550*2 </t>
    </r>
    <r>
      <rPr>
        <sz val="10"/>
        <rFont val="方正粗黑宋简体"/>
        <charset val="134"/>
      </rPr>
      <t>电机</t>
    </r>
    <r>
      <rPr>
        <sz val="10"/>
        <rFont val="Arial"/>
        <charset val="134"/>
      </rPr>
      <t xml:space="preserve"> motor 
+</t>
    </r>
    <r>
      <rPr>
        <sz val="10"/>
        <rFont val="宋体"/>
        <charset val="134"/>
      </rPr>
      <t>车轮灯光</t>
    </r>
    <r>
      <rPr>
        <sz val="10"/>
        <rFont val="Arial"/>
        <charset val="134"/>
      </rPr>
      <t xml:space="preserve">
</t>
    </r>
    <r>
      <rPr>
        <b/>
        <sz val="10"/>
        <color rgb="FFFF0000"/>
        <rFont val="Arial"/>
        <charset val="134"/>
      </rPr>
      <t>+Wheel light</t>
    </r>
  </si>
  <si>
    <t>手转把+20
皮坐椅+15</t>
  </si>
  <si>
    <r>
      <rPr>
        <sz val="10"/>
        <rFont val="Arial"/>
        <charset val="134"/>
      </rPr>
      <t xml:space="preserve">BH-3188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12V550*2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+paint</t>
    </r>
  </si>
  <si>
    <r>
      <rPr>
        <b/>
        <sz val="10"/>
        <rFont val="宋体"/>
        <charset val="134"/>
      </rPr>
      <t>烤漆红</t>
    </r>
    <r>
      <rPr>
        <b/>
        <sz val="10"/>
        <rFont val="Arial"/>
        <charset val="134"/>
      </rPr>
      <t xml:space="preserve"> 
</t>
    </r>
    <r>
      <rPr>
        <b/>
        <sz val="10"/>
        <rFont val="宋体"/>
        <charset val="134"/>
      </rPr>
      <t>烤漆黑</t>
    </r>
    <r>
      <rPr>
        <b/>
        <sz val="10"/>
        <rFont val="Arial"/>
        <charset val="134"/>
      </rPr>
      <t xml:space="preserve">                 
paint Red
paint Black</t>
    </r>
  </si>
  <si>
    <r>
      <rPr>
        <sz val="9"/>
        <color theme="1"/>
        <rFont val="方正粗黑宋简体"/>
        <charset val="134"/>
      </rPr>
      <t xml:space="preserve">大电池，550双马达，支持蓝牙，MP3、前后炫彩灯光，LED仿真车灯。烤漆工艺，颜色更加亮丽，更显高档。
</t>
    </r>
    <r>
      <rPr>
        <sz val="9"/>
        <color rgb="FFFF0000"/>
        <rFont val="方正粗黑宋简体"/>
        <charset val="134"/>
      </rPr>
      <t>Large battery, 550 dual motors, support Bluetooth, MP3, front and back bright lights, LED simulation lights.
Paint process, the color is more bright, more high-end.</t>
    </r>
  </si>
  <si>
    <t>BEJ</t>
  </si>
  <si>
    <r>
      <rPr>
        <sz val="10"/>
        <rFont val="Arial"/>
        <charset val="134"/>
      </rPr>
      <t>8188-</t>
    </r>
    <r>
      <rPr>
        <sz val="10"/>
        <color rgb="FFFF0000"/>
        <rFont val="宋体"/>
        <charset val="134"/>
      </rPr>
      <t>两轮</t>
    </r>
    <r>
      <rPr>
        <sz val="10"/>
        <rFont val="Arial"/>
        <charset val="134"/>
      </rPr>
      <t xml:space="preserve">
</t>
    </r>
    <r>
      <rPr>
        <sz val="10"/>
        <color rgb="FFFF0000"/>
        <rFont val="Arial"/>
        <charset val="134"/>
      </rPr>
      <t>Two-wheeled</t>
    </r>
    <r>
      <rPr>
        <sz val="10"/>
        <rFont val="Arial"/>
        <charset val="134"/>
      </rPr>
      <t xml:space="preserve">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警灯模式</t>
    </r>
    <r>
      <rPr>
        <sz val="10"/>
        <rFont val="Arial"/>
        <charset val="134"/>
      </rPr>
      <t xml:space="preserve">
</t>
    </r>
    <r>
      <rPr>
        <sz val="10"/>
        <color rgb="FFFF0000"/>
        <rFont val="Arial"/>
        <charset val="134"/>
      </rPr>
      <t xml:space="preserve">+Police lights
</t>
    </r>
    <r>
      <rPr>
        <sz val="10"/>
        <color theme="1"/>
        <rFont val="宋体"/>
        <charset val="134"/>
      </rPr>
      <t>有辅助轮</t>
    </r>
    <r>
      <rPr>
        <sz val="10"/>
        <color rgb="FFFF0000"/>
        <rFont val="Arial"/>
        <charset val="134"/>
      </rPr>
      <t xml:space="preserve">
+Auxiliary wheel</t>
    </r>
  </si>
  <si>
    <r>
      <rPr>
        <b/>
        <sz val="10"/>
        <rFont val="宋体"/>
        <charset val="134"/>
      </rPr>
      <t>白色</t>
    </r>
    <r>
      <rPr>
        <b/>
        <sz val="10"/>
        <rFont val="Arial"/>
        <charset val="134"/>
      </rPr>
      <t xml:space="preserve">white
</t>
    </r>
    <r>
      <rPr>
        <b/>
        <sz val="10"/>
        <rFont val="宋体"/>
        <charset val="134"/>
      </rPr>
      <t>红色</t>
    </r>
    <r>
      <rPr>
        <b/>
        <sz val="10"/>
        <rFont val="Arial"/>
        <charset val="134"/>
      </rPr>
      <t xml:space="preserve">red
</t>
    </r>
    <r>
      <rPr>
        <b/>
        <sz val="10"/>
        <rFont val="宋体"/>
        <charset val="134"/>
      </rPr>
      <t>黑色</t>
    </r>
    <r>
      <rPr>
        <b/>
        <sz val="10"/>
        <rFont val="Arial"/>
        <charset val="134"/>
      </rPr>
      <t>black</t>
    </r>
  </si>
  <si>
    <t>134*70*75CM</t>
  </si>
  <si>
    <t>14.3KG
16.9KG</t>
  </si>
  <si>
    <r>
      <rPr>
        <sz val="10"/>
        <color rgb="FFFF0000"/>
        <rFont val="方正粗黑宋简体"/>
        <charset val="134"/>
      </rPr>
      <t>配有12V4.5A的电池，两个电机，有早教，音乐，仿真钥匙启动开关，带有辅助轮，带警察灯光模式，LED灯光。</t>
    </r>
    <r>
      <rPr>
        <sz val="10"/>
        <rFont val="方正粗黑宋简体"/>
        <charset val="134"/>
      </rPr>
      <t xml:space="preserve">
It is equipped with a 12V4.5A battery, two motors, early education, music, simulation key start switch, auxiliary wheels, police light mode and LED lights.</t>
    </r>
  </si>
  <si>
    <t>无级变速 +30元
ETA轮子 +40元
烤漆 +65元</t>
  </si>
  <si>
    <r>
      <rPr>
        <sz val="10"/>
        <rFont val="Arial"/>
        <charset val="134"/>
      </rPr>
      <t>8188-</t>
    </r>
    <r>
      <rPr>
        <sz val="10"/>
        <color rgb="FFFF0000"/>
        <rFont val="宋体"/>
        <charset val="134"/>
      </rPr>
      <t>两轮</t>
    </r>
    <r>
      <rPr>
        <sz val="10"/>
        <rFont val="Arial"/>
        <charset val="134"/>
      </rPr>
      <t xml:space="preserve">
</t>
    </r>
    <r>
      <rPr>
        <sz val="10"/>
        <color rgb="FFFF0000"/>
        <rFont val="Arial"/>
        <charset val="134"/>
      </rPr>
      <t>Two-wheeled</t>
    </r>
    <r>
      <rPr>
        <sz val="10"/>
        <rFont val="Arial"/>
        <charset val="134"/>
      </rPr>
      <t xml:space="preserve">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540*2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警灯模式</t>
    </r>
    <r>
      <rPr>
        <sz val="10"/>
        <rFont val="Arial"/>
        <charset val="134"/>
      </rPr>
      <t xml:space="preserve">
</t>
    </r>
    <r>
      <rPr>
        <sz val="10"/>
        <color rgb="FFFF0000"/>
        <rFont val="Arial"/>
        <charset val="134"/>
      </rPr>
      <t xml:space="preserve">+Police lights
</t>
    </r>
    <r>
      <rPr>
        <sz val="10"/>
        <color theme="1"/>
        <rFont val="宋体"/>
        <charset val="134"/>
      </rPr>
      <t>有辅助轮</t>
    </r>
    <r>
      <rPr>
        <sz val="10"/>
        <color rgb="FFFF0000"/>
        <rFont val="Arial"/>
        <charset val="134"/>
      </rPr>
      <t xml:space="preserve">
+Auxiliary wheel
</t>
    </r>
    <r>
      <rPr>
        <sz val="10"/>
        <color theme="1"/>
        <rFont val="Arial"/>
        <charset val="134"/>
      </rPr>
      <t>+</t>
    </r>
    <r>
      <rPr>
        <sz val="10"/>
        <color theme="1"/>
        <rFont val="宋体"/>
        <charset val="134"/>
      </rPr>
      <t>喊话器</t>
    </r>
    <r>
      <rPr>
        <sz val="10"/>
        <color rgb="FFFF0000"/>
        <rFont val="Arial"/>
        <charset val="134"/>
      </rPr>
      <t xml:space="preserve">
+Loudspeaker</t>
    </r>
  </si>
  <si>
    <t>16.75KG
19.3KG</t>
  </si>
  <si>
    <r>
      <rPr>
        <sz val="10"/>
        <color rgb="FFFF0000"/>
        <rFont val="方正粗黑宋简体"/>
        <charset val="134"/>
      </rPr>
      <t xml:space="preserve">配有12V7A的电池，两个540的电机，有早教，音乐，仿真钥匙启动开关，带有辅助轮，带警察灯光模式，LED灯光，配有一个喊话器。带皮坐椅。
</t>
    </r>
    <r>
      <rPr>
        <sz val="10"/>
        <color theme="1"/>
        <rFont val="方正粗黑宋简体"/>
        <charset val="134"/>
      </rPr>
      <t>It is equipped with a 12V7A battery, two 540 motors, early education, music, simulation key start switch, with auxiliary wheels, police light mode, LED lights, and a megaphone.</t>
    </r>
  </si>
  <si>
    <r>
      <rPr>
        <sz val="10"/>
        <rFont val="Arial"/>
        <charset val="134"/>
      </rPr>
      <t>8188-</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t>
    </r>
  </si>
  <si>
    <t>13.3KG
16.5KG</t>
  </si>
  <si>
    <r>
      <rPr>
        <sz val="10"/>
        <rFont val="方正粗黑宋简体"/>
        <charset val="134"/>
      </rPr>
      <t>配有12V4.5A的电池，两个电机，有早教，音乐，仿真钥匙启动开关，车头带警察灯光，LED灯光。</t>
    </r>
    <r>
      <rPr>
        <sz val="10"/>
        <color rgb="FFFF0000"/>
        <rFont val="方正粗黑宋简体"/>
        <charset val="134"/>
      </rPr>
      <t xml:space="preserve">
It is equipped with a 12V4.5A battery, two motors, early education, music, simulation key start switch, police lights and LED lights on the front of the vehicle.</t>
    </r>
  </si>
  <si>
    <r>
      <rPr>
        <sz val="10"/>
        <color rgb="FFFF0000"/>
        <rFont val="宋体"/>
        <charset val="134"/>
      </rPr>
      <t>声浪指针播放器
Sound wave pointer player+</t>
    </r>
    <r>
      <rPr>
        <b/>
        <sz val="10"/>
        <color rgb="FFFF0000"/>
        <rFont val="宋体"/>
        <charset val="134"/>
      </rPr>
      <t>20</t>
    </r>
    <r>
      <rPr>
        <sz val="10"/>
        <color rgb="FFFF0000"/>
        <rFont val="宋体"/>
        <charset val="134"/>
      </rPr>
      <t>RMB   
皮座椅Leather seats+</t>
    </r>
    <r>
      <rPr>
        <b/>
        <sz val="10"/>
        <color rgb="FFFF0000"/>
        <rFont val="宋体"/>
        <charset val="134"/>
      </rPr>
      <t>15</t>
    </r>
    <r>
      <rPr>
        <sz val="10"/>
        <color rgb="FFFF0000"/>
        <rFont val="宋体"/>
        <charset val="134"/>
      </rPr>
      <t>RMB                             
EVA发泡轮 EVA foam wheel+</t>
    </r>
    <r>
      <rPr>
        <b/>
        <sz val="10"/>
        <color rgb="FFFF0000"/>
        <rFont val="宋体"/>
        <charset val="134"/>
      </rPr>
      <t>60</t>
    </r>
    <r>
      <rPr>
        <sz val="10"/>
        <color rgb="FFFF0000"/>
        <rFont val="宋体"/>
        <charset val="134"/>
      </rPr>
      <t xml:space="preserve">RMB
（发泡轮带灯光）
（Foam wheel with lights）                                                                                                                                                                              
               </t>
    </r>
  </si>
  <si>
    <r>
      <rPr>
        <sz val="10"/>
        <rFont val="Arial"/>
        <charset val="134"/>
      </rPr>
      <t>8188-</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540*2</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</si>
  <si>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蓝，红，粉，黄</t>
    </r>
    <r>
      <rPr>
        <b/>
        <sz val="10"/>
        <rFont val="Arial"/>
        <charset val="134"/>
      </rPr>
      <t xml:space="preserve">         
Blue, red,                     pink, yellow</t>
    </r>
  </si>
  <si>
    <t>140*56*88CM</t>
  </si>
  <si>
    <t>15.75KG
18.3KG</t>
  </si>
  <si>
    <r>
      <rPr>
        <sz val="10"/>
        <rFont val="方正粗黑宋简体"/>
        <charset val="134"/>
      </rPr>
      <t>配有12V7A的电池，两个540的大电机，有早教，音乐，仿真钥匙启动开关，车头带警察灯光，LED灯光。</t>
    </r>
    <r>
      <rPr>
        <sz val="10"/>
        <color rgb="FFFF0000"/>
        <rFont val="方正粗黑宋简体"/>
        <charset val="134"/>
      </rPr>
      <t xml:space="preserve">
It is equipped with a 12V7A battery, two 540 large motors, early education, music, simulation key start switch, police lights and LED lights on the front of the vehicle.
</t>
    </r>
  </si>
  <si>
    <r>
      <rPr>
        <b/>
        <sz val="10"/>
        <rFont val="Arial"/>
        <charset val="134"/>
      </rPr>
      <t xml:space="preserve">921
</t>
    </r>
    <r>
      <rPr>
        <b/>
        <sz val="10"/>
        <color rgb="FFFF0000"/>
        <rFont val="Arial"/>
        <charset val="134"/>
      </rPr>
      <t>12V7AH*1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+wheels have lights</t>
    </r>
    <r>
      <rPr>
        <b/>
        <sz val="10"/>
        <rFont val="Arial"/>
        <charset val="134"/>
      </rPr>
      <t xml:space="preserve">
</t>
    </r>
  </si>
  <si>
    <r>
      <rPr>
        <b/>
        <sz val="10"/>
        <rFont val="宋体"/>
        <charset val="134"/>
      </rPr>
      <t>红色，</t>
    </r>
    <r>
      <rPr>
        <b/>
        <sz val="10"/>
        <rFont val="Arial"/>
        <charset val="134"/>
      </rPr>
      <t xml:space="preserve">Red, 
</t>
    </r>
    <r>
      <rPr>
        <b/>
        <sz val="10"/>
        <rFont val="宋体"/>
        <charset val="134"/>
      </rPr>
      <t>蓝色，</t>
    </r>
    <r>
      <rPr>
        <b/>
        <sz val="10"/>
        <rFont val="Arial"/>
        <charset val="134"/>
      </rPr>
      <t xml:space="preserve">blue,
</t>
    </r>
    <r>
      <rPr>
        <b/>
        <sz val="10"/>
        <rFont val="宋体"/>
        <charset val="134"/>
      </rPr>
      <t>黄色，</t>
    </r>
    <r>
      <rPr>
        <b/>
        <sz val="10"/>
        <rFont val="Arial"/>
        <charset val="134"/>
      </rPr>
      <t xml:space="preserve">yellow
</t>
    </r>
    <r>
      <rPr>
        <b/>
        <sz val="10"/>
        <rFont val="宋体"/>
        <charset val="134"/>
      </rPr>
      <t>玫红，</t>
    </r>
    <r>
      <rPr>
        <b/>
        <sz val="10"/>
        <rFont val="Arial"/>
        <charset val="134"/>
      </rPr>
      <t>rose red</t>
    </r>
  </si>
  <si>
    <t>19.4KG
23KG</t>
  </si>
  <si>
    <r>
      <rPr>
        <b/>
        <sz val="10"/>
        <rFont val="宋体"/>
        <charset val="134"/>
      </rPr>
      <t>采用大电池，配两个高速电机。钥匙启动，轮子灯光，炫彩车身灯光，早教功能（音乐儿歌故事英语</t>
    </r>
    <r>
      <rPr>
        <b/>
        <sz val="10"/>
        <rFont val="Arial"/>
        <charset val="134"/>
      </rPr>
      <t>USB,Mp3</t>
    </r>
    <r>
      <rPr>
        <b/>
        <sz val="10"/>
        <rFont val="宋体"/>
        <charset val="134"/>
      </rPr>
      <t>），有后辅助轮。</t>
    </r>
    <r>
      <rPr>
        <b/>
        <sz val="10"/>
        <rFont val="Arial"/>
        <charset val="134"/>
      </rPr>
      <t xml:space="preserve">
</t>
    </r>
    <r>
      <rPr>
        <b/>
        <sz val="10"/>
        <color rgb="FFFF0000"/>
        <rFont val="Arial"/>
        <charset val="134"/>
      </rPr>
      <t>It is equipped with a large battery and two high-speed motors. It can be started with a key, has wheels with lights, colorful body lights, early education functions (music, children's songs, stories, English USB, MP3), and has a rear auxiliary wheel.</t>
    </r>
  </si>
  <si>
    <r>
      <rPr>
        <sz val="10"/>
        <color rgb="FF008BEC"/>
        <rFont val="宋体"/>
        <charset val="134"/>
      </rPr>
      <t>声浪指针播放器</t>
    </r>
    <r>
      <rPr>
        <sz val="10"/>
        <color rgb="FF008BEC"/>
        <rFont val="Arial"/>
        <charset val="134"/>
      </rPr>
      <t xml:space="preserve">
Sound wave pointer player+20RMB
</t>
    </r>
    <r>
      <rPr>
        <sz val="10"/>
        <color rgb="FF008BEC"/>
        <rFont val="宋体"/>
        <charset val="134"/>
      </rPr>
      <t>手转把油门</t>
    </r>
    <r>
      <rPr>
        <sz val="10"/>
        <color rgb="FF008BEC"/>
        <rFont val="Arial"/>
        <charset val="134"/>
      </rPr>
      <t xml:space="preserve">
Turn the handle to start the throttle+20RMB   
</t>
    </r>
    <r>
      <rPr>
        <sz val="10"/>
        <color rgb="FF008BEC"/>
        <rFont val="宋体"/>
        <charset val="134"/>
      </rPr>
      <t>皮座椅</t>
    </r>
    <r>
      <rPr>
        <sz val="10"/>
        <color rgb="FF008BEC"/>
        <rFont val="Arial"/>
        <charset val="134"/>
      </rPr>
      <t>Leather seats+15RMB                             
EVA</t>
    </r>
    <r>
      <rPr>
        <sz val="10"/>
        <color rgb="FF008BEC"/>
        <rFont val="宋体"/>
        <charset val="134"/>
      </rPr>
      <t>发泡轮</t>
    </r>
    <r>
      <rPr>
        <sz val="10"/>
        <color rgb="FF008BEC"/>
        <rFont val="Arial"/>
        <charset val="134"/>
      </rPr>
      <t xml:space="preserve"> EVA foam wheel+60RMB
</t>
    </r>
    <r>
      <rPr>
        <sz val="10"/>
        <color rgb="FF008BEC"/>
        <rFont val="宋体"/>
        <charset val="134"/>
      </rPr>
      <t>（发泡轮带灯光）</t>
    </r>
    <r>
      <rPr>
        <sz val="10"/>
        <color rgb="FF008BEC"/>
        <rFont val="Arial"/>
        <charset val="134"/>
      </rPr>
      <t xml:space="preserve">
</t>
    </r>
    <r>
      <rPr>
        <sz val="10"/>
        <color rgb="FF008BEC"/>
        <rFont val="宋体"/>
        <charset val="134"/>
      </rPr>
      <t>（</t>
    </r>
    <r>
      <rPr>
        <sz val="10"/>
        <color rgb="FF008BEC"/>
        <rFont val="Arial"/>
        <charset val="134"/>
      </rPr>
      <t>Foam wheel with lights</t>
    </r>
    <r>
      <rPr>
        <sz val="10"/>
        <color rgb="FF008BEC"/>
        <rFont val="宋体"/>
        <charset val="134"/>
      </rPr>
      <t>）</t>
    </r>
    <r>
      <rPr>
        <sz val="10"/>
        <color rgb="FF008BEC"/>
        <rFont val="Arial"/>
        <charset val="134"/>
      </rPr>
      <t xml:space="preserve">                                                                                                                                                                                       </t>
    </r>
  </si>
  <si>
    <r>
      <rPr>
        <b/>
        <sz val="10"/>
        <rFont val="Arial"/>
        <charset val="134"/>
      </rPr>
      <t xml:space="preserve">921
</t>
    </r>
    <r>
      <rPr>
        <b/>
        <sz val="10"/>
        <color rgb="FFFF0000"/>
        <rFont val="Arial"/>
        <charset val="134"/>
      </rPr>
      <t>12V10AH*1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+wheels have lights</t>
    </r>
  </si>
  <si>
    <t>22KG
25.5KG</t>
  </si>
  <si>
    <r>
      <rPr>
        <b/>
        <sz val="10"/>
        <rFont val="Arial"/>
        <charset val="134"/>
      </rPr>
      <t xml:space="preserve">921
</t>
    </r>
    <r>
      <rPr>
        <b/>
        <sz val="10"/>
        <color rgb="FFFF0000"/>
        <rFont val="Arial"/>
        <charset val="134"/>
      </rPr>
      <t>12V10AH*1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color theme="1"/>
        <rFont val="Arial"/>
        <charset val="134"/>
      </rPr>
      <t>+</t>
    </r>
    <r>
      <rPr>
        <b/>
        <sz val="10"/>
        <color theme="1"/>
        <rFont val="宋体"/>
        <charset val="134"/>
      </rPr>
      <t>手转油门</t>
    </r>
    <r>
      <rPr>
        <b/>
        <sz val="10"/>
        <color rgb="FFFF0000"/>
        <rFont val="Arial"/>
        <charset val="134"/>
      </rPr>
      <t xml:space="preserve">
+Manual rotation acceleration</t>
    </r>
  </si>
  <si>
    <r>
      <rPr>
        <b/>
        <sz val="9"/>
        <rFont val="宋体"/>
        <charset val="134"/>
      </rPr>
      <t>采用大电池，配两个高速电机。钥匙启动，手动无极变速，轮子灯光，炫彩车身灯光，早教功能（音乐儿歌故事英语</t>
    </r>
    <r>
      <rPr>
        <b/>
        <sz val="9"/>
        <rFont val="Arial"/>
        <charset val="134"/>
      </rPr>
      <t>USB,Mp3</t>
    </r>
    <r>
      <rPr>
        <b/>
        <sz val="9"/>
        <rFont val="宋体"/>
        <charset val="134"/>
      </rPr>
      <t>），有后辅助轮。</t>
    </r>
    <r>
      <rPr>
        <b/>
        <sz val="9"/>
        <color rgb="FFFF0000"/>
        <rFont val="Arial"/>
        <charset val="134"/>
      </rPr>
      <t xml:space="preserve">
It is equipped with a large battery and two high-speed motors. It can be started by a key, and has manual variable speed control. It has wheels with lights and colorful body lights. It has early education functions (music, children's songs, stories, English USB, MP3). It also has a rear auxiliary wheel.</t>
    </r>
  </si>
  <si>
    <r>
      <rPr>
        <sz val="10"/>
        <rFont val="Arial"/>
        <charset val="134"/>
      </rPr>
      <t xml:space="preserve">921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550*2</t>
    </r>
    <r>
      <rPr>
        <sz val="10"/>
        <color rgb="FFFF0000"/>
        <rFont val="Arial"/>
        <charset val="134"/>
      </rPr>
      <t xml:space="preserve"> </t>
    </r>
    <r>
      <rPr>
        <sz val="10"/>
        <rFont val="方正粗黑宋简体"/>
        <charset val="134"/>
      </rPr>
      <t>电机</t>
    </r>
    <r>
      <rPr>
        <sz val="10"/>
        <rFont val="Arial"/>
        <charset val="134"/>
      </rPr>
      <t xml:space="preserve"> motor
+</t>
    </r>
    <r>
      <rPr>
        <sz val="10"/>
        <rFont val="方正粗黑宋简体"/>
        <charset val="134"/>
      </rPr>
      <t>手转把油门</t>
    </r>
    <r>
      <rPr>
        <sz val="10"/>
        <rFont val="Arial"/>
        <charset val="134"/>
      </rPr>
      <t xml:space="preserve">
</t>
    </r>
    <r>
      <rPr>
        <b/>
        <sz val="10"/>
        <color rgb="FFFF0000"/>
        <rFont val="Arial"/>
        <charset val="134"/>
      </rPr>
      <t>+Turn the handle to start the throttle</t>
    </r>
    <r>
      <rPr>
        <sz val="10"/>
        <rFont val="Arial"/>
        <charset val="134"/>
      </rPr>
      <t xml:space="preserve">
+EVA</t>
    </r>
    <r>
      <rPr>
        <sz val="10"/>
        <rFont val="方正粗黑宋简体"/>
        <charset val="134"/>
      </rPr>
      <t>发泡轮</t>
    </r>
    <r>
      <rPr>
        <sz val="10"/>
        <rFont val="Arial"/>
        <charset val="134"/>
      </rPr>
      <t xml:space="preserve">
</t>
    </r>
    <r>
      <rPr>
        <b/>
        <sz val="10"/>
        <color rgb="FFFF0000"/>
        <rFont val="Arial"/>
        <charset val="134"/>
      </rPr>
      <t>+EVA foam wheel</t>
    </r>
    <r>
      <rPr>
        <sz val="10"/>
        <rFont val="Arial"/>
        <charset val="134"/>
      </rPr>
      <t xml:space="preserve">
+</t>
    </r>
    <r>
      <rPr>
        <sz val="10"/>
        <rFont val="方正粗黑宋简体"/>
        <charset val="134"/>
      </rPr>
      <t>车轮灯光</t>
    </r>
    <r>
      <rPr>
        <sz val="10"/>
        <rFont val="Arial"/>
        <charset val="134"/>
      </rPr>
      <t xml:space="preserve">
</t>
    </r>
    <r>
      <rPr>
        <b/>
        <sz val="10"/>
        <color rgb="FFFF0000"/>
        <rFont val="Arial"/>
        <charset val="134"/>
      </rPr>
      <t>+Wheel light</t>
    </r>
    <r>
      <rPr>
        <sz val="10"/>
        <rFont val="Arial"/>
        <charset val="134"/>
      </rPr>
      <t xml:space="preserve">
</t>
    </r>
  </si>
  <si>
    <r>
      <rPr>
        <sz val="10"/>
        <color theme="1"/>
        <rFont val="方正粗黑宋简体"/>
        <charset val="134"/>
      </rPr>
      <t>采用大电池，配两个高速电机。钥匙启动，手转把油门，轮子灯光，炫彩车身灯光，早教功能（音乐儿歌故事英语</t>
    </r>
    <r>
      <rPr>
        <sz val="10"/>
        <color theme="1"/>
        <rFont val="Arial"/>
        <charset val="134"/>
      </rPr>
      <t>USB,Mp3</t>
    </r>
    <r>
      <rPr>
        <sz val="10"/>
        <color theme="1"/>
        <rFont val="方正粗黑宋简体"/>
        <charset val="134"/>
      </rPr>
      <t>），</t>
    </r>
    <r>
      <rPr>
        <sz val="10"/>
        <color theme="1"/>
        <rFont val="Arial"/>
        <charset val="134"/>
      </rPr>
      <t>EVA</t>
    </r>
    <r>
      <rPr>
        <sz val="10"/>
        <color theme="1"/>
        <rFont val="方正粗黑宋简体"/>
        <charset val="134"/>
      </rPr>
      <t>软轮。有后辅助轮。</t>
    </r>
    <r>
      <rPr>
        <sz val="10"/>
        <color rgb="FFFF0000"/>
        <rFont val="Arial"/>
        <charset val="134"/>
      </rPr>
      <t xml:space="preserve">
It is equipped with a large battery and two high-speed motors. It can be started by a key, and the accelerator can be controlled by hand turning the handle. The wheels have lights, as well as colorful body lights. It has early education functions (music, children's songs, stories, English USB, MP3), and EVA soft wheels. It also has a rear auxiliary wheel.</t>
    </r>
  </si>
  <si>
    <r>
      <rPr>
        <b/>
        <sz val="10"/>
        <rFont val="Arial"/>
        <charset val="134"/>
      </rPr>
      <t xml:space="preserve">921
</t>
    </r>
    <r>
      <rPr>
        <b/>
        <sz val="10"/>
        <color rgb="FFFF0000"/>
        <rFont val="Arial"/>
        <charset val="134"/>
      </rPr>
      <t>12V7AH*1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color theme="1"/>
        <rFont val="Arial"/>
        <charset val="134"/>
      </rPr>
      <t>+</t>
    </r>
    <r>
      <rPr>
        <b/>
        <sz val="10"/>
        <color theme="1"/>
        <rFont val="宋体"/>
        <charset val="134"/>
      </rPr>
      <t>烤漆</t>
    </r>
    <r>
      <rPr>
        <b/>
        <sz val="10"/>
        <color rgb="FFFF0000"/>
        <rFont val="Arial"/>
        <charset val="134"/>
      </rPr>
      <t xml:space="preserve">
+Baking paint</t>
    </r>
  </si>
  <si>
    <r>
      <rPr>
        <b/>
        <sz val="10"/>
        <rFont val="宋体"/>
        <charset val="134"/>
      </rPr>
      <t>烤漆红</t>
    </r>
    <r>
      <rPr>
        <b/>
        <sz val="10"/>
        <rFont val="Arial"/>
        <charset val="134"/>
      </rPr>
      <t xml:space="preserve">
</t>
    </r>
    <r>
      <rPr>
        <b/>
        <sz val="10"/>
        <rFont val="宋体"/>
        <charset val="134"/>
      </rPr>
      <t>烤漆黑</t>
    </r>
    <r>
      <rPr>
        <b/>
        <sz val="10"/>
        <rFont val="Arial"/>
        <charset val="134"/>
      </rPr>
      <t xml:space="preserve">
</t>
    </r>
    <r>
      <rPr>
        <b/>
        <sz val="10"/>
        <rFont val="宋体"/>
        <charset val="134"/>
      </rPr>
      <t>烤漆粉</t>
    </r>
    <r>
      <rPr>
        <b/>
        <sz val="10"/>
        <rFont val="Arial"/>
        <charset val="134"/>
      </rPr>
      <t xml:space="preserve">
</t>
    </r>
    <r>
      <rPr>
        <b/>
        <sz val="10"/>
        <rFont val="宋体"/>
        <charset val="134"/>
      </rPr>
      <t>烤漆蓝</t>
    </r>
    <r>
      <rPr>
        <b/>
        <sz val="10"/>
        <rFont val="Arial"/>
        <charset val="134"/>
      </rPr>
      <t xml:space="preserve">
</t>
    </r>
    <r>
      <rPr>
        <b/>
        <sz val="10"/>
        <rFont val="宋体"/>
        <charset val="134"/>
      </rPr>
      <t>烤漆银</t>
    </r>
    <r>
      <rPr>
        <b/>
        <sz val="10"/>
        <rFont val="Arial"/>
        <charset val="134"/>
      </rPr>
      <t xml:space="preserve">
paint Red
paint Black
paint pink
Paint blue
paint silver</t>
    </r>
  </si>
  <si>
    <r>
      <rPr>
        <b/>
        <sz val="10"/>
        <rFont val="Arial"/>
        <charset val="134"/>
      </rPr>
      <t xml:space="preserve">921
</t>
    </r>
    <r>
      <rPr>
        <b/>
        <sz val="10"/>
        <color rgb="FFFF0000"/>
        <rFont val="Arial"/>
        <charset val="134"/>
      </rPr>
      <t>12V10AH*1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color theme="1"/>
        <rFont val="Arial"/>
        <charset val="134"/>
      </rPr>
      <t>+</t>
    </r>
    <r>
      <rPr>
        <b/>
        <sz val="10"/>
        <color theme="1"/>
        <rFont val="宋体"/>
        <charset val="134"/>
      </rPr>
      <t>烤漆</t>
    </r>
    <r>
      <rPr>
        <b/>
        <sz val="10"/>
        <color rgb="FFFF0000"/>
        <rFont val="Arial"/>
        <charset val="134"/>
      </rPr>
      <t xml:space="preserve">
+Baking paint</t>
    </r>
  </si>
  <si>
    <r>
      <rPr>
        <b/>
        <sz val="10"/>
        <rFont val="Arial"/>
        <charset val="134"/>
      </rPr>
      <t xml:space="preserve">921
</t>
    </r>
    <r>
      <rPr>
        <b/>
        <sz val="10"/>
        <color rgb="FFFF0000"/>
        <rFont val="Arial"/>
        <charset val="134"/>
      </rPr>
      <t>12V10AH*1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color theme="1"/>
        <rFont val="Arial"/>
        <charset val="134"/>
      </rPr>
      <t>+</t>
    </r>
    <r>
      <rPr>
        <b/>
        <sz val="10"/>
        <color theme="1"/>
        <rFont val="宋体"/>
        <charset val="134"/>
      </rPr>
      <t>手转油门</t>
    </r>
    <r>
      <rPr>
        <b/>
        <sz val="10"/>
        <color rgb="FFFF0000"/>
        <rFont val="Arial"/>
        <charset val="134"/>
      </rPr>
      <t xml:space="preserve">
+Manual rotation acceleration
</t>
    </r>
    <r>
      <rPr>
        <b/>
        <sz val="10"/>
        <color theme="1"/>
        <rFont val="Arial"/>
        <charset val="134"/>
      </rPr>
      <t>+</t>
    </r>
    <r>
      <rPr>
        <b/>
        <sz val="10"/>
        <color theme="1"/>
        <rFont val="宋体"/>
        <charset val="134"/>
      </rPr>
      <t>烤漆</t>
    </r>
    <r>
      <rPr>
        <b/>
        <sz val="10"/>
        <color rgb="FFFF0000"/>
        <rFont val="Arial"/>
        <charset val="134"/>
      </rPr>
      <t xml:space="preserve">
+Baking paint</t>
    </r>
  </si>
  <si>
    <r>
      <rPr>
        <sz val="10"/>
        <rFont val="Arial"/>
        <charset val="134"/>
      </rPr>
      <t xml:space="preserve">921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550*2</t>
    </r>
    <r>
      <rPr>
        <sz val="10"/>
        <color rgb="FFFF0000"/>
        <rFont val="Arial"/>
        <charset val="134"/>
      </rPr>
      <t xml:space="preserve"> </t>
    </r>
    <r>
      <rPr>
        <sz val="10"/>
        <rFont val="方正粗黑宋简体"/>
        <charset val="134"/>
      </rPr>
      <t>电机</t>
    </r>
    <r>
      <rPr>
        <sz val="10"/>
        <rFont val="Arial"/>
        <charset val="134"/>
      </rPr>
      <t xml:space="preserve"> motor
+</t>
    </r>
    <r>
      <rPr>
        <sz val="10"/>
        <rFont val="方正粗黑宋简体"/>
        <charset val="134"/>
      </rPr>
      <t>手转把油门</t>
    </r>
    <r>
      <rPr>
        <sz val="10"/>
        <rFont val="Arial"/>
        <charset val="134"/>
      </rPr>
      <t xml:space="preserve">
</t>
    </r>
    <r>
      <rPr>
        <b/>
        <sz val="10"/>
        <color rgb="FFFF0000"/>
        <rFont val="Arial"/>
        <charset val="134"/>
      </rPr>
      <t>+Turn the handle to start the throttle</t>
    </r>
    <r>
      <rPr>
        <sz val="10"/>
        <rFont val="Arial"/>
        <charset val="134"/>
      </rPr>
      <t xml:space="preserve">
+EVA</t>
    </r>
    <r>
      <rPr>
        <sz val="10"/>
        <rFont val="方正粗黑宋简体"/>
        <charset val="134"/>
      </rPr>
      <t>发泡轮</t>
    </r>
    <r>
      <rPr>
        <sz val="10"/>
        <rFont val="Arial"/>
        <charset val="134"/>
      </rPr>
      <t xml:space="preserve">
</t>
    </r>
    <r>
      <rPr>
        <b/>
        <sz val="10"/>
        <color rgb="FFFF0000"/>
        <rFont val="Arial"/>
        <charset val="134"/>
      </rPr>
      <t>+EVA foam wheel</t>
    </r>
    <r>
      <rPr>
        <sz val="10"/>
        <rFont val="Arial"/>
        <charset val="134"/>
      </rPr>
      <t xml:space="preserve">
+</t>
    </r>
    <r>
      <rPr>
        <sz val="10"/>
        <rFont val="方正粗黑宋简体"/>
        <charset val="134"/>
      </rPr>
      <t>车轮灯光</t>
    </r>
    <r>
      <rPr>
        <sz val="10"/>
        <rFont val="Arial"/>
        <charset val="134"/>
      </rPr>
      <t xml:space="preserve">
</t>
    </r>
    <r>
      <rPr>
        <b/>
        <sz val="10"/>
        <color rgb="FFFF0000"/>
        <rFont val="Arial"/>
        <charset val="134"/>
      </rPr>
      <t>+Wheel light</t>
    </r>
    <r>
      <rPr>
        <sz val="10"/>
        <rFont val="Arial"/>
        <charset val="134"/>
      </rPr>
      <t xml:space="preserve">
</t>
    </r>
    <r>
      <rPr>
        <b/>
        <sz val="10"/>
        <rFont val="Arial"/>
        <charset val="134"/>
      </rPr>
      <t>+</t>
    </r>
    <r>
      <rPr>
        <b/>
        <sz val="10"/>
        <rFont val="宋体"/>
        <charset val="134"/>
      </rPr>
      <t>烤漆</t>
    </r>
    <r>
      <rPr>
        <sz val="10"/>
        <rFont val="Arial"/>
        <charset val="134"/>
      </rPr>
      <t xml:space="preserve">
</t>
    </r>
    <r>
      <rPr>
        <b/>
        <sz val="10"/>
        <color rgb="FFFF0000"/>
        <rFont val="Arial"/>
        <charset val="134"/>
      </rPr>
      <t>+Baking paint</t>
    </r>
  </si>
  <si>
    <t>KSX</t>
  </si>
  <si>
    <r>
      <rPr>
        <sz val="10"/>
        <rFont val="Arial"/>
        <charset val="134"/>
      </rPr>
      <t xml:space="preserve">KSX-008
</t>
    </r>
    <r>
      <rPr>
        <sz val="10"/>
        <color rgb="FFFF0000"/>
        <rFont val="Arial"/>
        <charset val="134"/>
      </rPr>
      <t>6V4AH*1</t>
    </r>
    <r>
      <rPr>
        <sz val="10"/>
        <rFont val="宋体"/>
        <charset val="134"/>
      </rPr>
      <t>铅酸电池</t>
    </r>
    <r>
      <rPr>
        <sz val="10"/>
        <rFont val="Arial"/>
        <charset val="134"/>
      </rPr>
      <t xml:space="preserve">
Lead-acid battery 
</t>
    </r>
    <r>
      <rPr>
        <sz val="10"/>
        <color rgb="FFFF0000"/>
        <rFont val="Arial"/>
        <charset val="134"/>
      </rPr>
      <t>6V380*1</t>
    </r>
    <r>
      <rPr>
        <sz val="10"/>
        <rFont val="Arial"/>
        <charset val="134"/>
      </rPr>
      <t xml:space="preserve">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</si>
  <si>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蓝色</t>
    </r>
    <r>
      <rPr>
        <b/>
        <sz val="10"/>
        <rFont val="Arial"/>
        <charset val="134"/>
      </rPr>
      <t xml:space="preserve">  blue
</t>
    </r>
    <r>
      <rPr>
        <b/>
        <sz val="10"/>
        <rFont val="宋体"/>
        <charset val="134"/>
      </rPr>
      <t>粉色</t>
    </r>
    <r>
      <rPr>
        <b/>
        <sz val="10"/>
        <rFont val="Arial"/>
        <charset val="134"/>
      </rPr>
      <t xml:space="preserve">  Pink</t>
    </r>
  </si>
  <si>
    <t>107*57*75CM</t>
  </si>
  <si>
    <t>9KG                  
10KG</t>
  </si>
  <si>
    <r>
      <rPr>
        <sz val="9"/>
        <rFont val="方正粗黑宋简体"/>
        <charset val="134"/>
      </rPr>
      <t>木兰双座摩托车，加大双人座椅，后面有储物筐，有音乐，灯光，早教，可蓝牙连接</t>
    </r>
    <r>
      <rPr>
        <sz val="9"/>
        <rFont val="Arial"/>
        <charset val="134"/>
      </rPr>
      <t xml:space="preserve"> </t>
    </r>
    <r>
      <rPr>
        <sz val="9"/>
        <rFont val="方正粗黑宋简体"/>
        <charset val="134"/>
      </rPr>
      <t>。</t>
    </r>
    <r>
      <rPr>
        <sz val="9"/>
        <rFont val="Arial"/>
        <charset val="134"/>
      </rPr>
      <t xml:space="preserve">
</t>
    </r>
    <r>
      <rPr>
        <sz val="9"/>
        <color rgb="FFFF0000"/>
        <rFont val="Arial"/>
        <charset val="134"/>
      </rPr>
      <t>Mulan two-seater motorcycle, with enlarged double seats, a storage basket at the back, music, lights, early education, and Bluetooth connection.</t>
    </r>
  </si>
  <si>
    <r>
      <rPr>
        <sz val="10"/>
        <rFont val="Arial"/>
        <charset val="134"/>
      </rPr>
      <t xml:space="preserve">KSX-008
</t>
    </r>
    <r>
      <rPr>
        <sz val="10"/>
        <color rgb="FFFF0000"/>
        <rFont val="Arial"/>
        <charset val="134"/>
      </rPr>
      <t>6V7AH*1</t>
    </r>
    <r>
      <rPr>
        <sz val="10"/>
        <rFont val="宋体"/>
        <charset val="134"/>
      </rPr>
      <t>铅酸电池</t>
    </r>
    <r>
      <rPr>
        <sz val="10"/>
        <rFont val="Arial"/>
        <charset val="134"/>
      </rPr>
      <t xml:space="preserve">
Lead-acid battery 
</t>
    </r>
    <r>
      <rPr>
        <sz val="10"/>
        <color rgb="FFFF0000"/>
        <rFont val="Arial"/>
        <charset val="134"/>
      </rPr>
      <t>6V380*2</t>
    </r>
    <r>
      <rPr>
        <sz val="10"/>
        <rFont val="Arial"/>
        <charset val="134"/>
      </rPr>
      <t xml:space="preserve"> </t>
    </r>
    <r>
      <rPr>
        <sz val="10"/>
        <rFont val="宋体"/>
        <charset val="134"/>
      </rPr>
      <t>电机</t>
    </r>
    <r>
      <rPr>
        <sz val="10"/>
        <rFont val="Arial"/>
        <charset val="134"/>
      </rPr>
      <t xml:space="preserve"> motor</t>
    </r>
  </si>
  <si>
    <r>
      <rPr>
        <sz val="9"/>
        <rFont val="方正粗黑宋简体"/>
        <charset val="134"/>
      </rPr>
      <t>采用6V7A的电池 ，双电机，木兰双座摩托车，加大双人座椅，后面有储物筐，有音乐，灯光，早教，可蓝牙连接 。</t>
    </r>
    <r>
      <rPr>
        <sz val="9"/>
        <rFont val="Arial"/>
        <charset val="134"/>
      </rPr>
      <t xml:space="preserve"> 
</t>
    </r>
    <r>
      <rPr>
        <sz val="9"/>
        <color rgb="FFFF0000"/>
        <rFont val="Arial"/>
        <charset val="134"/>
      </rPr>
      <t>It is equipped with a 6V7A battery, dual motors, a Mulan two-seater motorcycle, an enlarged double seat, a storage basket at the back, music, lights, early education, and can be connected via Bluetooth.</t>
    </r>
  </si>
  <si>
    <r>
      <rPr>
        <sz val="10"/>
        <rFont val="Arial"/>
        <charset val="134"/>
      </rPr>
      <t xml:space="preserve">KSX-008
</t>
    </r>
    <r>
      <rPr>
        <sz val="10"/>
        <color rgb="FFFF0000"/>
        <rFont val="Arial"/>
        <charset val="134"/>
      </rPr>
      <t>6V4AH*1</t>
    </r>
    <r>
      <rPr>
        <sz val="10"/>
        <rFont val="宋体"/>
        <charset val="134"/>
      </rPr>
      <t>铅酸电池</t>
    </r>
    <r>
      <rPr>
        <sz val="10"/>
        <rFont val="Arial"/>
        <charset val="134"/>
      </rPr>
      <t xml:space="preserve">
Lead-acid battery 
</t>
    </r>
    <r>
      <rPr>
        <sz val="10"/>
        <color rgb="FFFF0000"/>
        <rFont val="Arial"/>
        <charset val="134"/>
      </rPr>
      <t>6V380*1</t>
    </r>
    <r>
      <rPr>
        <sz val="10"/>
        <rFont val="Arial"/>
        <charset val="134"/>
      </rPr>
      <t xml:space="preserve"> </t>
    </r>
    <r>
      <rPr>
        <sz val="10"/>
        <rFont val="宋体"/>
        <charset val="134"/>
      </rPr>
      <t>电机</t>
    </r>
    <r>
      <rPr>
        <sz val="10"/>
        <rFont val="Arial"/>
        <charset val="134"/>
      </rPr>
      <t xml:space="preserve"> motor
+</t>
    </r>
    <r>
      <rPr>
        <sz val="10"/>
        <rFont val="宋体"/>
        <charset val="134"/>
      </rPr>
      <t>推把</t>
    </r>
    <r>
      <rPr>
        <sz val="10"/>
        <rFont val="Arial"/>
        <charset val="134"/>
      </rPr>
      <t xml:space="preserve">
</t>
    </r>
    <r>
      <rPr>
        <sz val="10"/>
        <color rgb="FFFF0000"/>
        <rFont val="Arial"/>
        <charset val="134"/>
      </rPr>
      <t>Push the handle</t>
    </r>
  </si>
  <si>
    <r>
      <rPr>
        <sz val="9"/>
        <color theme="1"/>
        <rFont val="方正粗黑宋简体"/>
        <charset val="134"/>
      </rPr>
      <t xml:space="preserve">木兰双座摩托车，加大双人座椅，后面有储物筐，有音乐，灯光，早教，可蓝牙连接 。带推把款式。
</t>
    </r>
    <r>
      <rPr>
        <sz val="9"/>
        <color rgb="FFFF0000"/>
        <rFont val="Arial"/>
        <charset val="134"/>
      </rPr>
      <t>Mulan two-seater motorcycle, with enlarged double seats, a storage basket at the back, music, lights, early education, and Bluetooth connection. Style with push handle.</t>
    </r>
  </si>
  <si>
    <r>
      <rPr>
        <sz val="10"/>
        <rFont val="Arial"/>
        <charset val="134"/>
      </rPr>
      <t xml:space="preserve">KSX-008
</t>
    </r>
    <r>
      <rPr>
        <sz val="10"/>
        <color rgb="FFFF0000"/>
        <rFont val="Arial"/>
        <charset val="134"/>
      </rPr>
      <t>6V7AH*1</t>
    </r>
    <r>
      <rPr>
        <sz val="10"/>
        <rFont val="宋体"/>
        <charset val="134"/>
      </rPr>
      <t>铅酸电池</t>
    </r>
    <r>
      <rPr>
        <sz val="10"/>
        <rFont val="Arial"/>
        <charset val="134"/>
      </rPr>
      <t xml:space="preserve">
Lead-acid battery 
</t>
    </r>
    <r>
      <rPr>
        <sz val="10"/>
        <color rgb="FFFF0000"/>
        <rFont val="Arial"/>
        <charset val="134"/>
      </rPr>
      <t>6V380*2</t>
    </r>
    <r>
      <rPr>
        <sz val="10"/>
        <rFont val="Arial"/>
        <charset val="134"/>
      </rPr>
      <t xml:space="preserve"> </t>
    </r>
    <r>
      <rPr>
        <sz val="10"/>
        <rFont val="宋体"/>
        <charset val="134"/>
      </rPr>
      <t>电机</t>
    </r>
    <r>
      <rPr>
        <sz val="10"/>
        <rFont val="Arial"/>
        <charset val="134"/>
      </rPr>
      <t xml:space="preserve"> motor
+</t>
    </r>
    <r>
      <rPr>
        <sz val="10"/>
        <rFont val="宋体"/>
        <charset val="134"/>
      </rPr>
      <t>推把</t>
    </r>
    <r>
      <rPr>
        <sz val="10"/>
        <rFont val="Arial"/>
        <charset val="134"/>
      </rPr>
      <t xml:space="preserve">
</t>
    </r>
    <r>
      <rPr>
        <sz val="10"/>
        <color rgb="FFFF0000"/>
        <rFont val="Arial"/>
        <charset val="134"/>
      </rPr>
      <t>Push the handle</t>
    </r>
  </si>
  <si>
    <r>
      <rPr>
        <sz val="9"/>
        <color theme="1"/>
        <rFont val="方正粗黑宋简体"/>
        <charset val="134"/>
      </rPr>
      <t>采用</t>
    </r>
    <r>
      <rPr>
        <sz val="9"/>
        <color theme="1"/>
        <rFont val="Arial"/>
        <charset val="134"/>
      </rPr>
      <t>6V7A</t>
    </r>
    <r>
      <rPr>
        <sz val="9"/>
        <color theme="1"/>
        <rFont val="方正粗黑宋简体"/>
        <charset val="134"/>
      </rPr>
      <t>的电池</t>
    </r>
    <r>
      <rPr>
        <sz val="9"/>
        <color theme="1"/>
        <rFont val="Arial"/>
        <charset val="134"/>
      </rPr>
      <t xml:space="preserve"> </t>
    </r>
    <r>
      <rPr>
        <sz val="9"/>
        <color theme="1"/>
        <rFont val="方正粗黑宋简体"/>
        <charset val="134"/>
      </rPr>
      <t>，双电机，木兰双座摩托车，加大双人座椅，后面有储物筐，有音乐，灯光，早教，可蓝牙连接</t>
    </r>
    <r>
      <rPr>
        <sz val="9"/>
        <color theme="1"/>
        <rFont val="Arial"/>
        <charset val="134"/>
      </rPr>
      <t xml:space="preserve"> </t>
    </r>
    <r>
      <rPr>
        <sz val="9"/>
        <color theme="1"/>
        <rFont val="方正粗黑宋简体"/>
        <charset val="134"/>
      </rPr>
      <t>。带推把款式。</t>
    </r>
    <r>
      <rPr>
        <sz val="9"/>
        <color rgb="FFFF0000"/>
        <rFont val="Arial"/>
        <charset val="134"/>
      </rPr>
      <t xml:space="preserve">
It is equipped with a 6V7A battery, dual motors, a Mulan two-seater motorcycle, an enlarged double seat, a storage basket at the back, music, lights, early education, and can be connected via Bluetooth. Style with push handle.</t>
    </r>
  </si>
  <si>
    <t>BLT HK</t>
  </si>
  <si>
    <r>
      <rPr>
        <sz val="10"/>
        <rFont val="方正粗黑宋简体"/>
        <charset val="134"/>
      </rPr>
      <t xml:space="preserve">5168
</t>
    </r>
    <r>
      <rPr>
        <sz val="10"/>
        <color rgb="FFFF0000"/>
        <rFont val="方正粗黑宋简体"/>
        <charset val="134"/>
      </rPr>
      <t>标配
standard configuration</t>
    </r>
    <r>
      <rPr>
        <sz val="10"/>
        <rFont val="方正粗黑宋简体"/>
        <charset val="134"/>
      </rPr>
      <t xml:space="preserve">
</t>
    </r>
    <r>
      <rPr>
        <sz val="10"/>
        <color rgb="FFFF0000"/>
        <rFont val="方正粗黑宋简体"/>
        <charset val="134"/>
      </rPr>
      <t>12V4.5A*1</t>
    </r>
    <r>
      <rPr>
        <sz val="10"/>
        <rFont val="方正粗黑宋简体"/>
        <charset val="134"/>
      </rPr>
      <t xml:space="preserve">铅酸电池
Lead-acid battery
</t>
    </r>
    <r>
      <rPr>
        <sz val="10"/>
        <color rgb="FFFF0000"/>
        <rFont val="方正粗黑宋简体"/>
        <charset val="134"/>
      </rPr>
      <t>550*1</t>
    </r>
    <r>
      <rPr>
        <sz val="10"/>
        <rFont val="方正粗黑宋简体"/>
        <charset val="134"/>
      </rPr>
      <t xml:space="preserve"> 电机 
motor</t>
    </r>
  </si>
  <si>
    <r>
      <rPr>
        <b/>
        <sz val="10"/>
        <color theme="1"/>
        <rFont val="宋体"/>
        <charset val="134"/>
      </rPr>
      <t>红色</t>
    </r>
    <r>
      <rPr>
        <b/>
        <sz val="10"/>
        <color theme="1"/>
        <rFont val="Arial"/>
        <charset val="134"/>
      </rPr>
      <t xml:space="preserve"> red
</t>
    </r>
    <r>
      <rPr>
        <b/>
        <sz val="10"/>
        <color theme="1"/>
        <rFont val="宋体"/>
        <charset val="134"/>
      </rPr>
      <t>黑色</t>
    </r>
    <r>
      <rPr>
        <b/>
        <sz val="10"/>
        <color theme="1"/>
        <rFont val="Arial"/>
        <charset val="134"/>
      </rPr>
      <t xml:space="preserve">black
</t>
    </r>
    <r>
      <rPr>
        <b/>
        <sz val="10"/>
        <color theme="1"/>
        <rFont val="宋体"/>
        <charset val="134"/>
      </rPr>
      <t>白色</t>
    </r>
    <r>
      <rPr>
        <b/>
        <sz val="10"/>
        <color theme="1"/>
        <rFont val="Arial"/>
        <charset val="134"/>
      </rPr>
      <t xml:space="preserve">white
</t>
    </r>
    <r>
      <rPr>
        <b/>
        <sz val="10"/>
        <color theme="1"/>
        <rFont val="宋体"/>
        <charset val="134"/>
      </rPr>
      <t>蓝色</t>
    </r>
    <r>
      <rPr>
        <b/>
        <sz val="10"/>
        <color theme="1"/>
        <rFont val="Arial"/>
        <charset val="134"/>
      </rPr>
      <t xml:space="preserve"> blue</t>
    </r>
  </si>
  <si>
    <t>128*53*75cm</t>
  </si>
  <si>
    <t>14KG
15.5KG</t>
  </si>
  <si>
    <r>
      <rPr>
        <sz val="9"/>
        <color rgb="FFFF0000"/>
        <rFont val="方正粗黑宋简体"/>
        <charset val="134"/>
      </rPr>
      <t xml:space="preserve">(12V4.5A*1铅酸电池Lead-acid battery + 550*1  电机 motor )
</t>
    </r>
    <r>
      <rPr>
        <sz val="9"/>
        <rFont val="方正粗黑宋简体"/>
        <charset val="134"/>
      </rPr>
      <t>蓝牙，早教功能，静音皮带，音乐，故事，英语，蓝牙，电量显示，USB插口，多功能音乐播放器，LED前大灯
Bluetooth, Early education function, silent belt, Music, stories, English, Bluetooth, Battery display, USB jack, multi-function music player, LED headlights</t>
    </r>
  </si>
  <si>
    <t>车轮带灯+20元
普通手速+20元
铝转把+23元
烤漆＋40元
真皮座椅＋8元
EVA轮胎＋40元
手速电子仪表盘+45</t>
  </si>
  <si>
    <r>
      <rPr>
        <sz val="10"/>
        <rFont val="方正粗黑宋简体"/>
        <charset val="134"/>
      </rPr>
      <t xml:space="preserve">5168
</t>
    </r>
    <r>
      <rPr>
        <sz val="10"/>
        <color rgb="FFFF0000"/>
        <rFont val="方正粗黑宋简体"/>
        <charset val="134"/>
      </rPr>
      <t>高配
high configuration</t>
    </r>
    <r>
      <rPr>
        <sz val="10"/>
        <rFont val="方正粗黑宋简体"/>
        <charset val="134"/>
      </rPr>
      <t xml:space="preserve">
</t>
    </r>
    <r>
      <rPr>
        <sz val="10"/>
        <color rgb="FFFF0000"/>
        <rFont val="方正粗黑宋简体"/>
        <charset val="134"/>
      </rPr>
      <t>12V7A*1</t>
    </r>
    <r>
      <rPr>
        <sz val="10"/>
        <rFont val="方正粗黑宋简体"/>
        <charset val="134"/>
      </rPr>
      <t xml:space="preserve">铅酸电池
Lead-acid battery
</t>
    </r>
    <r>
      <rPr>
        <sz val="10"/>
        <color rgb="FFFF0000"/>
        <rFont val="方正粗黑宋简体"/>
        <charset val="134"/>
      </rPr>
      <t>550*1</t>
    </r>
    <r>
      <rPr>
        <sz val="10"/>
        <rFont val="方正粗黑宋简体"/>
        <charset val="134"/>
      </rPr>
      <t xml:space="preserve"> 电机 
motor</t>
    </r>
  </si>
  <si>
    <r>
      <rPr>
        <sz val="9"/>
        <color rgb="FFFF0000"/>
        <rFont val="方正粗黑宋简体"/>
        <charset val="134"/>
      </rPr>
      <t xml:space="preserve">(12V7A*1铅酸电池Lead-acid battery + 550*1  电机 motor )
</t>
    </r>
    <r>
      <rPr>
        <sz val="9"/>
        <rFont val="方正粗黑宋简体"/>
        <charset val="134"/>
      </rPr>
      <t>蓝牙，早教功能，静音皮带，音乐，故事，英语，蓝牙，电量显示，USB插口，多功能音乐播放器，LED前大灯
Bluetooth, Early education function, silent belt, Music, stories, English, Bluetooth, Battery display, USB jack, multi-function music player, LED headlights</t>
    </r>
  </si>
  <si>
    <r>
      <rPr>
        <sz val="10"/>
        <rFont val="方正粗黑宋简体"/>
        <charset val="134"/>
      </rPr>
      <t xml:space="preserve">5168
</t>
    </r>
    <r>
      <rPr>
        <sz val="10"/>
        <color rgb="FFFF0000"/>
        <rFont val="方正粗黑宋简体"/>
        <charset val="134"/>
      </rPr>
      <t>顶级配
top configuration</t>
    </r>
    <r>
      <rPr>
        <sz val="10"/>
        <rFont val="方正粗黑宋简体"/>
        <charset val="134"/>
      </rPr>
      <t xml:space="preserve">
</t>
    </r>
    <r>
      <rPr>
        <sz val="10"/>
        <color rgb="FFFF0000"/>
        <rFont val="方正粗黑宋简体"/>
        <charset val="134"/>
      </rPr>
      <t>12V7A*1</t>
    </r>
    <r>
      <rPr>
        <sz val="10"/>
        <rFont val="方正粗黑宋简体"/>
        <charset val="134"/>
      </rPr>
      <t xml:space="preserve">铅酸电池
Lead-acid battery
</t>
    </r>
    <r>
      <rPr>
        <sz val="10"/>
        <color rgb="FFFF0000"/>
        <rFont val="方正粗黑宋简体"/>
        <charset val="134"/>
      </rPr>
      <t>550*1</t>
    </r>
    <r>
      <rPr>
        <sz val="10"/>
        <rFont val="方正粗黑宋简体"/>
        <charset val="134"/>
      </rPr>
      <t xml:space="preserve"> 电机 
motor
</t>
    </r>
    <r>
      <rPr>
        <sz val="10"/>
        <color rgb="FFFF0000"/>
        <rFont val="方正粗黑宋简体"/>
        <charset val="134"/>
      </rPr>
      <t>铝转把 手运加速</t>
    </r>
    <r>
      <rPr>
        <sz val="10"/>
        <rFont val="方正粗黑宋简体"/>
        <charset val="134"/>
      </rPr>
      <t xml:space="preserve">
Aluminum handle manual acceleration panel
</t>
    </r>
    <r>
      <rPr>
        <sz val="10"/>
        <color rgb="FFFF0000"/>
        <rFont val="方正粗黑宋简体"/>
        <charset val="134"/>
      </rPr>
      <t>EVA轮胎</t>
    </r>
    <r>
      <rPr>
        <sz val="10"/>
        <rFont val="方正粗黑宋简体"/>
        <charset val="134"/>
      </rPr>
      <t xml:space="preserve">
EVA soft wheel</t>
    </r>
  </si>
  <si>
    <t>车轮带灯+20元
普通手速+20元
铝转把+23元
烤漆＋40元
真皮座椅＋8元
EVA轮胎＋40元
手速电子仪表盘+40</t>
  </si>
  <si>
    <r>
      <rPr>
        <sz val="10"/>
        <rFont val="方正粗黑宋简体"/>
        <charset val="134"/>
      </rPr>
      <t xml:space="preserve">969
</t>
    </r>
    <r>
      <rPr>
        <sz val="10"/>
        <color rgb="FFFF0000"/>
        <rFont val="方正粗黑宋简体"/>
        <charset val="134"/>
      </rPr>
      <t>12V4.5A*1</t>
    </r>
    <r>
      <rPr>
        <sz val="10"/>
        <rFont val="方正粗黑宋简体"/>
        <charset val="134"/>
      </rPr>
      <t xml:space="preserve">铅酸电池
Lead-acid battery
</t>
    </r>
    <r>
      <rPr>
        <sz val="10"/>
        <color rgb="FFFF0000"/>
        <rFont val="方正粗黑宋简体"/>
        <charset val="134"/>
      </rPr>
      <t>380*2</t>
    </r>
    <r>
      <rPr>
        <sz val="10"/>
        <rFont val="方正粗黑宋简体"/>
        <charset val="134"/>
      </rPr>
      <t xml:space="preserve"> 电机 motor</t>
    </r>
  </si>
  <si>
    <r>
      <rPr>
        <b/>
        <sz val="10"/>
        <color theme="1"/>
        <rFont val="宋体"/>
        <charset val="134"/>
      </rPr>
      <t>红</t>
    </r>
    <r>
      <rPr>
        <b/>
        <sz val="10"/>
        <color theme="1"/>
        <rFont val="Arial"/>
        <charset val="134"/>
      </rPr>
      <t xml:space="preserve"> red
</t>
    </r>
    <r>
      <rPr>
        <b/>
        <sz val="10"/>
        <color theme="1"/>
        <rFont val="宋体"/>
        <charset val="134"/>
      </rPr>
      <t>蓝</t>
    </r>
    <r>
      <rPr>
        <b/>
        <sz val="10"/>
        <color theme="1"/>
        <rFont val="Arial"/>
        <charset val="134"/>
      </rPr>
      <t xml:space="preserve"> blue
</t>
    </r>
    <r>
      <rPr>
        <b/>
        <sz val="10"/>
        <color theme="1"/>
        <rFont val="宋体"/>
        <charset val="134"/>
      </rPr>
      <t>绿</t>
    </r>
    <r>
      <rPr>
        <b/>
        <sz val="10"/>
        <color theme="1"/>
        <rFont val="Arial"/>
        <charset val="134"/>
      </rPr>
      <t xml:space="preserve"> green
</t>
    </r>
    <r>
      <rPr>
        <b/>
        <sz val="10"/>
        <color theme="1"/>
        <rFont val="宋体"/>
        <charset val="134"/>
      </rPr>
      <t>粉</t>
    </r>
    <r>
      <rPr>
        <b/>
        <sz val="10"/>
        <color theme="1"/>
        <rFont val="Arial"/>
        <charset val="134"/>
      </rPr>
      <t xml:space="preserve"> pink</t>
    </r>
  </si>
  <si>
    <t>105*48*68cm</t>
  </si>
  <si>
    <t>8.8KG
10.8KG</t>
  </si>
  <si>
    <r>
      <rPr>
        <sz val="10"/>
        <rFont val="方正粗黑宋简体"/>
        <charset val="134"/>
      </rPr>
      <t>时尚摩托车，采用大电池 ，双驱动，有早教，音乐，USB插口。</t>
    </r>
    <r>
      <rPr>
        <sz val="10"/>
        <color rgb="FFFF0000"/>
        <rFont val="方正粗黑宋简体"/>
        <charset val="134"/>
      </rPr>
      <t xml:space="preserve">
Fashionable motorcycle, equipped with a large battery, dual drive, featuring early education, music, and USB port.</t>
    </r>
  </si>
  <si>
    <t>车轮带灯+15元
普通手速+15元
烤漆＋25元
真皮座椅＋10元
EVA轮胎＋35元</t>
  </si>
  <si>
    <r>
      <rPr>
        <sz val="10"/>
        <rFont val="方正粗黑宋简体"/>
        <charset val="134"/>
      </rPr>
      <t xml:space="preserve">969
</t>
    </r>
    <r>
      <rPr>
        <sz val="10"/>
        <color rgb="FFFF0000"/>
        <rFont val="方正粗黑宋简体"/>
        <charset val="134"/>
      </rPr>
      <t>12V7A*1</t>
    </r>
    <r>
      <rPr>
        <sz val="10"/>
        <rFont val="方正粗黑宋简体"/>
        <charset val="134"/>
      </rPr>
      <t xml:space="preserve">铅酸电池
Lead-acid battery
</t>
    </r>
    <r>
      <rPr>
        <sz val="10"/>
        <color rgb="FFFF0000"/>
        <rFont val="方正粗黑宋简体"/>
        <charset val="134"/>
      </rPr>
      <t>380*2</t>
    </r>
    <r>
      <rPr>
        <sz val="10"/>
        <rFont val="方正粗黑宋简体"/>
        <charset val="134"/>
      </rPr>
      <t xml:space="preserve"> 电机 motor</t>
    </r>
  </si>
  <si>
    <r>
      <rPr>
        <sz val="10"/>
        <rFont val="方正粗黑宋简体"/>
        <charset val="134"/>
      </rPr>
      <t xml:space="preserve">969
</t>
    </r>
    <r>
      <rPr>
        <sz val="10"/>
        <color rgb="FFFF0000"/>
        <rFont val="方正粗黑宋简体"/>
        <charset val="134"/>
      </rPr>
      <t>12V4.5A*1</t>
    </r>
    <r>
      <rPr>
        <sz val="10"/>
        <rFont val="方正粗黑宋简体"/>
        <charset val="134"/>
      </rPr>
      <t xml:space="preserve">铅酸电池
Lead-acid battery
</t>
    </r>
    <r>
      <rPr>
        <sz val="10"/>
        <color rgb="FFFF0000"/>
        <rFont val="方正粗黑宋简体"/>
        <charset val="134"/>
      </rPr>
      <t>380*2</t>
    </r>
    <r>
      <rPr>
        <sz val="10"/>
        <rFont val="方正粗黑宋简体"/>
        <charset val="134"/>
      </rPr>
      <t xml:space="preserve"> 电机 motor
+手速油门
</t>
    </r>
    <r>
      <rPr>
        <sz val="10"/>
        <color rgb="FFFF0000"/>
        <rFont val="方正粗黑宋简体"/>
        <charset val="134"/>
      </rPr>
      <t>+ handles to accelerate</t>
    </r>
  </si>
  <si>
    <r>
      <rPr>
        <sz val="10"/>
        <rFont val="方正粗黑宋简体"/>
        <charset val="134"/>
      </rPr>
      <t xml:space="preserve">969
</t>
    </r>
    <r>
      <rPr>
        <sz val="10"/>
        <color rgb="FFFF0000"/>
        <rFont val="方正粗黑宋简体"/>
        <charset val="134"/>
      </rPr>
      <t>12V7A*1</t>
    </r>
    <r>
      <rPr>
        <sz val="10"/>
        <rFont val="方正粗黑宋简体"/>
        <charset val="134"/>
      </rPr>
      <t xml:space="preserve">铅酸电池
Lead-acid battery
</t>
    </r>
    <r>
      <rPr>
        <sz val="10"/>
        <color rgb="FFFF0000"/>
        <rFont val="方正粗黑宋简体"/>
        <charset val="134"/>
      </rPr>
      <t>380*2</t>
    </r>
    <r>
      <rPr>
        <sz val="10"/>
        <rFont val="方正粗黑宋简体"/>
        <charset val="134"/>
      </rPr>
      <t xml:space="preserve"> 电机 motor
+手速油门
</t>
    </r>
    <r>
      <rPr>
        <sz val="10"/>
        <color rgb="FFFF0000"/>
        <rFont val="方正粗黑宋简体"/>
        <charset val="134"/>
      </rPr>
      <t>+ handles to accelerate</t>
    </r>
  </si>
  <si>
    <t>MC</t>
  </si>
  <si>
    <r>
      <rPr>
        <sz val="10"/>
        <rFont val="Arial"/>
        <charset val="134"/>
      </rPr>
      <t xml:space="preserve">718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t>
    </r>
  </si>
  <si>
    <t xml:space="preserve">
红色 red
蓝色 blue
绿色 green</t>
  </si>
  <si>
    <t>110*65*28CM</t>
  </si>
  <si>
    <t>13KG   
14KG</t>
  </si>
  <si>
    <t>续航12公里、适用年龄3-12岁,24V4.5H大容量铅酸电瓶,100-150W大功率电机、加宽充气轮胎、舒适皮革座椅、尼龙一体轮、碟刹
With a range of 12 kilometers, suitable for ages 3 to 12, it features a 24V 4.5h large-capacity lead-acid battery, a 100-150W high-power motor, widened pneumatic tires, comfortable leather seats, nylon integral wheels, and disc brakes</t>
  </si>
  <si>
    <t>辅助轮training wheel+15RMB</t>
  </si>
  <si>
    <r>
      <rPr>
        <sz val="10"/>
        <rFont val="Arial"/>
        <charset val="134"/>
      </rPr>
      <t xml:space="preserve">618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
</t>
    </r>
    <r>
      <rPr>
        <sz val="10"/>
        <rFont val="宋体"/>
        <charset val="134"/>
      </rPr>
      <t>黑车架</t>
    </r>
    <r>
      <rPr>
        <sz val="10"/>
        <color rgb="FFFF0000"/>
        <rFont val="Arial"/>
        <charset val="134"/>
      </rPr>
      <t xml:space="preserve">
Black car frame</t>
    </r>
  </si>
  <si>
    <t>桔色 Orange
红色 red
粉色 pink
绿色 green
黑色 black</t>
  </si>
  <si>
    <t>115*53*40CM</t>
  </si>
  <si>
    <t>手机蓝牙，音乐灯光，手动转速，电量显示
电池24v4.5H.电机100-150W，尼龙一体轮，皮座椅，充气内外胎
Mobile phone Bluetooth, music and lights, manual speed, battery level display
Battery: 24V 4.5H. Motor: 100-150W, nylon integral wheels, leather seat, inflatable inner and outer tires</t>
  </si>
  <si>
    <r>
      <rPr>
        <sz val="10"/>
        <rFont val="Arial"/>
        <charset val="134"/>
      </rPr>
      <t xml:space="preserve">618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
</t>
    </r>
    <r>
      <rPr>
        <sz val="10"/>
        <rFont val="宋体"/>
        <charset val="134"/>
      </rPr>
      <t>银车架</t>
    </r>
    <r>
      <rPr>
        <sz val="10"/>
        <color rgb="FFFF0000"/>
        <rFont val="Arial"/>
        <charset val="134"/>
      </rPr>
      <t xml:space="preserve">
Silver frame</t>
    </r>
  </si>
  <si>
    <r>
      <rPr>
        <sz val="10"/>
        <rFont val="Arial"/>
        <charset val="134"/>
      </rPr>
      <t xml:space="preserve">218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t>
    </r>
  </si>
  <si>
    <t>红色 red
绿色 green
黑色 black</t>
  </si>
  <si>
    <t>手机蓝牙，音乐灯光，,尼龙一体轮，皮座椅，充气内外胎,手拧油门(三挡调节速度)、安全刹车断电、碟刹、独立大灯、喇叭、电量显示,
Mobile phone Bluetooth, music and lights, nylon integrated wheels, leather seats, inflatable inner and outer tires, manual throttle (three gears for speed adjustment), safety brake power-off, disc brake, independent headlights, horn, battery level display</t>
  </si>
  <si>
    <r>
      <rPr>
        <sz val="10"/>
        <rFont val="Arial"/>
        <charset val="134"/>
      </rPr>
      <t xml:space="preserve">116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t>
    </r>
  </si>
  <si>
    <t>蓝色blue
红色 red
黑色 black</t>
  </si>
  <si>
    <r>
      <rPr>
        <sz val="10"/>
        <rFont val="Arial"/>
        <charset val="134"/>
      </rPr>
      <t xml:space="preserve">316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t>
    </r>
  </si>
  <si>
    <t>桔色 Orange
粉色 pink
蓝色blue</t>
  </si>
  <si>
    <r>
      <rPr>
        <sz val="10"/>
        <rFont val="Arial"/>
        <charset val="134"/>
      </rPr>
      <t xml:space="preserve">118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100-150W high-power motor</t>
    </r>
  </si>
  <si>
    <r>
      <rPr>
        <sz val="10"/>
        <rFont val="Arial"/>
        <charset val="134"/>
      </rPr>
      <t xml:space="preserve">818
</t>
    </r>
    <r>
      <rPr>
        <b/>
        <sz val="10"/>
        <color rgb="FFFF0000"/>
        <rFont val="Arial"/>
        <charset val="134"/>
      </rPr>
      <t>24V4.5A*1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150W high-power motor</t>
    </r>
  </si>
  <si>
    <t>18KG   
21KG</t>
  </si>
  <si>
    <t>辅助轮training wheel+25RMB</t>
  </si>
  <si>
    <t>电镀蓝
electroplated blue</t>
  </si>
  <si>
    <t>电镀绿
electroplated green</t>
  </si>
  <si>
    <t>电镀紫
electroplated purple</t>
  </si>
  <si>
    <t>QK</t>
  </si>
  <si>
    <r>
      <rPr>
        <sz val="10"/>
        <rFont val="Arial"/>
        <charset val="134"/>
      </rPr>
      <t xml:space="preserve">818
</t>
    </r>
    <r>
      <rPr>
        <b/>
        <sz val="10"/>
        <color rgb="FFFF0000"/>
        <rFont val="Arial"/>
        <charset val="134"/>
      </rPr>
      <t>24V10A*1</t>
    </r>
    <r>
      <rPr>
        <sz val="10"/>
        <rFont val="方正粗黑宋简体"/>
        <charset val="134"/>
      </rPr>
      <t>铅酸电池</t>
    </r>
    <r>
      <rPr>
        <sz val="10"/>
        <rFont val="Arial"/>
        <charset val="134"/>
      </rPr>
      <t xml:space="preserve">
Lead-acid battery
</t>
    </r>
    <r>
      <rPr>
        <b/>
        <sz val="10"/>
        <rFont val="Arial"/>
        <charset val="134"/>
      </rPr>
      <t>100-150W</t>
    </r>
    <r>
      <rPr>
        <b/>
        <sz val="10"/>
        <rFont val="宋体"/>
        <charset val="134"/>
      </rPr>
      <t>大功率电机</t>
    </r>
    <r>
      <rPr>
        <sz val="10"/>
        <color rgb="FFFF0000"/>
        <rFont val="Arial"/>
        <charset val="134"/>
      </rPr>
      <t xml:space="preserve">
250W high-power motor</t>
    </r>
  </si>
  <si>
    <t>黑色 black
红色 red
蓝色 blue
绿色 green</t>
  </si>
  <si>
    <t>128*70*38CM</t>
  </si>
  <si>
    <t>27KG   
30.5KG</t>
  </si>
  <si>
    <t>镁合金车架，烤漆工艺，加厚座椅，真空轮胎，早教音乐版，支持蓝牙，USB插口，.高速低速开关，刹车断电，碟刹.钥匙开关，电量显示，里程显示，速度显示，大灯显示。
Magnesium alloy frame, baking varnish process, thickened seat, vacuum tires, early education music version, supports Bluetooth, USB port. High-speed and low-speed switch, brake power-off, disc brake. Key switch, battery level display, mileage display, speed display, headlight display.</t>
  </si>
  <si>
    <t>DT</t>
  </si>
  <si>
    <r>
      <rPr>
        <b/>
        <sz val="10"/>
        <rFont val="Arial"/>
        <charset val="134"/>
      </rPr>
      <t xml:space="preserve">999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</si>
  <si>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 xml:space="preserve">
咖啡色 coffee
黄色.Yellow
绿色 green
米色.Beige
紫色  purple
黑色 black</t>
  </si>
  <si>
    <t>117*47*63CM</t>
  </si>
  <si>
    <t>12.5KG     
14KG</t>
  </si>
  <si>
    <t xml:space="preserve">早教、音乐、LED灯光、    
Early education, music, LED lighting,                                     </t>
  </si>
  <si>
    <t>遥控器Remote control+25RMB</t>
  </si>
  <si>
    <r>
      <rPr>
        <b/>
        <sz val="10"/>
        <rFont val="Arial"/>
        <charset val="134"/>
      </rPr>
      <t xml:space="preserve">999
</t>
    </r>
    <r>
      <rPr>
        <b/>
        <sz val="10"/>
        <color rgb="FFFF0000"/>
        <rFont val="Arial"/>
        <charset val="134"/>
      </rPr>
      <t>12V4.5A*1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</si>
  <si>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999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</si>
  <si>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888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</si>
  <si>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 xml:space="preserve">
绿色 green
米色.Beige
粉色 pink
蓝色. Blue</t>
  </si>
  <si>
    <r>
      <rPr>
        <b/>
        <sz val="10"/>
        <rFont val="Arial"/>
        <charset val="134"/>
      </rPr>
      <t xml:space="preserve">888
</t>
    </r>
    <r>
      <rPr>
        <b/>
        <sz val="10"/>
        <color rgb="FFFF0000"/>
        <rFont val="Arial"/>
        <charset val="134"/>
      </rPr>
      <t>12V4.5A*1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</si>
  <si>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888
</t>
    </r>
    <r>
      <rPr>
        <b/>
        <sz val="10"/>
        <color rgb="FFFF0000"/>
        <rFont val="Arial"/>
        <charset val="134"/>
      </rPr>
      <t>12V7A*1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</si>
  <si>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KKL</t>
  </si>
  <si>
    <r>
      <rPr>
        <b/>
        <sz val="10"/>
        <rFont val="Arial"/>
        <charset val="134"/>
      </rPr>
      <t>918                                                                                                                                                                                                                                                                6V4A*2</t>
    </r>
    <r>
      <rPr>
        <b/>
        <sz val="10"/>
        <rFont val="方正粗黑宋简体"/>
        <charset val="134"/>
      </rPr>
      <t>铅酸电池</t>
    </r>
    <r>
      <rPr>
        <b/>
        <sz val="10"/>
        <rFont val="Arial"/>
        <charset val="134"/>
      </rPr>
      <t xml:space="preserve">
Lead-acid battery 
12V380*2 </t>
    </r>
    <r>
      <rPr>
        <b/>
        <sz val="10"/>
        <rFont val="方正粗黑宋简体"/>
        <charset val="134"/>
      </rPr>
      <t>电机</t>
    </r>
    <r>
      <rPr>
        <b/>
        <sz val="10"/>
        <rFont val="Arial"/>
        <charset val="134"/>
      </rPr>
      <t xml:space="preserve"> motor</t>
    </r>
  </si>
  <si>
    <r>
      <rPr>
        <b/>
        <sz val="10"/>
        <rFont val="宋体"/>
        <charset val="134"/>
      </rPr>
      <t>粉色，黄色，</t>
    </r>
    <r>
      <rPr>
        <b/>
        <sz val="10"/>
        <rFont val="Arial"/>
        <charset val="134"/>
      </rPr>
      <t xml:space="preserve">
</t>
    </r>
    <r>
      <rPr>
        <b/>
        <sz val="10"/>
        <rFont val="宋体"/>
        <charset val="134"/>
      </rPr>
      <t>蓝色，红色，</t>
    </r>
    <r>
      <rPr>
        <b/>
        <sz val="10"/>
        <rFont val="Arial"/>
        <charset val="134"/>
      </rPr>
      <t xml:space="preserve">
Pink, yellow,
blue,red,</t>
    </r>
  </si>
  <si>
    <t>107*65.5*105CM</t>
  </si>
  <si>
    <t>16.5KG           20KG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</si>
  <si>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Arial"/>
        <charset val="134"/>
      </rPr>
      <t xml:space="preserve">
</t>
    </r>
    <r>
      <rPr>
        <b/>
        <sz val="7.5"/>
        <rFont val="宋体"/>
        <charset val="134"/>
      </rPr>
      <t xml:space="preserve">  仿真警报独立按键 ， 多功能大屏音乐版，仿真版对讲机，LED彩色灯光，多功能方向盘，超大后备储物箱，配有仿真路障。双驱电瓶6v4A*2
Simulation alarm individual buttons, multi-function large screen music version, simulation version walkie-talkie, LED color lights, multi-function steering wheel, large backup storage box, with simulation barricades. Dual drive battery 6v4A*2</t>
    </r>
  </si>
  <si>
    <r>
      <rPr>
        <sz val="10"/>
        <color rgb="FFFF0000"/>
        <rFont val="宋体"/>
        <charset val="134"/>
      </rPr>
      <t xml:space="preserve">皮座椅Leather seats+35RMB   </t>
    </r>
    <r>
      <rPr>
        <sz val="10"/>
        <color rgb="FFFF0000"/>
        <rFont val="Arial"/>
        <charset val="134"/>
      </rPr>
      <t xml:space="preserve">    </t>
    </r>
  </si>
  <si>
    <r>
      <rPr>
        <b/>
        <sz val="10"/>
        <rFont val="Arial"/>
        <charset val="134"/>
      </rPr>
      <t>918                                                                                                                                                                                                                                                                12V7A*1</t>
    </r>
    <r>
      <rPr>
        <b/>
        <sz val="10"/>
        <rFont val="方正粗黑宋简体"/>
        <charset val="134"/>
      </rPr>
      <t>铅酸电池</t>
    </r>
    <r>
      <rPr>
        <b/>
        <sz val="10"/>
        <rFont val="Arial"/>
        <charset val="134"/>
      </rPr>
      <t xml:space="preserve">
Lead-acid battery 
12V380*2 </t>
    </r>
    <r>
      <rPr>
        <b/>
        <sz val="10"/>
        <rFont val="方正粗黑宋简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</si>
  <si>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Arial"/>
        <charset val="134"/>
      </rPr>
      <t xml:space="preserve">
</t>
    </r>
    <r>
      <rPr>
        <b/>
        <sz val="7.5"/>
        <rFont val="宋体"/>
        <charset val="134"/>
      </rPr>
      <t xml:space="preserve">  仿真警报独立按键 ， 多功能大屏音乐版，仿真版对讲机，LED彩色灯光，多功能方向盘，超大后备储物箱，配有仿真路障
Simulation alarm individual buttons, multi-function large screen music version, simulation version walkie-talkie, LED color lights, multi-function steering wheel, large backup storage box, with simulation barricades. </t>
    </r>
  </si>
  <si>
    <t>ML</t>
  </si>
  <si>
    <r>
      <rPr>
        <b/>
        <sz val="10"/>
        <rFont val="Arial"/>
        <charset val="134"/>
      </rPr>
      <t xml:space="preserve">618                                                                                                                                                                                                                                                                </t>
    </r>
    <r>
      <rPr>
        <b/>
        <sz val="10"/>
        <color rgb="FFFF0000"/>
        <rFont val="Arial"/>
        <charset val="134"/>
      </rPr>
      <t>24V5A*1</t>
    </r>
    <r>
      <rPr>
        <b/>
        <sz val="10"/>
        <rFont val="方正粗黑宋简体"/>
        <charset val="134"/>
      </rPr>
      <t>铅酸电池</t>
    </r>
    <r>
      <rPr>
        <b/>
        <sz val="10"/>
        <rFont val="Arial"/>
        <charset val="134"/>
      </rPr>
      <t xml:space="preserve">
Lead-acid battery 
</t>
    </r>
    <r>
      <rPr>
        <b/>
        <sz val="10"/>
        <color rgb="FFFF0000"/>
        <rFont val="宋体"/>
        <charset val="134"/>
      </rPr>
      <t>无刷电机、</t>
    </r>
    <r>
      <rPr>
        <b/>
        <sz val="10"/>
        <color rgb="FFFF0000"/>
        <rFont val="Arial"/>
        <charset val="134"/>
      </rPr>
      <t xml:space="preserve">
</t>
    </r>
    <r>
      <rPr>
        <b/>
        <sz val="10"/>
        <color rgb="FFFF0000"/>
        <rFont val="宋体"/>
        <charset val="134"/>
      </rPr>
      <t>扭据</t>
    </r>
    <r>
      <rPr>
        <b/>
        <sz val="10"/>
        <color rgb="FFFF0000"/>
        <rFont val="Arial"/>
        <charset val="134"/>
      </rPr>
      <t>13+-1</t>
    </r>
    <r>
      <rPr>
        <b/>
        <sz val="10"/>
        <rFont val="Arial"/>
        <charset val="134"/>
      </rPr>
      <t xml:space="preserve">
</t>
    </r>
    <r>
      <rPr>
        <b/>
        <sz val="10"/>
        <rFont val="宋体"/>
        <charset val="134"/>
      </rPr>
      <t>黑色车架</t>
    </r>
    <r>
      <rPr>
        <b/>
        <sz val="10"/>
        <rFont val="Arial"/>
        <charset val="134"/>
      </rPr>
      <t xml:space="preserve">
</t>
    </r>
    <r>
      <rPr>
        <b/>
        <sz val="10"/>
        <color rgb="FFFF0000"/>
        <rFont val="Arial"/>
        <charset val="134"/>
      </rPr>
      <t>Black frame</t>
    </r>
  </si>
  <si>
    <r>
      <rPr>
        <b/>
        <sz val="10"/>
        <rFont val="宋体"/>
        <charset val="134"/>
      </rPr>
      <t>绿色</t>
    </r>
    <r>
      <rPr>
        <b/>
        <sz val="10"/>
        <rFont val="Arial"/>
        <charset val="134"/>
      </rPr>
      <t xml:space="preserve">Green
</t>
    </r>
    <r>
      <rPr>
        <b/>
        <sz val="10"/>
        <rFont val="宋体"/>
        <charset val="134"/>
      </rPr>
      <t>黑色</t>
    </r>
    <r>
      <rPr>
        <b/>
        <sz val="10"/>
        <rFont val="Arial"/>
        <charset val="134"/>
      </rPr>
      <t xml:space="preserve">black
</t>
    </r>
    <r>
      <rPr>
        <b/>
        <sz val="10"/>
        <rFont val="宋体"/>
        <charset val="134"/>
      </rPr>
      <t>黄色</t>
    </r>
    <r>
      <rPr>
        <b/>
        <sz val="10"/>
        <rFont val="Arial"/>
        <charset val="134"/>
      </rPr>
      <t xml:space="preserve">yellow
</t>
    </r>
    <r>
      <rPr>
        <b/>
        <sz val="10"/>
        <rFont val="宋体"/>
        <charset val="134"/>
      </rPr>
      <t>粉色</t>
    </r>
    <r>
      <rPr>
        <b/>
        <sz val="10"/>
        <rFont val="Arial"/>
        <charset val="134"/>
      </rPr>
      <t xml:space="preserve"> pink</t>
    </r>
  </si>
  <si>
    <t>116*56*68CM</t>
  </si>
  <si>
    <t>16.8KG           18.8KG</t>
  </si>
  <si>
    <r>
      <rPr>
        <b/>
        <sz val="7.5"/>
        <color rgb="FFFF0000"/>
        <rFont val="Arial"/>
        <charset val="134"/>
      </rPr>
      <t>(24V5A*1</t>
    </r>
    <r>
      <rPr>
        <b/>
        <sz val="7.5"/>
        <color rgb="FFFF0000"/>
        <rFont val="宋体"/>
        <charset val="134"/>
      </rPr>
      <t>铅酸电池</t>
    </r>
    <r>
      <rPr>
        <b/>
        <sz val="7.5"/>
        <color rgb="FFFF0000"/>
        <rFont val="Arial"/>
        <charset val="134"/>
      </rPr>
      <t xml:space="preserve">Lead-acid battery + </t>
    </r>
    <r>
      <rPr>
        <b/>
        <sz val="7.5"/>
        <color rgb="FFFF0000"/>
        <rFont val="宋体"/>
        <charset val="134"/>
      </rPr>
      <t>无刷电机、</t>
    </r>
    <r>
      <rPr>
        <b/>
        <sz val="7.5"/>
        <color rgb="FFFF0000"/>
        <rFont val="Arial"/>
        <charset val="134"/>
      </rPr>
      <t xml:space="preserve">motor ) </t>
    </r>
    <r>
      <rPr>
        <b/>
        <sz val="7.5"/>
        <rFont val="Arial"/>
        <charset val="134"/>
      </rPr>
      <t xml:space="preserve">
</t>
    </r>
    <r>
      <rPr>
        <b/>
        <sz val="7.5"/>
        <rFont val="宋体"/>
        <charset val="134"/>
      </rPr>
      <t>电机参数</t>
    </r>
    <r>
      <rPr>
        <b/>
        <sz val="7.5"/>
        <rFont val="Arial"/>
        <charset val="134"/>
      </rPr>
      <t>130</t>
    </r>
    <r>
      <rPr>
        <b/>
        <sz val="7.5"/>
        <rFont val="宋体"/>
        <charset val="134"/>
      </rPr>
      <t>、功率</t>
    </r>
    <r>
      <rPr>
        <b/>
        <sz val="7.5"/>
        <rFont val="Arial"/>
        <charset val="134"/>
      </rPr>
      <t>100</t>
    </r>
    <r>
      <rPr>
        <b/>
        <sz val="7.5"/>
        <rFont val="宋体"/>
        <charset val="134"/>
      </rPr>
      <t>瓦、效率</t>
    </r>
    <r>
      <rPr>
        <b/>
        <sz val="7.5"/>
        <rFont val="Arial"/>
        <charset val="134"/>
      </rPr>
      <t>85,</t>
    </r>
    <r>
      <rPr>
        <b/>
        <sz val="7.5"/>
        <rFont val="宋体"/>
        <charset val="134"/>
      </rPr>
      <t>蓝牙播放器、油门带声浪、电子刹车</t>
    </r>
    <r>
      <rPr>
        <b/>
        <sz val="7.5"/>
        <rFont val="Arial"/>
        <charset val="134"/>
      </rPr>
      <t>,LED</t>
    </r>
    <r>
      <rPr>
        <b/>
        <sz val="7.5"/>
        <rFont val="宋体"/>
        <charset val="134"/>
      </rPr>
      <t>前大灯、车体七彩灯光、车速三挡调节、折叠脚踏板</t>
    </r>
    <r>
      <rPr>
        <b/>
        <sz val="7.5"/>
        <rFont val="Arial"/>
        <charset val="134"/>
      </rPr>
      <t>,</t>
    </r>
    <r>
      <rPr>
        <b/>
        <sz val="7.5"/>
        <rFont val="宋体"/>
        <charset val="134"/>
      </rPr>
      <t>软包皮座椅、前后充气轮胎</t>
    </r>
    <r>
      <rPr>
        <b/>
        <sz val="7.5"/>
        <rFont val="Arial"/>
        <charset val="134"/>
      </rPr>
      <t>,
Motor parameters 130, power 100 watts, efficiency 85, Bluetooth player, throttle with sound wave, electronic brake,LED headlights, colorful lights, three-speed adjustment, folding pedal, soft cover seat, front and rear pneumatic tires,</t>
    </r>
  </si>
  <si>
    <t xml:space="preserve">镀光车架 +60元
辅助轮+30
涂鸦+30
锂电池+80
</t>
  </si>
  <si>
    <r>
      <rPr>
        <b/>
        <sz val="10"/>
        <rFont val="Arial"/>
        <charset val="134"/>
      </rPr>
      <t xml:space="preserve">618                                                                                                                                                                                                                                                                </t>
    </r>
    <r>
      <rPr>
        <b/>
        <sz val="10"/>
        <color rgb="FFFF0000"/>
        <rFont val="Arial"/>
        <charset val="134"/>
      </rPr>
      <t>24V5A*1</t>
    </r>
    <r>
      <rPr>
        <b/>
        <sz val="10"/>
        <rFont val="方正粗黑宋简体"/>
        <charset val="134"/>
      </rPr>
      <t>铅酸电池</t>
    </r>
    <r>
      <rPr>
        <b/>
        <sz val="10"/>
        <rFont val="Arial"/>
        <charset val="134"/>
      </rPr>
      <t xml:space="preserve">
Lead-acid battery 
</t>
    </r>
    <r>
      <rPr>
        <b/>
        <sz val="10"/>
        <color rgb="FFFF0000"/>
        <rFont val="宋体"/>
        <charset val="134"/>
      </rPr>
      <t>无刷电机、</t>
    </r>
    <r>
      <rPr>
        <b/>
        <sz val="10"/>
        <color rgb="FFFF0000"/>
        <rFont val="Arial"/>
        <charset val="134"/>
      </rPr>
      <t xml:space="preserve">
</t>
    </r>
    <r>
      <rPr>
        <b/>
        <sz val="10"/>
        <color rgb="FFFF0000"/>
        <rFont val="宋体"/>
        <charset val="134"/>
      </rPr>
      <t>扭据</t>
    </r>
    <r>
      <rPr>
        <b/>
        <sz val="10"/>
        <color rgb="FFFF0000"/>
        <rFont val="Arial"/>
        <charset val="134"/>
      </rPr>
      <t xml:space="preserve">13+-1
</t>
    </r>
    <r>
      <rPr>
        <b/>
        <sz val="10"/>
        <color theme="1"/>
        <rFont val="宋体"/>
        <charset val="134"/>
      </rPr>
      <t>镀光（银色）车架</t>
    </r>
    <r>
      <rPr>
        <b/>
        <sz val="10"/>
        <color rgb="FFFF0000"/>
        <rFont val="Arial"/>
        <charset val="134"/>
      </rPr>
      <t xml:space="preserve">
Plated frame</t>
    </r>
    <r>
      <rPr>
        <b/>
        <sz val="10"/>
        <rFont val="Arial"/>
        <charset val="134"/>
      </rPr>
      <t xml:space="preserve">
</t>
    </r>
  </si>
  <si>
    <r>
      <rPr>
        <b/>
        <sz val="10"/>
        <rFont val="Arial"/>
        <charset val="134"/>
      </rPr>
      <t xml:space="preserve">618                                                                                                                                                                                                                                                                </t>
    </r>
    <r>
      <rPr>
        <b/>
        <sz val="10"/>
        <color rgb="FFFF0000"/>
        <rFont val="Arial"/>
        <charset val="134"/>
      </rPr>
      <t>24V5A*1</t>
    </r>
    <r>
      <rPr>
        <b/>
        <sz val="10"/>
        <rFont val="方正粗黑宋简体"/>
        <charset val="134"/>
      </rPr>
      <t>铅酸电池</t>
    </r>
    <r>
      <rPr>
        <b/>
        <sz val="10"/>
        <rFont val="Arial"/>
        <charset val="134"/>
      </rPr>
      <t xml:space="preserve">
Lead-acid battery 
</t>
    </r>
    <r>
      <rPr>
        <b/>
        <sz val="10"/>
        <color rgb="FFFF0000"/>
        <rFont val="宋体"/>
        <charset val="134"/>
      </rPr>
      <t>无刷电机、</t>
    </r>
    <r>
      <rPr>
        <b/>
        <sz val="10"/>
        <color rgb="FFFF0000"/>
        <rFont val="Arial"/>
        <charset val="134"/>
      </rPr>
      <t xml:space="preserve">
</t>
    </r>
    <r>
      <rPr>
        <b/>
        <sz val="10"/>
        <color rgb="FFFF0000"/>
        <rFont val="宋体"/>
        <charset val="134"/>
      </rPr>
      <t>扭据</t>
    </r>
    <r>
      <rPr>
        <b/>
        <sz val="10"/>
        <color rgb="FFFF0000"/>
        <rFont val="Arial"/>
        <charset val="134"/>
      </rPr>
      <t>13+-1</t>
    </r>
    <r>
      <rPr>
        <b/>
        <sz val="10"/>
        <rFont val="Arial"/>
        <charset val="134"/>
      </rPr>
      <t xml:space="preserve">
</t>
    </r>
    <r>
      <rPr>
        <b/>
        <sz val="10"/>
        <rFont val="宋体"/>
        <charset val="134"/>
      </rPr>
      <t>黑色车架</t>
    </r>
    <r>
      <rPr>
        <b/>
        <sz val="10"/>
        <rFont val="Arial"/>
        <charset val="134"/>
      </rPr>
      <t xml:space="preserve">
</t>
    </r>
    <r>
      <rPr>
        <b/>
        <sz val="10"/>
        <color rgb="FFFF0000"/>
        <rFont val="Arial"/>
        <charset val="134"/>
      </rPr>
      <t xml:space="preserve">Black frame
</t>
    </r>
    <r>
      <rPr>
        <b/>
        <sz val="10"/>
        <color theme="1"/>
        <rFont val="Arial"/>
        <charset val="134"/>
      </rPr>
      <t>+</t>
    </r>
    <r>
      <rPr>
        <b/>
        <sz val="10"/>
        <color theme="1"/>
        <rFont val="宋体"/>
        <charset val="134"/>
      </rPr>
      <t>辅助轮</t>
    </r>
    <r>
      <rPr>
        <b/>
        <sz val="10"/>
        <color rgb="FFFF0000"/>
        <rFont val="Arial"/>
        <charset val="134"/>
      </rPr>
      <t xml:space="preserve">
+Auxiliary wheel</t>
    </r>
  </si>
  <si>
    <r>
      <rPr>
        <b/>
        <sz val="10"/>
        <rFont val="Arial"/>
        <charset val="134"/>
      </rPr>
      <t xml:space="preserve">618                                                                                                                                                                                                                                                                </t>
    </r>
    <r>
      <rPr>
        <b/>
        <sz val="10"/>
        <color rgb="FFFF0000"/>
        <rFont val="Arial"/>
        <charset val="134"/>
      </rPr>
      <t>24V5A*1</t>
    </r>
    <r>
      <rPr>
        <b/>
        <sz val="10"/>
        <rFont val="方正粗黑宋简体"/>
        <charset val="134"/>
      </rPr>
      <t>铅酸电池</t>
    </r>
    <r>
      <rPr>
        <b/>
        <sz val="10"/>
        <rFont val="Arial"/>
        <charset val="134"/>
      </rPr>
      <t xml:space="preserve">
Lead-acid battery 
</t>
    </r>
    <r>
      <rPr>
        <b/>
        <sz val="10"/>
        <color rgb="FFFF0000"/>
        <rFont val="宋体"/>
        <charset val="134"/>
      </rPr>
      <t>无刷电机、</t>
    </r>
    <r>
      <rPr>
        <b/>
        <sz val="10"/>
        <color rgb="FFFF0000"/>
        <rFont val="Arial"/>
        <charset val="134"/>
      </rPr>
      <t xml:space="preserve">
</t>
    </r>
    <r>
      <rPr>
        <b/>
        <sz val="10"/>
        <color rgb="FFFF0000"/>
        <rFont val="宋体"/>
        <charset val="134"/>
      </rPr>
      <t>扭据</t>
    </r>
    <r>
      <rPr>
        <b/>
        <sz val="10"/>
        <color rgb="FFFF0000"/>
        <rFont val="Arial"/>
        <charset val="134"/>
      </rPr>
      <t xml:space="preserve">13+-1
</t>
    </r>
    <r>
      <rPr>
        <b/>
        <sz val="10"/>
        <color theme="1"/>
        <rFont val="宋体"/>
        <charset val="134"/>
      </rPr>
      <t>镀光（银色）车架</t>
    </r>
    <r>
      <rPr>
        <b/>
        <sz val="10"/>
        <color rgb="FFFF0000"/>
        <rFont val="Arial"/>
        <charset val="134"/>
      </rPr>
      <t xml:space="preserve">
Plated frame
</t>
    </r>
    <r>
      <rPr>
        <b/>
        <sz val="10"/>
        <color theme="1"/>
        <rFont val="Arial"/>
        <charset val="134"/>
      </rPr>
      <t>+</t>
    </r>
    <r>
      <rPr>
        <b/>
        <sz val="10"/>
        <color theme="1"/>
        <rFont val="宋体"/>
        <charset val="134"/>
      </rPr>
      <t>辅助轮</t>
    </r>
    <r>
      <rPr>
        <b/>
        <sz val="10"/>
        <color rgb="FFFF0000"/>
        <rFont val="Arial"/>
        <charset val="134"/>
      </rPr>
      <t xml:space="preserve">
+Auxiliary wheel</t>
    </r>
    <r>
      <rPr>
        <b/>
        <sz val="10"/>
        <rFont val="Arial"/>
        <charset val="134"/>
      </rPr>
      <t xml:space="preserve">
</t>
    </r>
  </si>
  <si>
    <r>
      <rPr>
        <b/>
        <sz val="10"/>
        <rFont val="Arial"/>
        <charset val="134"/>
      </rPr>
      <t xml:space="preserve">618                                                                                                                                                                                                                                                                </t>
    </r>
    <r>
      <rPr>
        <b/>
        <sz val="10"/>
        <color rgb="FFFF0000"/>
        <rFont val="Arial"/>
        <charset val="134"/>
      </rPr>
      <t>24V5A*1</t>
    </r>
    <r>
      <rPr>
        <b/>
        <sz val="10"/>
        <rFont val="宋体"/>
        <charset val="134"/>
      </rPr>
      <t>铅酸电池</t>
    </r>
    <r>
      <rPr>
        <b/>
        <sz val="10"/>
        <rFont val="Arial"/>
        <charset val="134"/>
      </rPr>
      <t xml:space="preserve">
Lead-acid battery 
</t>
    </r>
    <r>
      <rPr>
        <b/>
        <sz val="10"/>
        <color rgb="FFFF0000"/>
        <rFont val="宋体"/>
        <charset val="134"/>
      </rPr>
      <t>无刷电机、</t>
    </r>
    <r>
      <rPr>
        <b/>
        <sz val="10"/>
        <color rgb="FFFF0000"/>
        <rFont val="Arial"/>
        <charset val="134"/>
      </rPr>
      <t xml:space="preserve">
</t>
    </r>
    <r>
      <rPr>
        <b/>
        <sz val="10"/>
        <color rgb="FFFF0000"/>
        <rFont val="宋体"/>
        <charset val="134"/>
      </rPr>
      <t>扭据</t>
    </r>
    <r>
      <rPr>
        <b/>
        <sz val="10"/>
        <color rgb="FFFF0000"/>
        <rFont val="Arial"/>
        <charset val="134"/>
      </rPr>
      <t>13+-1</t>
    </r>
    <r>
      <rPr>
        <b/>
        <sz val="10"/>
        <rFont val="Arial"/>
        <charset val="134"/>
      </rPr>
      <t xml:space="preserve">
</t>
    </r>
    <r>
      <rPr>
        <b/>
        <sz val="10"/>
        <rFont val="宋体"/>
        <charset val="134"/>
      </rPr>
      <t>黑色车架</t>
    </r>
    <r>
      <rPr>
        <b/>
        <sz val="10"/>
        <rFont val="Arial"/>
        <charset val="134"/>
      </rPr>
      <t xml:space="preserve">
</t>
    </r>
    <r>
      <rPr>
        <b/>
        <sz val="10"/>
        <color rgb="FFFF0000"/>
        <rFont val="Arial"/>
        <charset val="134"/>
      </rPr>
      <t>Black frame</t>
    </r>
    <r>
      <rPr>
        <b/>
        <sz val="10"/>
        <rFont val="Arial"/>
        <charset val="134"/>
      </rPr>
      <t xml:space="preserve">
+</t>
    </r>
    <r>
      <rPr>
        <b/>
        <sz val="10"/>
        <rFont val="宋体"/>
        <charset val="134"/>
      </rPr>
      <t>涂鸦</t>
    </r>
    <r>
      <rPr>
        <b/>
        <sz val="10"/>
        <rFont val="Arial"/>
        <charset val="134"/>
      </rPr>
      <t xml:space="preserve">
</t>
    </r>
    <r>
      <rPr>
        <b/>
        <sz val="10"/>
        <color rgb="FFFF0000"/>
        <rFont val="Arial"/>
        <charset val="134"/>
      </rPr>
      <t>Graffiti</t>
    </r>
    <r>
      <rPr>
        <b/>
        <sz val="10"/>
        <rFont val="Arial"/>
        <charset val="134"/>
      </rPr>
      <t xml:space="preserve">
</t>
    </r>
  </si>
  <si>
    <r>
      <rPr>
        <b/>
        <sz val="10"/>
        <rFont val="宋体"/>
        <charset val="134"/>
      </rPr>
      <t>绿色</t>
    </r>
    <r>
      <rPr>
        <b/>
        <sz val="10"/>
        <rFont val="Arial"/>
        <charset val="134"/>
      </rPr>
      <t>,</t>
    </r>
    <r>
      <rPr>
        <b/>
        <sz val="10"/>
        <rFont val="宋体"/>
        <charset val="134"/>
      </rPr>
      <t>黄色</t>
    </r>
    <r>
      <rPr>
        <b/>
        <sz val="10"/>
        <rFont val="Arial"/>
        <charset val="134"/>
      </rPr>
      <t>,</t>
    </r>
    <r>
      <rPr>
        <b/>
        <sz val="10"/>
        <rFont val="宋体"/>
        <charset val="134"/>
      </rPr>
      <t>黑色</t>
    </r>
    <r>
      <rPr>
        <b/>
        <sz val="10"/>
        <rFont val="Arial"/>
        <charset val="134"/>
      </rPr>
      <t>,
Green, yellow, black,</t>
    </r>
  </si>
  <si>
    <t>HLW</t>
  </si>
  <si>
    <r>
      <rPr>
        <b/>
        <sz val="10"/>
        <rFont val="Arial"/>
        <charset val="134"/>
      </rPr>
      <t xml:space="preserve">1389      
</t>
    </r>
    <r>
      <rPr>
        <b/>
        <sz val="10"/>
        <rFont val="宋体"/>
        <charset val="134"/>
      </rPr>
      <t>三轮摩托车</t>
    </r>
    <r>
      <rPr>
        <b/>
        <sz val="10"/>
        <rFont val="Arial"/>
        <charset val="134"/>
      </rPr>
      <t xml:space="preserve">
</t>
    </r>
    <r>
      <rPr>
        <b/>
        <sz val="10"/>
        <color rgb="FFFF0000"/>
        <rFont val="Arial"/>
        <charset val="134"/>
      </rPr>
      <t xml:space="preserve">Three-wheeled motorcycle </t>
    </r>
    <r>
      <rPr>
        <b/>
        <sz val="10"/>
        <rFont val="Arial"/>
        <charset val="134"/>
      </rPr>
      <t xml:space="preserve">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380*2</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</si>
  <si>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灰色</t>
    </r>
    <r>
      <rPr>
        <b/>
        <sz val="10"/>
        <rFont val="Arial"/>
        <charset val="134"/>
      </rPr>
      <t xml:space="preserve"> Grey
</t>
    </r>
    <r>
      <rPr>
        <b/>
        <sz val="10"/>
        <rFont val="宋体"/>
        <charset val="134"/>
      </rPr>
      <t>白色</t>
    </r>
    <r>
      <rPr>
        <b/>
        <sz val="10"/>
        <rFont val="Arial"/>
        <charset val="134"/>
      </rPr>
      <t xml:space="preserve"> white
</t>
    </r>
    <r>
      <rPr>
        <b/>
        <sz val="10"/>
        <rFont val="宋体"/>
        <charset val="134"/>
      </rPr>
      <t>红色</t>
    </r>
    <r>
      <rPr>
        <b/>
        <sz val="10"/>
        <rFont val="Arial"/>
        <charset val="134"/>
      </rPr>
      <t xml:space="preserve"> red
</t>
    </r>
    <r>
      <rPr>
        <b/>
        <sz val="10"/>
        <rFont val="宋体"/>
        <charset val="134"/>
      </rPr>
      <t>粉色</t>
    </r>
    <r>
      <rPr>
        <b/>
        <sz val="10"/>
        <rFont val="Arial"/>
        <charset val="134"/>
      </rPr>
      <t xml:space="preserve"> pink</t>
    </r>
  </si>
  <si>
    <t>115*52*86CM</t>
  </si>
  <si>
    <t>11KG           12.5KG</t>
  </si>
  <si>
    <r>
      <rPr>
        <b/>
        <sz val="10"/>
        <rFont val="宋体"/>
        <charset val="134"/>
      </rPr>
      <t>采用大电池，双电机，双座位、金属碳钢护栏，灯光，音乐，早教，电量显示、</t>
    </r>
    <r>
      <rPr>
        <b/>
        <sz val="10"/>
        <rFont val="Arial"/>
        <charset val="134"/>
      </rPr>
      <t>USB</t>
    </r>
    <r>
      <rPr>
        <b/>
        <sz val="10"/>
        <rFont val="宋体"/>
        <charset val="134"/>
      </rPr>
      <t>插口，防滑轮胎、三角稳固车身。</t>
    </r>
    <r>
      <rPr>
        <b/>
        <sz val="10"/>
        <color rgb="FFFF0000"/>
        <rFont val="Arial"/>
        <charset val="134"/>
      </rPr>
      <t xml:space="preserve">
Equipped with a large battery, dual motors, two seats, metal carbon steel guardrails, lighting, music, early education functions, battery level display, USB port, anti-slip tires, and triangular stable body.</t>
    </r>
  </si>
  <si>
    <r>
      <rPr>
        <b/>
        <sz val="10"/>
        <color rgb="FF0070C0"/>
        <rFont val="宋体"/>
        <charset val="134"/>
      </rPr>
      <t>皮座椅</t>
    </r>
    <r>
      <rPr>
        <b/>
        <sz val="10"/>
        <color rgb="FF0070C0"/>
        <rFont val="Arial"/>
        <charset val="134"/>
      </rPr>
      <t xml:space="preserve">Leather seats+15RMB 
</t>
    </r>
    <r>
      <rPr>
        <b/>
        <sz val="10"/>
        <color rgb="FF0070C0"/>
        <rFont val="宋体"/>
        <charset val="134"/>
      </rPr>
      <t>发泡胎</t>
    </r>
    <r>
      <rPr>
        <b/>
        <sz val="10"/>
        <color rgb="FF0070C0"/>
        <rFont val="Arial"/>
        <charset val="134"/>
      </rPr>
      <t xml:space="preserve">EVAfoam tire+55RMB 
</t>
    </r>
    <r>
      <rPr>
        <b/>
        <sz val="10"/>
        <color rgb="FF0070C0"/>
        <rFont val="宋体"/>
        <charset val="134"/>
      </rPr>
      <t>遥控</t>
    </r>
    <r>
      <rPr>
        <b/>
        <sz val="10"/>
        <color rgb="FF0070C0"/>
        <rFont val="Arial"/>
        <charset val="134"/>
      </rPr>
      <t xml:space="preserve">  remote control+25RMB   
</t>
    </r>
    <r>
      <rPr>
        <b/>
        <sz val="10"/>
        <color rgb="FF0070C0"/>
        <rFont val="宋体"/>
        <charset val="134"/>
      </rPr>
      <t>手动加速</t>
    </r>
    <r>
      <rPr>
        <b/>
        <sz val="10"/>
        <color rgb="FF0070C0"/>
        <rFont val="Arial"/>
        <charset val="134"/>
      </rPr>
      <t xml:space="preserve">                                                                  
Manual throttle acceleration+15RMB      </t>
    </r>
  </si>
  <si>
    <t xml:space="preserve">ISO9001/3C/EN71/GCC </t>
  </si>
  <si>
    <r>
      <rPr>
        <b/>
        <sz val="10"/>
        <rFont val="Arial"/>
        <charset val="134"/>
      </rPr>
      <t xml:space="preserve">1389-2A
</t>
    </r>
    <r>
      <rPr>
        <b/>
        <sz val="10"/>
        <rFont val="宋体"/>
        <charset val="134"/>
      </rPr>
      <t>两轮摩托车</t>
    </r>
    <r>
      <rPr>
        <b/>
        <sz val="10"/>
        <rFont val="Arial"/>
        <charset val="134"/>
      </rPr>
      <t xml:space="preserve">
</t>
    </r>
    <r>
      <rPr>
        <b/>
        <sz val="10"/>
        <color rgb="FFFF0000"/>
        <rFont val="Arial"/>
        <charset val="134"/>
      </rPr>
      <t xml:space="preserve">Two-wheeled motorcycle </t>
    </r>
    <r>
      <rPr>
        <b/>
        <sz val="10"/>
        <rFont val="Arial"/>
        <charset val="134"/>
      </rPr>
      <t xml:space="preserve">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380*2</t>
    </r>
    <r>
      <rPr>
        <b/>
        <sz val="10"/>
        <rFont val="Arial"/>
        <charset val="134"/>
      </rPr>
      <t xml:space="preserve"> </t>
    </r>
    <r>
      <rPr>
        <b/>
        <sz val="10"/>
        <rFont val="宋体"/>
        <charset val="134"/>
      </rPr>
      <t>电机</t>
    </r>
    <r>
      <rPr>
        <b/>
        <sz val="10"/>
        <rFont val="Arial"/>
        <charset val="134"/>
      </rPr>
      <t xml:space="preserve"> motor
+</t>
    </r>
    <r>
      <rPr>
        <b/>
        <sz val="10"/>
        <rFont val="宋体"/>
        <charset val="134"/>
      </rPr>
      <t>后备箱</t>
    </r>
    <r>
      <rPr>
        <b/>
        <sz val="10"/>
        <rFont val="Arial"/>
        <charset val="134"/>
      </rPr>
      <t xml:space="preserve">
</t>
    </r>
    <r>
      <rPr>
        <b/>
        <sz val="10"/>
        <color rgb="FFFF0000"/>
        <rFont val="Arial"/>
        <charset val="134"/>
      </rPr>
      <t>+Small storage box</t>
    </r>
  </si>
  <si>
    <t>113*40*86CM</t>
  </si>
  <si>
    <t>8.55KG 
9.85KG</t>
  </si>
  <si>
    <r>
      <rPr>
        <b/>
        <sz val="10"/>
        <rFont val="宋体"/>
        <charset val="134"/>
      </rPr>
      <t>采用大电池，双电机，金属碳钢护栏，灯光，音乐，早教，电量显示、</t>
    </r>
    <r>
      <rPr>
        <b/>
        <sz val="10"/>
        <rFont val="Arial"/>
        <charset val="134"/>
      </rPr>
      <t>USB</t>
    </r>
    <r>
      <rPr>
        <b/>
        <sz val="10"/>
        <rFont val="宋体"/>
        <charset val="134"/>
      </rPr>
      <t>插口，防滑轮胎、有辅助轮。后面有小储物盒。</t>
    </r>
    <r>
      <rPr>
        <b/>
        <sz val="10"/>
        <rFont val="Arial"/>
        <charset val="134"/>
      </rPr>
      <t xml:space="preserve">
</t>
    </r>
    <r>
      <rPr>
        <b/>
        <sz val="10"/>
        <color rgb="FFFF0000"/>
        <rFont val="Arial"/>
        <charset val="134"/>
      </rPr>
      <t>Equipped with a large battery, dual motors, metal carbon steel guardrail, lights, music, early education functions, battery level display, USB port, anti-slip tires, and auxiliary wheels. There are small storage boxes at the back.</t>
    </r>
  </si>
  <si>
    <r>
      <rPr>
        <b/>
        <sz val="10"/>
        <color rgb="FF0070C0"/>
        <rFont val="宋体"/>
        <charset val="134"/>
      </rPr>
      <t>皮座椅</t>
    </r>
    <r>
      <rPr>
        <b/>
        <sz val="10"/>
        <color rgb="FF0070C0"/>
        <rFont val="Arial"/>
        <charset val="134"/>
      </rPr>
      <t xml:space="preserve">Leather seats+13RMB 
</t>
    </r>
    <r>
      <rPr>
        <b/>
        <sz val="10"/>
        <color rgb="FF0070C0"/>
        <rFont val="宋体"/>
        <charset val="134"/>
      </rPr>
      <t>发泡胎</t>
    </r>
    <r>
      <rPr>
        <b/>
        <sz val="10"/>
        <color rgb="FF0070C0"/>
        <rFont val="Arial"/>
        <charset val="134"/>
      </rPr>
      <t xml:space="preserve">EVAfoam tire+45RMB 
</t>
    </r>
    <r>
      <rPr>
        <b/>
        <sz val="10"/>
        <color rgb="FF0070C0"/>
        <rFont val="宋体"/>
        <charset val="134"/>
      </rPr>
      <t>遥控</t>
    </r>
    <r>
      <rPr>
        <b/>
        <sz val="10"/>
        <color rgb="FF0070C0"/>
        <rFont val="Arial"/>
        <charset val="134"/>
      </rPr>
      <t xml:space="preserve">  remote control+25RMB   
</t>
    </r>
    <r>
      <rPr>
        <b/>
        <sz val="10"/>
        <color rgb="FF0070C0"/>
        <rFont val="宋体"/>
        <charset val="134"/>
      </rPr>
      <t>手动加速</t>
    </r>
    <r>
      <rPr>
        <b/>
        <sz val="10"/>
        <color rgb="FF0070C0"/>
        <rFont val="Arial"/>
        <charset val="134"/>
      </rPr>
      <t xml:space="preserve">                                                                  
Manual throttle acceleration+15RMB      </t>
    </r>
  </si>
  <si>
    <r>
      <rPr>
        <b/>
        <sz val="10"/>
        <rFont val="Arial"/>
        <charset val="134"/>
      </rPr>
      <t xml:space="preserve">1388    
</t>
    </r>
    <r>
      <rPr>
        <b/>
        <sz val="10"/>
        <rFont val="宋体"/>
        <charset val="134"/>
      </rPr>
      <t>三轮摩托车</t>
    </r>
    <r>
      <rPr>
        <b/>
        <sz val="10"/>
        <rFont val="Arial"/>
        <charset val="134"/>
      </rPr>
      <t xml:space="preserve">
</t>
    </r>
    <r>
      <rPr>
        <b/>
        <sz val="10"/>
        <color rgb="FFFF0000"/>
        <rFont val="Arial"/>
        <charset val="134"/>
      </rPr>
      <t xml:space="preserve">Three-wheeled motorcycle </t>
    </r>
    <r>
      <rPr>
        <b/>
        <sz val="10"/>
        <rFont val="Arial"/>
        <charset val="134"/>
      </rPr>
      <t xml:space="preserve">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380*2</t>
    </r>
    <r>
      <rPr>
        <b/>
        <sz val="10"/>
        <rFont val="Arial"/>
        <charset val="134"/>
      </rPr>
      <t xml:space="preserve"> </t>
    </r>
    <r>
      <rPr>
        <b/>
        <sz val="10"/>
        <rFont val="宋体"/>
        <charset val="134"/>
      </rPr>
      <t>电机</t>
    </r>
    <r>
      <rPr>
        <b/>
        <sz val="10"/>
        <rFont val="Arial"/>
        <charset val="134"/>
      </rPr>
      <t xml:space="preserve"> motor</t>
    </r>
  </si>
  <si>
    <r>
      <rPr>
        <b/>
        <sz val="10"/>
        <rFont val="Arial"/>
        <charset val="134"/>
      </rPr>
      <t xml:space="preserve">1388-2A
</t>
    </r>
    <r>
      <rPr>
        <b/>
        <sz val="10"/>
        <rFont val="宋体"/>
        <charset val="134"/>
      </rPr>
      <t>两轮摩托车</t>
    </r>
    <r>
      <rPr>
        <b/>
        <sz val="10"/>
        <rFont val="Arial"/>
        <charset val="134"/>
      </rPr>
      <t xml:space="preserve">
</t>
    </r>
    <r>
      <rPr>
        <b/>
        <sz val="10"/>
        <color rgb="FFFF0000"/>
        <rFont val="Arial"/>
        <charset val="134"/>
      </rPr>
      <t xml:space="preserve">Two-wheeled motorcycle </t>
    </r>
    <r>
      <rPr>
        <b/>
        <sz val="10"/>
        <rFont val="Arial"/>
        <charset val="134"/>
      </rPr>
      <t xml:space="preserve">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380*2</t>
    </r>
    <r>
      <rPr>
        <b/>
        <sz val="10"/>
        <rFont val="Arial"/>
        <charset val="134"/>
      </rPr>
      <t xml:space="preserve"> </t>
    </r>
    <r>
      <rPr>
        <b/>
        <sz val="10"/>
        <rFont val="宋体"/>
        <charset val="134"/>
      </rPr>
      <t>电机</t>
    </r>
    <r>
      <rPr>
        <b/>
        <sz val="10"/>
        <rFont val="Arial"/>
        <charset val="134"/>
      </rPr>
      <t xml:space="preserve"> motor
+</t>
    </r>
    <r>
      <rPr>
        <b/>
        <sz val="10"/>
        <rFont val="宋体"/>
        <charset val="134"/>
      </rPr>
      <t>后备箱</t>
    </r>
    <r>
      <rPr>
        <b/>
        <sz val="10"/>
        <rFont val="Arial"/>
        <charset val="134"/>
      </rPr>
      <t xml:space="preserve">
</t>
    </r>
    <r>
      <rPr>
        <b/>
        <sz val="10"/>
        <color rgb="FFFF0000"/>
        <rFont val="Arial"/>
        <charset val="134"/>
      </rPr>
      <t>+Small storage box</t>
    </r>
  </si>
  <si>
    <t>113*48*86CM</t>
  </si>
  <si>
    <t>ALT</t>
  </si>
  <si>
    <r>
      <rPr>
        <sz val="10"/>
        <rFont val="Arial"/>
        <charset val="134"/>
      </rPr>
      <t xml:space="preserve">ZXR10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</si>
  <si>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t xml:space="preserve">
红色.Red
灰色  Gray
蓝色 blue
绿色 green
白色 white</t>
  </si>
  <si>
    <t>128*55*75CM</t>
  </si>
  <si>
    <t>14.5KG   
16KG</t>
  </si>
  <si>
    <t>音乐：USB插口，MP3
电量显示，早教，LED灯光
蓝牙，一键启动
Music: USB port, MP3
Battery level display, early education, LED lighting
Bluetooth, one-click start</t>
  </si>
  <si>
    <t xml:space="preserve">EVA发泡胎EVAfoam tire+30RMB
皮座椅Leather seats+8RMB
手转把，手动加速，
Turn the handle by hand and accelerate manually
+15RMB
  烤漆Baking varnish+40RMB </t>
  </si>
  <si>
    <r>
      <rPr>
        <sz val="10"/>
        <rFont val="Arial"/>
        <charset val="134"/>
      </rPr>
      <t xml:space="preserve">ZXR10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550*1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手转把，手动加速，</t>
    </r>
    <r>
      <rPr>
        <b/>
        <sz val="10"/>
        <color rgb="FFFF0000"/>
        <rFont val="Arial"/>
        <charset val="134"/>
      </rPr>
      <t xml:space="preserve">
Turn the handle by hand and accelerate manually</t>
    </r>
  </si>
  <si>
    <r>
      <rPr>
        <sz val="10"/>
        <rFont val="Arial"/>
        <charset val="134"/>
      </rPr>
      <t xml:space="preserve">R10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550*1 </t>
    </r>
    <r>
      <rPr>
        <sz val="10"/>
        <rFont val="Arial"/>
        <charset val="134"/>
      </rPr>
      <t xml:space="preserve"> </t>
    </r>
    <r>
      <rPr>
        <sz val="10"/>
        <rFont val="方正粗黑宋简体"/>
        <charset val="134"/>
      </rPr>
      <t>电机</t>
    </r>
    <r>
      <rPr>
        <sz val="10"/>
        <rFont val="Arial"/>
        <charset val="134"/>
      </rPr>
      <t xml:space="preserve"> motor </t>
    </r>
  </si>
  <si>
    <t xml:space="preserve">
红色.Red
灰色  Gray
蓝色 blue
白色 white</t>
  </si>
  <si>
    <r>
      <rPr>
        <sz val="10"/>
        <rFont val="Arial"/>
        <charset val="134"/>
      </rPr>
      <t xml:space="preserve">R10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550*1  </t>
    </r>
    <r>
      <rPr>
        <b/>
        <sz val="10"/>
        <rFont val="宋体"/>
        <charset val="134"/>
      </rPr>
      <t>电机</t>
    </r>
    <r>
      <rPr>
        <b/>
        <sz val="10"/>
        <rFont val="Arial"/>
        <charset val="134"/>
      </rPr>
      <t xml:space="preserve"> motor </t>
    </r>
    <r>
      <rPr>
        <b/>
        <sz val="10"/>
        <color rgb="FFFF0000"/>
        <rFont val="Arial"/>
        <charset val="134"/>
      </rPr>
      <t xml:space="preserve">
</t>
    </r>
    <r>
      <rPr>
        <b/>
        <sz val="10"/>
        <color rgb="FFFF0000"/>
        <rFont val="宋体"/>
        <charset val="134"/>
      </rPr>
      <t>手转把，手动加速，</t>
    </r>
    <r>
      <rPr>
        <b/>
        <sz val="10"/>
        <color rgb="FFFF0000"/>
        <rFont val="Arial"/>
        <charset val="134"/>
      </rPr>
      <t xml:space="preserve">
Turn the handle by hand and accelerate manually</t>
    </r>
  </si>
  <si>
    <t>FEY</t>
  </si>
  <si>
    <r>
      <rPr>
        <b/>
        <sz val="10"/>
        <rFont val="Arial"/>
        <charset val="134"/>
      </rPr>
      <t>1896                                                                                                                                                                                                                                                                            12V4.5A*1</t>
    </r>
    <r>
      <rPr>
        <b/>
        <sz val="10"/>
        <rFont val="宋体"/>
        <charset val="134"/>
      </rPr>
      <t>铅酸电池</t>
    </r>
    <r>
      <rPr>
        <b/>
        <sz val="10"/>
        <rFont val="Arial"/>
        <charset val="134"/>
      </rPr>
      <t xml:space="preserve">
Lead-acid battery
12V390*1  </t>
    </r>
    <r>
      <rPr>
        <b/>
        <sz val="10"/>
        <rFont val="宋体"/>
        <charset val="134"/>
      </rPr>
      <t>电机</t>
    </r>
    <r>
      <rPr>
        <b/>
        <sz val="10"/>
        <rFont val="Arial"/>
        <charset val="134"/>
      </rPr>
      <t xml:space="preserve"> moto</t>
    </r>
  </si>
  <si>
    <r>
      <rPr>
        <b/>
        <sz val="10"/>
        <rFont val="宋体"/>
        <charset val="134"/>
      </rPr>
      <t>卡其色，</t>
    </r>
    <r>
      <rPr>
        <b/>
        <sz val="10"/>
        <rFont val="Arial"/>
        <charset val="134"/>
      </rPr>
      <t xml:space="preserve">
</t>
    </r>
    <r>
      <rPr>
        <b/>
        <sz val="10"/>
        <rFont val="宋体"/>
        <charset val="134"/>
      </rPr>
      <t>红色，蓝色，</t>
    </r>
    <r>
      <rPr>
        <b/>
        <sz val="10"/>
        <rFont val="Arial"/>
        <charset val="134"/>
      </rPr>
      <t xml:space="preserve">
Khaki,
Red, blue,</t>
    </r>
  </si>
  <si>
    <t>115*56*73CM</t>
  </si>
  <si>
    <t>11KG
13KG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</si>
  <si>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蓝牙，早教功能，音乐，故事，英语，电量显示，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t>
    </r>
    <r>
      <rPr>
        <b/>
        <sz val="7.5"/>
        <rFont val="Arial"/>
        <charset val="134"/>
      </rPr>
      <t xml:space="preserve">
Bluetooth, Early education function, Music, Stories, English, Battery display, USB jack, multi-function music player, LED headlights</t>
    </r>
  </si>
  <si>
    <r>
      <rPr>
        <b/>
        <sz val="10"/>
        <rFont val="Arial"/>
        <charset val="134"/>
      </rPr>
      <t>1896                                                                                                                                                                                                                                                                            12V7A*1</t>
    </r>
    <r>
      <rPr>
        <b/>
        <sz val="10"/>
        <rFont val="宋体"/>
        <charset val="134"/>
      </rPr>
      <t>铅酸电池</t>
    </r>
    <r>
      <rPr>
        <b/>
        <sz val="10"/>
        <rFont val="Arial"/>
        <charset val="134"/>
      </rPr>
      <t xml:space="preserve">
Lead-acid battery
12V540*1  </t>
    </r>
    <r>
      <rPr>
        <b/>
        <sz val="10"/>
        <rFont val="宋体"/>
        <charset val="134"/>
      </rPr>
      <t>电机</t>
    </r>
    <r>
      <rPr>
        <b/>
        <sz val="10"/>
        <rFont val="Arial"/>
        <charset val="134"/>
      </rPr>
      <t xml:space="preserve"> moto</t>
    </r>
  </si>
  <si>
    <t>HK</t>
  </si>
  <si>
    <r>
      <rPr>
        <b/>
        <sz val="10"/>
        <rFont val="Arial"/>
        <charset val="134"/>
      </rPr>
      <t>959                                                                                                                                                                                                                                                                            12V4.5A*1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t>
    </r>
  </si>
  <si>
    <r>
      <rPr>
        <b/>
        <sz val="10"/>
        <rFont val="宋体"/>
        <charset val="134"/>
      </rPr>
      <t>红、白、蓝、灰、粉</t>
    </r>
    <r>
      <rPr>
        <b/>
        <sz val="10"/>
        <rFont val="Arial"/>
        <charset val="134"/>
      </rPr>
      <t xml:space="preserve">
Red, white, blue, gray, pink</t>
    </r>
  </si>
  <si>
    <t>115*57*70CM</t>
  </si>
  <si>
    <t>12.4KG
14.2KG</t>
  </si>
  <si>
    <t xml:space="preserve">车轮灯光Wheel light + 15 RMB
EVA发泡胎EVAfoam tire+35RMB 
手动加速                                                                  
Manual throttle acceleration+15RMB                                                                            </t>
  </si>
  <si>
    <t>CE/GCC/EN71/IEC62115/3C</t>
  </si>
  <si>
    <r>
      <rPr>
        <b/>
        <sz val="10"/>
        <rFont val="Arial"/>
        <charset val="134"/>
      </rPr>
      <t>959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t>
    </r>
  </si>
  <si>
    <r>
      <rPr>
        <b/>
        <sz val="10"/>
        <rFont val="Arial"/>
        <charset val="134"/>
      </rPr>
      <t>959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</si>
  <si>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10"/>
        <rFont val="Arial"/>
        <charset val="134"/>
      </rPr>
      <t>959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
</t>
    </r>
    <r>
      <rPr>
        <b/>
        <sz val="10"/>
        <rFont val="宋体"/>
        <charset val="134"/>
      </rPr>
      <t>车轮灯光</t>
    </r>
    <r>
      <rPr>
        <b/>
        <sz val="10"/>
        <rFont val="Arial"/>
        <charset val="134"/>
      </rPr>
      <t>Wheel light</t>
    </r>
  </si>
  <si>
    <r>
      <rPr>
        <b/>
        <sz val="10"/>
        <rFont val="Arial"/>
        <charset val="134"/>
      </rPr>
      <t>959S                                                                                                                                                                                                                                                                            12V4.5A*1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t>
    </r>
  </si>
  <si>
    <t>13KG
15KG</t>
  </si>
  <si>
    <t xml:space="preserve">车轮灯光Wheel light + 15 RMB
EVA发泡胎EVAfoam tire+50RMB 
手动加速                                                                  
Manual throttle acceleration+15RMB                                                                            </t>
  </si>
  <si>
    <r>
      <rPr>
        <b/>
        <sz val="10"/>
        <rFont val="Arial"/>
        <charset val="134"/>
      </rPr>
      <t>959S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</si>
  <si>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蓝牙，早教功能，音乐，故事，英语，电量显示，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t>
    </r>
    <r>
      <rPr>
        <b/>
        <sz val="7.5"/>
        <rFont val="Arial"/>
        <charset val="134"/>
      </rPr>
      <t xml:space="preserve">
Bluetooth, Early education function, Music, Stories, English, Battery display, USB jack, multi-function music player, LED headlights</t>
    </r>
  </si>
  <si>
    <r>
      <rPr>
        <b/>
        <sz val="10"/>
        <rFont val="Arial"/>
        <charset val="134"/>
      </rPr>
      <t>959S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</si>
  <si>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10"/>
        <rFont val="Arial"/>
        <charset val="134"/>
      </rPr>
      <t>959S                                                                                                                                                                                                                                                                            12V7A*1</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
</t>
    </r>
    <r>
      <rPr>
        <b/>
        <sz val="10"/>
        <rFont val="宋体"/>
        <charset val="134"/>
      </rPr>
      <t>车轮灯光</t>
    </r>
    <r>
      <rPr>
        <b/>
        <sz val="10"/>
        <rFont val="Arial"/>
        <charset val="134"/>
      </rPr>
      <t>Wheel light</t>
    </r>
  </si>
  <si>
    <t>JM</t>
  </si>
  <si>
    <r>
      <rPr>
        <b/>
        <sz val="10"/>
        <rFont val="Arial"/>
        <charset val="134"/>
      </rPr>
      <t xml:space="preserve">3188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t>
    </r>
  </si>
  <si>
    <r>
      <rPr>
        <b/>
        <sz val="10"/>
        <rFont val="宋体"/>
        <charset val="134"/>
      </rPr>
      <t>白</t>
    </r>
    <r>
      <rPr>
        <b/>
        <sz val="10"/>
        <rFont val="Arial"/>
        <charset val="134"/>
      </rPr>
      <t xml:space="preserve">  white
</t>
    </r>
    <r>
      <rPr>
        <b/>
        <sz val="10"/>
        <rFont val="宋体"/>
        <charset val="134"/>
      </rPr>
      <t>黑</t>
    </r>
    <r>
      <rPr>
        <b/>
        <sz val="10"/>
        <rFont val="Arial"/>
        <charset val="134"/>
      </rPr>
      <t xml:space="preserve">  black
</t>
    </r>
    <r>
      <rPr>
        <b/>
        <sz val="10"/>
        <rFont val="宋体"/>
        <charset val="134"/>
      </rPr>
      <t>红</t>
    </r>
    <r>
      <rPr>
        <b/>
        <sz val="10"/>
        <rFont val="Arial"/>
        <charset val="134"/>
      </rPr>
      <t xml:space="preserve">  red</t>
    </r>
  </si>
  <si>
    <t>130*52*80 CM</t>
  </si>
  <si>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Arial"/>
        <charset val="134"/>
      </rPr>
      <t>12V7A</t>
    </r>
    <r>
      <rPr>
        <b/>
        <sz val="7.5"/>
        <rFont val="宋体"/>
        <charset val="134"/>
      </rPr>
      <t>电瓶，双</t>
    </r>
    <r>
      <rPr>
        <b/>
        <sz val="7.5"/>
        <rFont val="Arial"/>
        <charset val="134"/>
      </rPr>
      <t>550</t>
    </r>
    <r>
      <rPr>
        <b/>
        <sz val="7.5"/>
        <rFont val="宋体"/>
        <charset val="134"/>
      </rPr>
      <t>马达，真车钥匙启动，蓝牙，</t>
    </r>
    <r>
      <rPr>
        <b/>
        <sz val="7.5"/>
        <rFont val="Arial"/>
        <charset val="134"/>
      </rPr>
      <t>MP3</t>
    </r>
    <r>
      <rPr>
        <b/>
        <sz val="7.5"/>
        <rFont val="宋体"/>
        <charset val="134"/>
      </rPr>
      <t>播放器，前后炫彩</t>
    </r>
    <r>
      <rPr>
        <b/>
        <sz val="7.5"/>
        <rFont val="Arial"/>
        <charset val="134"/>
      </rPr>
      <t>LED</t>
    </r>
    <r>
      <rPr>
        <b/>
        <sz val="7.5"/>
        <rFont val="宋体"/>
        <charset val="134"/>
      </rPr>
      <t>，仿真车灯，</t>
    </r>
    <r>
      <rPr>
        <b/>
        <sz val="7.5"/>
        <rFont val="Arial"/>
        <charset val="134"/>
      </rPr>
      <t xml:space="preserve">
12V7A battery, dual 550 motors, real car key start, Bluetooth, MP3 player, front and rear color LED, simulation lights,</t>
    </r>
  </si>
  <si>
    <t xml:space="preserve">车轮灯光Wheel light + 15 RMB
EVA发泡胎EVAfoam tire+40RMB 
手动加速                                                                  
Manual throttle acceleration+30RMB                                                                            </t>
  </si>
  <si>
    <r>
      <rPr>
        <b/>
        <sz val="10"/>
        <rFont val="Arial"/>
        <charset val="134"/>
      </rPr>
      <t xml:space="preserve">3188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
+</t>
    </r>
    <r>
      <rPr>
        <b/>
        <sz val="10"/>
        <rFont val="宋体"/>
        <charset val="134"/>
      </rPr>
      <t>手转油门</t>
    </r>
    <r>
      <rPr>
        <b/>
        <sz val="10"/>
        <rFont val="Arial"/>
        <charset val="134"/>
      </rPr>
      <t xml:space="preserve">
</t>
    </r>
    <r>
      <rPr>
        <b/>
        <sz val="10"/>
        <color rgb="FFFF0000"/>
        <rFont val="Arial"/>
        <charset val="134"/>
      </rPr>
      <t>+Manual throttle acceleration</t>
    </r>
  </si>
  <si>
    <r>
      <rPr>
        <b/>
        <sz val="10"/>
        <rFont val="Arial"/>
        <charset val="134"/>
      </rPr>
      <t xml:space="preserve">3188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
+</t>
    </r>
    <r>
      <rPr>
        <b/>
        <sz val="10"/>
        <rFont val="宋体"/>
        <charset val="134"/>
      </rPr>
      <t>手转油门</t>
    </r>
    <r>
      <rPr>
        <b/>
        <sz val="10"/>
        <rFont val="Arial"/>
        <charset val="134"/>
      </rPr>
      <t xml:space="preserve">
</t>
    </r>
    <r>
      <rPr>
        <b/>
        <sz val="10"/>
        <color rgb="FFFF0000"/>
        <rFont val="Arial"/>
        <charset val="134"/>
      </rPr>
      <t xml:space="preserve">+Manual throttle acceleration
</t>
    </r>
    <r>
      <rPr>
        <b/>
        <sz val="10"/>
        <color theme="1"/>
        <rFont val="Arial"/>
        <charset val="134"/>
      </rPr>
      <t>+</t>
    </r>
    <r>
      <rPr>
        <b/>
        <sz val="10"/>
        <color theme="1"/>
        <rFont val="宋体"/>
        <charset val="134"/>
      </rPr>
      <t>车轮灯光</t>
    </r>
    <r>
      <rPr>
        <b/>
        <sz val="10"/>
        <color rgb="FFFF0000"/>
        <rFont val="Arial"/>
        <charset val="134"/>
      </rPr>
      <t xml:space="preserve">
+Wheel light</t>
    </r>
  </si>
  <si>
    <t>JBR</t>
  </si>
  <si>
    <r>
      <rPr>
        <sz val="10"/>
        <rFont val="Arial"/>
        <charset val="134"/>
      </rPr>
      <t xml:space="preserve">919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12V390*2 </t>
    </r>
    <r>
      <rPr>
        <sz val="10"/>
        <rFont val="方正粗黑宋简体"/>
        <charset val="134"/>
      </rPr>
      <t>电机</t>
    </r>
    <r>
      <rPr>
        <sz val="10"/>
        <rFont val="Arial"/>
        <charset val="134"/>
      </rPr>
      <t xml:space="preserve"> motor</t>
    </r>
  </si>
  <si>
    <r>
      <rPr>
        <b/>
        <sz val="10"/>
        <rFont val="宋体"/>
        <charset val="134"/>
      </rPr>
      <t>红色</t>
    </r>
    <r>
      <rPr>
        <b/>
        <sz val="10"/>
        <rFont val="Arial"/>
        <charset val="134"/>
      </rPr>
      <t>,</t>
    </r>
    <r>
      <rPr>
        <b/>
        <sz val="10"/>
        <rFont val="宋体"/>
        <charset val="134"/>
      </rPr>
      <t>白色，</t>
    </r>
    <r>
      <rPr>
        <b/>
        <sz val="10"/>
        <rFont val="Arial"/>
        <charset val="134"/>
      </rPr>
      <t xml:space="preserve">
</t>
    </r>
    <r>
      <rPr>
        <b/>
        <sz val="10"/>
        <rFont val="宋体"/>
        <charset val="134"/>
      </rPr>
      <t>蓝色</t>
    </r>
    <r>
      <rPr>
        <b/>
        <sz val="10"/>
        <rFont val="Arial"/>
        <charset val="134"/>
      </rPr>
      <t>,</t>
    </r>
    <r>
      <rPr>
        <b/>
        <sz val="10"/>
        <rFont val="宋体"/>
        <charset val="134"/>
      </rPr>
      <t>黄色，</t>
    </r>
    <r>
      <rPr>
        <b/>
        <sz val="10"/>
        <rFont val="Arial"/>
        <charset val="134"/>
      </rPr>
      <t xml:space="preserve">
Red, white,
blue, yellow,</t>
    </r>
  </si>
  <si>
    <t>128*52*76CM</t>
  </si>
  <si>
    <t>15KG               
17.2KG</t>
  </si>
  <si>
    <r>
      <rPr>
        <sz val="7.5"/>
        <color rgb="FFFF0000"/>
        <rFont val="方正粗黑宋简体"/>
        <charset val="134"/>
      </rPr>
      <t xml:space="preserve">(6V4.5A*2铅酸电池Lead-acid battery + 12V390*2 电机 motor ) 
</t>
    </r>
    <r>
      <rPr>
        <sz val="7.5"/>
        <rFont val="方正粗黑宋简体"/>
        <charset val="134"/>
      </rPr>
      <t xml:space="preserve"> 超大尺寸，真车钥匙，6V4.5串联双电瓶，390*2，双电机，独立灯光开关，轮子带灯，早教，故事，音乐，USB,mp3插口，LED灯光，蓝牙
Super size, Real car key, 6V4.5 series double battery, 390*2, dual motor, separate light switch, wheel with light, Early education, stories, music, USB,mp3 jack, LED light, Bluetooth</t>
    </r>
  </si>
  <si>
    <t xml:space="preserve">皮座Leather seats+10RMB                                  EVA发泡胎EVAfoam tire+35RMB  
手动加速                                                               
Manual throttle acceleration+20RMB
540*2   +15RMB              </t>
  </si>
  <si>
    <r>
      <rPr>
        <sz val="10"/>
        <rFont val="Arial"/>
        <charset val="134"/>
      </rPr>
      <t xml:space="preserve">919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12V390*2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</si>
  <si>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+ 12V390*2 电机 motor ) 
</t>
    </r>
    <r>
      <rPr>
        <sz val="7.5"/>
        <rFont val="方正粗黑宋简体"/>
        <charset val="134"/>
      </rPr>
      <t xml:space="preserve"> 超大尺寸，真车钥匙，12V7A*1电瓶，390*2，双电机，独立灯光开关，轮子带灯，早教，故事，音乐，USB,mp3插口，LED灯光，蓝牙
Super size, Real car key, 12V7A*1 battery, 390*2, dual motor, separate light switch, wheel with light, Early education, stories, music, USB,mp3 jack, LED light, Bluetooth</t>
    </r>
  </si>
  <si>
    <r>
      <rPr>
        <sz val="10"/>
        <rFont val="Arial"/>
        <charset val="134"/>
      </rPr>
      <t xml:space="preserve">919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12V390*2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手动加速</t>
    </r>
    <r>
      <rPr>
        <sz val="10"/>
        <rFont val="Arial"/>
        <charset val="134"/>
      </rPr>
      <t xml:space="preserve">                                                               
</t>
    </r>
    <r>
      <rPr>
        <sz val="10"/>
        <color rgb="FFFF0000"/>
        <rFont val="Arial"/>
        <charset val="134"/>
      </rPr>
      <t>+Manual throttle acceleration</t>
    </r>
  </si>
  <si>
    <r>
      <rPr>
        <sz val="10"/>
        <rFont val="Arial"/>
        <charset val="134"/>
      </rPr>
      <t xml:space="preserve">919                                                                
</t>
    </r>
    <r>
      <rPr>
        <sz val="10"/>
        <color rgb="FFFF0000"/>
        <rFont val="Arial"/>
        <charset val="134"/>
      </rPr>
      <t>12V12A*1</t>
    </r>
    <r>
      <rPr>
        <sz val="10"/>
        <rFont val="方正粗黑宋简体"/>
        <charset val="134"/>
      </rPr>
      <t>铅酸电池</t>
    </r>
    <r>
      <rPr>
        <sz val="10"/>
        <rFont val="Arial"/>
        <charset val="134"/>
      </rPr>
      <t xml:space="preserve">
Lead-acid battery
</t>
    </r>
    <r>
      <rPr>
        <sz val="10"/>
        <color rgb="FFFF0000"/>
        <rFont val="Arial"/>
        <charset val="134"/>
      </rPr>
      <t>12V390*2</t>
    </r>
    <r>
      <rPr>
        <sz val="10"/>
        <rFont val="Arial"/>
        <charset val="134"/>
      </rPr>
      <t xml:space="preserve"> </t>
    </r>
    <r>
      <rPr>
        <sz val="10"/>
        <rFont val="方正粗黑宋简体"/>
        <charset val="134"/>
      </rPr>
      <t>电机</t>
    </r>
    <r>
      <rPr>
        <sz val="10"/>
        <rFont val="Arial"/>
        <charset val="134"/>
      </rPr>
      <t xml:space="preserve"> motor</t>
    </r>
  </si>
  <si>
    <r>
      <rPr>
        <sz val="7.5"/>
        <color rgb="FFFF0000"/>
        <rFont val="方正粗黑宋简体"/>
        <charset val="134"/>
      </rPr>
      <t xml:space="preserve">(12V12A*1铅酸电池Lead-acid battery + 12V390*2 电机 motor ) 
</t>
    </r>
    <r>
      <rPr>
        <sz val="7.5"/>
        <rFont val="方正粗黑宋简体"/>
        <charset val="134"/>
      </rPr>
      <t xml:space="preserve"> 超大尺寸，真车钥匙，12V12A*1电瓶，390*2，双电机，独立灯光开关，轮子带灯，早教，故事，音乐，USB,mp3插口，LED灯光，蓝牙
Super size, Real car key, 12V12A*1 battery, 390*2, dual motor, separate light switch, wheel with light, Early education, stories, music, USB,mp3 jack, LED light, Bluetooth</t>
    </r>
  </si>
  <si>
    <t>NEL</t>
  </si>
  <si>
    <r>
      <rPr>
        <b/>
        <sz val="10"/>
        <rFont val="Arial"/>
        <charset val="134"/>
      </rPr>
      <t>1166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t>
    </r>
  </si>
  <si>
    <r>
      <rPr>
        <b/>
        <sz val="10"/>
        <rFont val="宋体"/>
        <charset val="134"/>
      </rPr>
      <t>粉色，蓝色，</t>
    </r>
    <r>
      <rPr>
        <b/>
        <sz val="10"/>
        <rFont val="Arial"/>
        <charset val="134"/>
      </rPr>
      <t xml:space="preserve">                
</t>
    </r>
    <r>
      <rPr>
        <b/>
        <sz val="10"/>
        <rFont val="宋体"/>
        <charset val="134"/>
      </rPr>
      <t>红色，</t>
    </r>
    <r>
      <rPr>
        <b/>
        <sz val="10"/>
        <rFont val="Arial"/>
        <charset val="134"/>
      </rPr>
      <t xml:space="preserve">                  
Pink, blue,                     
red,  </t>
    </r>
  </si>
  <si>
    <t>115*56*74CM</t>
  </si>
  <si>
    <t>14.5KG
17.4KG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</si>
  <si>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Arial"/>
        <charset val="134"/>
      </rPr>
      <t>12V4.5A</t>
    </r>
    <r>
      <rPr>
        <b/>
        <sz val="7.5"/>
        <rFont val="宋体"/>
        <charset val="134"/>
      </rPr>
      <t>电瓶，</t>
    </r>
    <r>
      <rPr>
        <b/>
        <sz val="7.5"/>
        <rFont val="Arial"/>
        <charset val="134"/>
      </rPr>
      <t>390</t>
    </r>
    <r>
      <rPr>
        <b/>
        <sz val="7.5"/>
        <rFont val="宋体"/>
        <charset val="134"/>
      </rPr>
      <t>双驱电机，一键启动，</t>
    </r>
    <r>
      <rPr>
        <b/>
        <sz val="7.5"/>
        <rFont val="Arial"/>
        <charset val="134"/>
      </rPr>
      <t>USB</t>
    </r>
    <r>
      <rPr>
        <b/>
        <sz val="7.5"/>
        <rFont val="宋体"/>
        <charset val="134"/>
      </rPr>
      <t>接口，带早教，蓝牙，动感音乐，</t>
    </r>
    <r>
      <rPr>
        <b/>
        <sz val="7.5"/>
        <rFont val="Arial"/>
        <charset val="134"/>
      </rPr>
      <t>LED</t>
    </r>
    <r>
      <rPr>
        <b/>
        <sz val="7.5"/>
        <rFont val="宋体"/>
        <charset val="134"/>
      </rPr>
      <t>灯光！</t>
    </r>
    <r>
      <rPr>
        <b/>
        <sz val="7.5"/>
        <rFont val="Arial"/>
        <charset val="134"/>
      </rPr>
      <t xml:space="preserve">                                                                                         12V4.5A battery, 390 dual drive motor, one-click start, USB interface, with early education, Bluetooth, dynamic music, LED lights!</t>
    </r>
  </si>
  <si>
    <t xml:space="preserve">车轮灯光Wheel light + 15 RMB
EVA发泡胎EVAfoam tire+70RMB 
手动加速                                                                  
Manual throttle acceleration+20RMB                                                                            </t>
  </si>
  <si>
    <r>
      <rPr>
        <b/>
        <sz val="10"/>
        <rFont val="Arial"/>
        <charset val="134"/>
      </rPr>
      <t>1188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t>
    </r>
  </si>
  <si>
    <t>113*49*74CM</t>
  </si>
  <si>
    <t>13.7KG
16.3KG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</si>
  <si>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Arial"/>
        <charset val="134"/>
      </rPr>
      <t>12V4.5A</t>
    </r>
    <r>
      <rPr>
        <b/>
        <sz val="7.5"/>
        <rFont val="宋体"/>
        <charset val="134"/>
      </rPr>
      <t>电瓶，</t>
    </r>
    <r>
      <rPr>
        <b/>
        <sz val="7.5"/>
        <rFont val="Arial"/>
        <charset val="134"/>
      </rPr>
      <t>550</t>
    </r>
    <r>
      <rPr>
        <b/>
        <sz val="7.5"/>
        <rFont val="宋体"/>
        <charset val="134"/>
      </rPr>
      <t>大电机，一键启动，</t>
    </r>
    <r>
      <rPr>
        <b/>
        <sz val="7.5"/>
        <rFont val="Arial"/>
        <charset val="134"/>
      </rPr>
      <t>USB</t>
    </r>
    <r>
      <rPr>
        <b/>
        <sz val="7.5"/>
        <rFont val="宋体"/>
        <charset val="134"/>
      </rPr>
      <t>接口，带早教，蓝牙，动感音乐，</t>
    </r>
    <r>
      <rPr>
        <b/>
        <sz val="7.5"/>
        <rFont val="Arial"/>
        <charset val="134"/>
      </rPr>
      <t>LED</t>
    </r>
    <r>
      <rPr>
        <b/>
        <sz val="7.5"/>
        <rFont val="宋体"/>
        <charset val="134"/>
      </rPr>
      <t>灯光！</t>
    </r>
    <r>
      <rPr>
        <b/>
        <sz val="7.5"/>
        <rFont val="Arial"/>
        <charset val="134"/>
      </rPr>
      <t xml:space="preserve">                                                                                            
12V4.5A battery, 550 big motor, one-click start, USB interface, with early education, Bluetooth, dynamic music, LED lights!</t>
    </r>
  </si>
  <si>
    <t xml:space="preserve">车轮灯光Wheel light + 15 RMB
EVA发泡胎EVAfoam tire+50RMB 
手动加速                                                                  
Manual throttle acceleration+20RMB                                                                            </t>
  </si>
  <si>
    <r>
      <rPr>
        <b/>
        <sz val="10"/>
        <rFont val="Arial"/>
        <charset val="134"/>
      </rPr>
      <t>1800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t>
    </r>
  </si>
  <si>
    <r>
      <rPr>
        <b/>
        <sz val="10"/>
        <rFont val="宋体"/>
        <charset val="134"/>
      </rPr>
      <t>黑色，白色，</t>
    </r>
    <r>
      <rPr>
        <b/>
        <sz val="10"/>
        <rFont val="Arial"/>
        <charset val="134"/>
      </rPr>
      <t xml:space="preserve">                
</t>
    </r>
    <r>
      <rPr>
        <b/>
        <sz val="10"/>
        <rFont val="宋体"/>
        <charset val="134"/>
      </rPr>
      <t>红色，</t>
    </r>
    <r>
      <rPr>
        <b/>
        <sz val="10"/>
        <rFont val="Arial"/>
        <charset val="134"/>
      </rPr>
      <t xml:space="preserve">                  
Black, white,
red</t>
    </r>
    <r>
      <rPr>
        <b/>
        <sz val="10"/>
        <rFont val="宋体"/>
        <charset val="134"/>
      </rPr>
      <t>，</t>
    </r>
  </si>
  <si>
    <t>110*48*68CM</t>
  </si>
  <si>
    <t>13.5KG
15.3KG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</si>
  <si>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仿真钥匙开关，电量显示，多功能动感音乐，</t>
    </r>
    <r>
      <rPr>
        <b/>
        <sz val="7.5"/>
        <rFont val="Arial"/>
        <charset val="134"/>
      </rPr>
      <t>USB</t>
    </r>
    <r>
      <rPr>
        <b/>
        <sz val="7.5"/>
        <rFont val="宋体"/>
        <charset val="134"/>
      </rPr>
      <t>接口，带蓝牙功能，</t>
    </r>
    <r>
      <rPr>
        <b/>
        <sz val="7.5"/>
        <rFont val="Arial"/>
        <charset val="134"/>
      </rPr>
      <t>LED</t>
    </r>
    <r>
      <rPr>
        <b/>
        <sz val="7.5"/>
        <rFont val="宋体"/>
        <charset val="134"/>
      </rPr>
      <t>灯光，不带避震，超大容量后备箱，皮座椅！</t>
    </r>
    <r>
      <rPr>
        <b/>
        <sz val="7.5"/>
        <rFont val="Arial"/>
        <charset val="134"/>
      </rPr>
      <t xml:space="preserve">
Simulation key switch, power display, multi-function dynamic music, USB interface, Bluetooth function, LED lights, no shock absorber, large capacity trunk, leather seat!</t>
    </r>
  </si>
  <si>
    <t xml:space="preserve">12V7A电瓶battery + 15 RMB
EVA发泡胎EVAfoam tire+70RMB 
手动加速                                                                  
Manual throttle acceleration+20RMB                                                                            </t>
  </si>
  <si>
    <r>
      <rPr>
        <b/>
        <sz val="10"/>
        <rFont val="Arial"/>
        <charset val="134"/>
      </rPr>
      <t>1800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t>
    </r>
  </si>
  <si>
    <r>
      <rPr>
        <b/>
        <sz val="10"/>
        <rFont val="Arial"/>
        <charset val="134"/>
      </rPr>
      <t>1600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</si>
  <si>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10"/>
        <rFont val="宋体"/>
        <charset val="134"/>
      </rPr>
      <t>蓝色，白色，</t>
    </r>
    <r>
      <rPr>
        <b/>
        <sz val="10"/>
        <rFont val="Arial"/>
        <charset val="134"/>
      </rPr>
      <t xml:space="preserve">                
</t>
    </r>
    <r>
      <rPr>
        <b/>
        <sz val="10"/>
        <rFont val="宋体"/>
        <charset val="134"/>
      </rPr>
      <t>红色，黄色，</t>
    </r>
    <r>
      <rPr>
        <b/>
        <sz val="10"/>
        <rFont val="Arial"/>
        <charset val="134"/>
      </rPr>
      <t xml:space="preserve">                  
Blue, white,
Red, yellow,</t>
    </r>
  </si>
  <si>
    <t>97*52*68CM</t>
  </si>
  <si>
    <r>
      <rPr>
        <b/>
        <sz val="7.5"/>
        <color rgb="FFFF0000"/>
        <rFont val="Arial"/>
        <charset val="134"/>
      </rPr>
      <t>(6V7A*1</t>
    </r>
    <r>
      <rPr>
        <b/>
        <sz val="7.5"/>
        <color rgb="FFFF0000"/>
        <rFont val="宋体"/>
        <charset val="134"/>
      </rPr>
      <t>铅酸电池</t>
    </r>
    <r>
      <rPr>
        <b/>
        <sz val="7.5"/>
        <color rgb="FFFF0000"/>
        <rFont val="Arial"/>
        <charset val="134"/>
      </rPr>
      <t xml:space="preserve">Lead-acid battery +6V380*2  </t>
    </r>
    <r>
      <rPr>
        <b/>
        <sz val="7.5"/>
        <color rgb="FFFF0000"/>
        <rFont val="宋体"/>
        <charset val="134"/>
      </rPr>
      <t>电机</t>
    </r>
    <r>
      <rPr>
        <b/>
        <sz val="7.5"/>
        <color rgb="FFFF0000"/>
        <rFont val="Arial"/>
        <charset val="134"/>
      </rPr>
      <t xml:space="preserve"> motor )                                                     
</t>
    </r>
    <r>
      <rPr>
        <b/>
        <sz val="7.5"/>
        <rFont val="宋体"/>
        <charset val="134"/>
      </rPr>
      <t>灯显读卡器，</t>
    </r>
    <r>
      <rPr>
        <b/>
        <sz val="7.5"/>
        <rFont val="Arial"/>
        <charset val="134"/>
      </rPr>
      <t>LED</t>
    </r>
    <r>
      <rPr>
        <b/>
        <sz val="7.5"/>
        <rFont val="宋体"/>
        <charset val="134"/>
      </rPr>
      <t>氛围炫染灯光，仿真钥匙启动，</t>
    </r>
    <r>
      <rPr>
        <b/>
        <sz val="7.5"/>
        <rFont val="Arial"/>
        <charset val="134"/>
      </rPr>
      <t>USB</t>
    </r>
    <r>
      <rPr>
        <b/>
        <sz val="7.5"/>
        <rFont val="宋体"/>
        <charset val="134"/>
      </rPr>
      <t>插口，</t>
    </r>
    <r>
      <rPr>
        <b/>
        <sz val="7.5"/>
        <rFont val="Arial"/>
        <charset val="134"/>
      </rPr>
      <t>AUX</t>
    </r>
    <r>
      <rPr>
        <b/>
        <sz val="7.5"/>
        <rFont val="宋体"/>
        <charset val="134"/>
      </rPr>
      <t>插口，</t>
    </r>
    <r>
      <rPr>
        <b/>
        <sz val="7.5"/>
        <rFont val="Arial"/>
        <charset val="134"/>
      </rPr>
      <t xml:space="preserve">
Light display card reader, LED atmosphere dye light, simulation key start, USB jack, AUX jack,</t>
    </r>
  </si>
  <si>
    <t xml:space="preserve">车轮灯光Wheel light + 15 RMB
皮座椅Leather seats+7RMB 
EVA发泡胎EVAfoam tire+75RMB 
手动加速                                                                  
Manual throttle acceleration+20RMB                                                                            </t>
  </si>
  <si>
    <r>
      <rPr>
        <b/>
        <sz val="10"/>
        <rFont val="Arial"/>
        <charset val="134"/>
      </rPr>
      <t>800                                                                                                                                                                                                                                                                          6V7A*1</t>
    </r>
    <r>
      <rPr>
        <b/>
        <sz val="10"/>
        <rFont val="宋体"/>
        <charset val="134"/>
      </rPr>
      <t>铅酸电池</t>
    </r>
    <r>
      <rPr>
        <b/>
        <sz val="10"/>
        <rFont val="Arial"/>
        <charset val="134"/>
      </rPr>
      <t xml:space="preserve">
Lead-acid battery
6V390*1  </t>
    </r>
    <r>
      <rPr>
        <b/>
        <sz val="10"/>
        <rFont val="宋体"/>
        <charset val="134"/>
      </rPr>
      <t>电机</t>
    </r>
    <r>
      <rPr>
        <b/>
        <sz val="10"/>
        <rFont val="Arial"/>
        <charset val="134"/>
      </rPr>
      <t xml:space="preserve"> motor</t>
    </r>
  </si>
  <si>
    <t>97*45*68CM</t>
  </si>
  <si>
    <t>9.6KG
12KG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</si>
  <si>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+6V390*1  </t>
    </r>
    <r>
      <rPr>
        <b/>
        <sz val="7.5"/>
        <color rgb="FFFF0000"/>
        <rFont val="宋体"/>
        <charset val="134"/>
      </rPr>
      <t>电机</t>
    </r>
    <r>
      <rPr>
        <b/>
        <sz val="7.5"/>
        <color rgb="FFFF0000"/>
        <rFont val="Arial"/>
        <charset val="134"/>
      </rPr>
      <t xml:space="preserve"> motor )                                                     
</t>
    </r>
    <r>
      <rPr>
        <b/>
        <sz val="7.5"/>
        <rFont val="宋体"/>
        <charset val="134"/>
      </rPr>
      <t>灯显读卡器，</t>
    </r>
    <r>
      <rPr>
        <b/>
        <sz val="7.5"/>
        <rFont val="Arial"/>
        <charset val="134"/>
      </rPr>
      <t>LED</t>
    </r>
    <r>
      <rPr>
        <b/>
        <sz val="7.5"/>
        <rFont val="宋体"/>
        <charset val="134"/>
      </rPr>
      <t>氛围炫染灯光，仿真钥匙启动，</t>
    </r>
    <r>
      <rPr>
        <b/>
        <sz val="7.5"/>
        <rFont val="Arial"/>
        <charset val="134"/>
      </rPr>
      <t>USB</t>
    </r>
    <r>
      <rPr>
        <b/>
        <sz val="7.5"/>
        <rFont val="宋体"/>
        <charset val="134"/>
      </rPr>
      <t>插口，</t>
    </r>
    <r>
      <rPr>
        <b/>
        <sz val="7.5"/>
        <rFont val="Arial"/>
        <charset val="134"/>
      </rPr>
      <t>AUX</t>
    </r>
    <r>
      <rPr>
        <b/>
        <sz val="7.5"/>
        <rFont val="宋体"/>
        <charset val="134"/>
      </rPr>
      <t>插口，</t>
    </r>
    <r>
      <rPr>
        <b/>
        <sz val="7.5"/>
        <rFont val="Arial"/>
        <charset val="134"/>
      </rPr>
      <t xml:space="preserve">
Light display card reader, LED atmosphere dye light, simulation key start, USB jack, AUX jack,</t>
    </r>
  </si>
  <si>
    <t xml:space="preserve">皮座椅Leather seats+7RMB 
EVA发泡胎EVAfoam tire+50RMB 
手动加速                                                                  
Manual throttle acceleration+20RMB                                                                            </t>
  </si>
  <si>
    <r>
      <rPr>
        <b/>
        <sz val="10"/>
        <rFont val="Arial"/>
        <charset val="134"/>
      </rPr>
      <t>1200                                                                                                                                                                                                                                                                          6V7A*1</t>
    </r>
    <r>
      <rPr>
        <b/>
        <sz val="10"/>
        <rFont val="宋体"/>
        <charset val="134"/>
      </rPr>
      <t>铅酸电池</t>
    </r>
    <r>
      <rPr>
        <b/>
        <sz val="10"/>
        <rFont val="Arial"/>
        <charset val="134"/>
      </rPr>
      <t xml:space="preserve">
Lead-acid battery
6V390*2  </t>
    </r>
    <r>
      <rPr>
        <b/>
        <sz val="10"/>
        <rFont val="宋体"/>
        <charset val="134"/>
      </rPr>
      <t>电机</t>
    </r>
    <r>
      <rPr>
        <b/>
        <sz val="10"/>
        <rFont val="Arial"/>
        <charset val="134"/>
      </rPr>
      <t xml:space="preserve"> motor</t>
    </r>
  </si>
  <si>
    <r>
      <rPr>
        <b/>
        <sz val="10"/>
        <rFont val="宋体"/>
        <charset val="134"/>
      </rPr>
      <t>蓝色，白色，</t>
    </r>
    <r>
      <rPr>
        <b/>
        <sz val="10"/>
        <rFont val="Arial"/>
        <charset val="134"/>
      </rPr>
      <t xml:space="preserve">                
</t>
    </r>
    <r>
      <rPr>
        <b/>
        <sz val="10"/>
        <rFont val="宋体"/>
        <charset val="134"/>
      </rPr>
      <t>红色，</t>
    </r>
    <r>
      <rPr>
        <b/>
        <sz val="10"/>
        <rFont val="Arial"/>
        <charset val="134"/>
      </rPr>
      <t xml:space="preserve">                
Blue, white,
Red, </t>
    </r>
  </si>
  <si>
    <t>105*48*76CM</t>
  </si>
  <si>
    <t>12.6KG
15.5KG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</si>
  <si>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+6V390*2  </t>
    </r>
    <r>
      <rPr>
        <b/>
        <sz val="7.5"/>
        <color rgb="FFFF0000"/>
        <rFont val="宋体"/>
        <charset val="134"/>
      </rPr>
      <t>电机</t>
    </r>
    <r>
      <rPr>
        <b/>
        <sz val="7.5"/>
        <color rgb="FFFF0000"/>
        <rFont val="Arial"/>
        <charset val="134"/>
      </rPr>
      <t xml:space="preserve"> motor )                                                     
</t>
    </r>
    <r>
      <rPr>
        <b/>
        <sz val="7.5"/>
        <rFont val="宋体"/>
        <charset val="134"/>
      </rPr>
      <t>数显读卡器、流水灯带</t>
    </r>
    <r>
      <rPr>
        <b/>
        <sz val="7.5"/>
        <rFont val="Arial"/>
        <charset val="134"/>
      </rPr>
      <t>LED</t>
    </r>
    <r>
      <rPr>
        <b/>
        <sz val="7.5"/>
        <rFont val="宋体"/>
        <charset val="134"/>
      </rPr>
      <t>大灯、</t>
    </r>
    <r>
      <rPr>
        <b/>
        <sz val="7.5"/>
        <rFont val="Arial"/>
        <charset val="134"/>
      </rPr>
      <t>USB</t>
    </r>
    <r>
      <rPr>
        <b/>
        <sz val="7.5"/>
        <rFont val="宋体"/>
        <charset val="134"/>
      </rPr>
      <t>接口、早教音乐、带内置避震！</t>
    </r>
    <r>
      <rPr>
        <b/>
        <sz val="7.5"/>
        <rFont val="Arial"/>
        <charset val="134"/>
      </rPr>
      <t xml:space="preserve">
</t>
    </r>
    <r>
      <rPr>
        <b/>
        <sz val="7.5"/>
        <rFont val="宋体"/>
        <charset val="134"/>
      </rPr>
      <t>Digital display card reader, water light with LED headlights, USB interface, early education music, with built-in shock absorber!</t>
    </r>
  </si>
  <si>
    <t xml:space="preserve">皮座椅Leather seats+8RMB 
EVA发泡胎EVAfoam tire+75RMB                                                                           </t>
  </si>
  <si>
    <r>
      <rPr>
        <b/>
        <sz val="10"/>
        <rFont val="Arial"/>
        <charset val="134"/>
      </rPr>
      <t>1200                                                                                                                                                                                                                                                                          6V7A*1</t>
    </r>
    <r>
      <rPr>
        <b/>
        <sz val="10"/>
        <rFont val="宋体"/>
        <charset val="134"/>
      </rPr>
      <t>铅酸电池</t>
    </r>
    <r>
      <rPr>
        <b/>
        <sz val="10"/>
        <rFont val="Arial"/>
        <charset val="134"/>
      </rPr>
      <t xml:space="preserve">
Lead-acid battery
6V390*2  </t>
    </r>
    <r>
      <rPr>
        <b/>
        <sz val="10"/>
        <rFont val="宋体"/>
        <charset val="134"/>
      </rPr>
      <t>电机</t>
    </r>
    <r>
      <rPr>
        <b/>
        <sz val="10"/>
        <rFont val="Arial"/>
        <charset val="134"/>
      </rPr>
      <t xml:space="preserve"> motor
</t>
    </r>
    <r>
      <rPr>
        <b/>
        <sz val="10"/>
        <rFont val="宋体"/>
        <charset val="134"/>
      </rPr>
      <t>车轮灯光</t>
    </r>
    <r>
      <rPr>
        <b/>
        <sz val="10"/>
        <rFont val="Arial"/>
        <charset val="134"/>
      </rPr>
      <t>Wheel light</t>
    </r>
  </si>
  <si>
    <r>
      <rPr>
        <b/>
        <sz val="10"/>
        <rFont val="Arial"/>
        <charset val="134"/>
      </rPr>
      <t>1300                                                                                                                                                                                                                                                                          6V7A*1</t>
    </r>
    <r>
      <rPr>
        <b/>
        <sz val="10"/>
        <rFont val="宋体"/>
        <charset val="134"/>
      </rPr>
      <t>铅酸电池</t>
    </r>
    <r>
      <rPr>
        <b/>
        <sz val="10"/>
        <rFont val="Arial"/>
        <charset val="134"/>
      </rPr>
      <t xml:space="preserve">
Lead-acid battery
6V390*2  </t>
    </r>
    <r>
      <rPr>
        <b/>
        <sz val="10"/>
        <rFont val="宋体"/>
        <charset val="134"/>
      </rPr>
      <t>电机</t>
    </r>
    <r>
      <rPr>
        <b/>
        <sz val="10"/>
        <rFont val="Arial"/>
        <charset val="134"/>
      </rPr>
      <t xml:space="preserve"> motor</t>
    </r>
  </si>
  <si>
    <t>ABM</t>
  </si>
  <si>
    <r>
      <rPr>
        <b/>
        <sz val="10"/>
        <rFont val="Arial"/>
        <charset val="134"/>
      </rPr>
      <t>5288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</si>
  <si>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宋体"/>
        <charset val="134"/>
      </rPr>
      <t>黑、白、红、蓝</t>
    </r>
    <r>
      <rPr>
        <b/>
        <sz val="10"/>
        <rFont val="Arial"/>
        <charset val="134"/>
      </rPr>
      <t xml:space="preserve">
Black, white, red   blue</t>
    </r>
  </si>
  <si>
    <t>121*56*68CM</t>
  </si>
  <si>
    <t>13.8KG              
17.3KG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</si>
  <si>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仿真车钥匙启动，早教功能，音乐，故事，英语，电量显示，</t>
    </r>
    <r>
      <rPr>
        <b/>
        <sz val="7.5"/>
        <rFont val="Arial"/>
        <charset val="134"/>
      </rPr>
      <t>USB</t>
    </r>
    <r>
      <rPr>
        <b/>
        <sz val="7.5"/>
        <rFont val="宋体"/>
        <charset val="134"/>
      </rPr>
      <t>插口，多功能音乐播放器，可连手机蓝牙，</t>
    </r>
    <r>
      <rPr>
        <b/>
        <sz val="7.5"/>
        <rFont val="Arial"/>
        <charset val="134"/>
      </rPr>
      <t>12V</t>
    </r>
    <r>
      <rPr>
        <b/>
        <sz val="7.5"/>
        <rFont val="宋体"/>
        <charset val="134"/>
      </rPr>
      <t>电瓶，双驱</t>
    </r>
    <r>
      <rPr>
        <b/>
        <sz val="7.5"/>
        <rFont val="Arial"/>
        <charset val="134"/>
      </rPr>
      <t>380</t>
    </r>
    <r>
      <rPr>
        <b/>
        <sz val="7.5"/>
        <rFont val="宋体"/>
        <charset val="134"/>
      </rPr>
      <t>电机</t>
    </r>
    <r>
      <rPr>
        <b/>
        <sz val="7.5"/>
        <rFont val="Arial"/>
        <charset val="134"/>
      </rPr>
      <t xml:space="preserve">                                                       
Simulation car key start, early education function, music, story, English, power display, USB jack, multi-function music player, Bluetooth, 12V battery, double drive 380 motor</t>
    </r>
  </si>
  <si>
    <r>
      <rPr>
        <b/>
        <sz val="10"/>
        <rFont val="Arial"/>
        <charset val="134"/>
      </rPr>
      <t>5588                                                                                                                                                                                                                                                                          12V7A*1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t>
    </r>
  </si>
  <si>
    <r>
      <rPr>
        <b/>
        <sz val="10"/>
        <rFont val="宋体"/>
        <charset val="134"/>
      </rPr>
      <t>红，灰，绿，粉，</t>
    </r>
    <r>
      <rPr>
        <b/>
        <sz val="10"/>
        <rFont val="Arial"/>
        <charset val="134"/>
      </rPr>
      <t xml:space="preserve">
Red, gray, green, pink,</t>
    </r>
  </si>
  <si>
    <t>136*65*87CM</t>
  </si>
  <si>
    <t>16KG              
18.6KG</t>
  </si>
  <si>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手动加速，轮子灯光，</t>
    </r>
    <r>
      <rPr>
        <b/>
        <sz val="7.5"/>
        <rFont val="Arial"/>
        <charset val="134"/>
      </rPr>
      <t>12V7</t>
    </r>
    <r>
      <rPr>
        <b/>
        <sz val="7.5"/>
        <rFont val="宋体"/>
        <charset val="134"/>
      </rPr>
      <t>大电瓶，双驱</t>
    </r>
    <r>
      <rPr>
        <b/>
        <sz val="7.5"/>
        <rFont val="Arial"/>
        <charset val="134"/>
      </rPr>
      <t>550</t>
    </r>
    <r>
      <rPr>
        <b/>
        <sz val="7.5"/>
        <rFont val="宋体"/>
        <charset val="134"/>
      </rPr>
      <t>电机，一键启动，早教功能，音乐故事英语，电量显示，</t>
    </r>
    <r>
      <rPr>
        <b/>
        <sz val="7.5"/>
        <rFont val="Arial"/>
        <charset val="134"/>
      </rPr>
      <t>USB</t>
    </r>
    <r>
      <rPr>
        <b/>
        <sz val="7.5"/>
        <rFont val="宋体"/>
        <charset val="134"/>
      </rPr>
      <t>插口，多功能音乐播放器，可连手机蓝牙，</t>
    </r>
    <r>
      <rPr>
        <b/>
        <sz val="7.5"/>
        <rFont val="Arial"/>
        <charset val="134"/>
      </rPr>
      <t xml:space="preserve">
Manual acceleration, wheel light, 12V7 battery, dual drive 550 motor, one-click start, early education function, music story English, power display, USB jack, multi-function music player, Bluetooth for mobile phone,</t>
    </r>
  </si>
  <si>
    <r>
      <rPr>
        <b/>
        <sz val="10"/>
        <rFont val="Arial"/>
        <charset val="134"/>
      </rPr>
      <t>9588                                                                                                                                                                                                                                                                          12V7A*1</t>
    </r>
    <r>
      <rPr>
        <b/>
        <sz val="10"/>
        <rFont val="宋体"/>
        <charset val="134"/>
      </rPr>
      <t>铅酸电池</t>
    </r>
    <r>
      <rPr>
        <b/>
        <sz val="10"/>
        <rFont val="Arial"/>
        <charset val="134"/>
      </rPr>
      <t xml:space="preserve">Lead-acid battery 
12V390*2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</si>
  <si>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轮子灯光，</t>
    </r>
    <r>
      <rPr>
        <b/>
        <sz val="7.5"/>
        <rFont val="Arial"/>
        <charset val="134"/>
      </rPr>
      <t>12V7</t>
    </r>
    <r>
      <rPr>
        <b/>
        <sz val="7.5"/>
        <rFont val="宋体"/>
        <charset val="134"/>
      </rPr>
      <t>大电瓶，双驱</t>
    </r>
    <r>
      <rPr>
        <b/>
        <sz val="7.5"/>
        <rFont val="Arial"/>
        <charset val="134"/>
      </rPr>
      <t>390</t>
    </r>
    <r>
      <rPr>
        <b/>
        <sz val="7.5"/>
        <rFont val="宋体"/>
        <charset val="134"/>
      </rPr>
      <t>电机，一键启动，早教功能，音乐故事英语，电量显示，</t>
    </r>
    <r>
      <rPr>
        <b/>
        <sz val="7.5"/>
        <rFont val="Arial"/>
        <charset val="134"/>
      </rPr>
      <t>USB</t>
    </r>
    <r>
      <rPr>
        <b/>
        <sz val="7.5"/>
        <rFont val="宋体"/>
        <charset val="134"/>
      </rPr>
      <t>插口，多功能音乐播放器，可连手机蓝牙，</t>
    </r>
    <r>
      <rPr>
        <b/>
        <sz val="7.5"/>
        <rFont val="Arial"/>
        <charset val="134"/>
      </rPr>
      <t xml:space="preserve">
wheel light, 12V7 battery, dual drive 390 motor, one-click start, early education function, music story English, power display, USB jack, multi-function music player, Bluetooth for mobile phone,</t>
    </r>
  </si>
  <si>
    <t>PKQ</t>
  </si>
  <si>
    <r>
      <rPr>
        <b/>
        <sz val="10"/>
        <rFont val="Arial"/>
        <charset val="134"/>
      </rPr>
      <t>1280                                                                                                                                                                                                                                                                          6V4A*2</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</si>
  <si>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r>
      <rPr>
        <b/>
        <sz val="10"/>
        <rFont val="宋体"/>
        <charset val="134"/>
      </rPr>
      <t>白，红，蓝，橙</t>
    </r>
    <r>
      <rPr>
        <b/>
        <sz val="10"/>
        <rFont val="Arial"/>
        <charset val="134"/>
      </rPr>
      <t xml:space="preserve">                        
White, red, blue, orange,</t>
    </r>
  </si>
  <si>
    <t>115*56*75CM</t>
  </si>
  <si>
    <t>11.6KG              
17.3KG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</si>
  <si>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超大轮子</t>
    </r>
    <r>
      <rPr>
        <b/>
        <sz val="7.5"/>
        <rFont val="Arial"/>
        <charset val="134"/>
      </rPr>
      <t>.</t>
    </r>
    <r>
      <rPr>
        <b/>
        <sz val="7.5"/>
        <rFont val="宋体"/>
        <charset val="134"/>
      </rPr>
      <t>早教</t>
    </r>
    <r>
      <rPr>
        <b/>
        <sz val="7.5"/>
        <rFont val="Arial"/>
        <charset val="134"/>
      </rPr>
      <t>.</t>
    </r>
    <r>
      <rPr>
        <b/>
        <sz val="7.5"/>
        <rFont val="宋体"/>
        <charset val="134"/>
      </rPr>
      <t>炫酷灯光</t>
    </r>
    <r>
      <rPr>
        <b/>
        <sz val="7.5"/>
        <rFont val="Arial"/>
        <charset val="134"/>
      </rPr>
      <t>.380/2</t>
    </r>
    <r>
      <rPr>
        <b/>
        <sz val="7.5"/>
        <rFont val="宋体"/>
        <charset val="134"/>
      </rPr>
      <t>双驱电机</t>
    </r>
    <r>
      <rPr>
        <b/>
        <sz val="7.5"/>
        <rFont val="Arial"/>
        <charset val="134"/>
      </rPr>
      <t>12V</t>
    </r>
    <r>
      <rPr>
        <b/>
        <sz val="7.5"/>
        <rFont val="宋体"/>
        <charset val="134"/>
      </rPr>
      <t>电瓶</t>
    </r>
    <r>
      <rPr>
        <b/>
        <sz val="7.5"/>
        <rFont val="Arial"/>
        <charset val="134"/>
      </rPr>
      <t xml:space="preserve">                                            
Jumbo wheels. Early education. Cool lighting.380/2 dual drive motor 12V battery</t>
    </r>
  </si>
  <si>
    <t xml:space="preserve">皮座椅Leather seats+10RMB                            
轮子灯光Wheel light+15RMB </t>
  </si>
  <si>
    <r>
      <rPr>
        <b/>
        <sz val="10"/>
        <rFont val="Arial"/>
        <charset val="134"/>
      </rPr>
      <t>1916                                                                                                                                                                                                                                                                          12V7A*1</t>
    </r>
    <r>
      <rPr>
        <b/>
        <sz val="10"/>
        <rFont val="宋体"/>
        <charset val="134"/>
      </rPr>
      <t>铅酸电池</t>
    </r>
    <r>
      <rPr>
        <b/>
        <sz val="10"/>
        <rFont val="Arial"/>
        <charset val="134"/>
      </rPr>
      <t xml:space="preserve">
Lead-acid battery
12V540*2 </t>
    </r>
    <r>
      <rPr>
        <b/>
        <sz val="10"/>
        <rFont val="宋体"/>
        <charset val="134"/>
      </rPr>
      <t>电机</t>
    </r>
    <r>
      <rPr>
        <b/>
        <sz val="10"/>
        <rFont val="Arial"/>
        <charset val="134"/>
      </rPr>
      <t xml:space="preserve"> motor</t>
    </r>
  </si>
  <si>
    <r>
      <rPr>
        <b/>
        <sz val="10"/>
        <rFont val="宋体"/>
        <charset val="134"/>
      </rPr>
      <t>白，红，蓝</t>
    </r>
    <r>
      <rPr>
        <b/>
        <sz val="10"/>
        <rFont val="Arial"/>
        <charset val="134"/>
      </rPr>
      <t>,                        
White, red, blue,</t>
    </r>
  </si>
  <si>
    <t xml:space="preserve">125x80x80CM </t>
  </si>
  <si>
    <t>16KG                
19KG</t>
  </si>
  <si>
    <r>
      <rPr>
        <b/>
        <sz val="7.5"/>
        <color rgb="FFFF0000"/>
        <rFont val="Arial"/>
        <charset val="134"/>
      </rPr>
      <t xml:space="preserve"> (12V7A*1</t>
    </r>
    <r>
      <rPr>
        <b/>
        <sz val="7.5"/>
        <color rgb="FFFF0000"/>
        <rFont val="宋体"/>
        <charset val="134"/>
      </rPr>
      <t>铅酸电池</t>
    </r>
    <r>
      <rPr>
        <b/>
        <sz val="7.5"/>
        <color rgb="FFFF0000"/>
        <rFont val="Arial"/>
        <charset val="134"/>
      </rPr>
      <t xml:space="preserve">Lead-acid battery +12V540*2 </t>
    </r>
    <r>
      <rPr>
        <b/>
        <sz val="7.5"/>
        <color rgb="FFFF0000"/>
        <rFont val="宋体"/>
        <charset val="134"/>
      </rPr>
      <t>电机</t>
    </r>
    <r>
      <rPr>
        <b/>
        <sz val="7.5"/>
        <color rgb="FFFF0000"/>
        <rFont val="Arial"/>
        <charset val="134"/>
      </rPr>
      <t xml:space="preserve"> motor )                          
</t>
    </r>
    <r>
      <rPr>
        <b/>
        <sz val="7.5"/>
        <rFont val="宋体"/>
        <charset val="134"/>
      </rPr>
      <t>双驱</t>
    </r>
    <r>
      <rPr>
        <b/>
        <sz val="7.5"/>
        <rFont val="Arial"/>
        <charset val="134"/>
      </rPr>
      <t>540</t>
    </r>
    <r>
      <rPr>
        <b/>
        <sz val="7.5"/>
        <rFont val="宋体"/>
        <charset val="134"/>
      </rPr>
      <t>大动力电机，缓启动功能，多功能蓝牙播放器，动感音乐，早教故事，带有</t>
    </r>
    <r>
      <rPr>
        <b/>
        <sz val="7.5"/>
        <rFont val="Arial"/>
        <charset val="134"/>
      </rPr>
      <t>USB</t>
    </r>
    <r>
      <rPr>
        <b/>
        <sz val="7.5"/>
        <rFont val="宋体"/>
        <charset val="134"/>
      </rPr>
      <t>插口，仿真警报，警笛，炫酷</t>
    </r>
    <r>
      <rPr>
        <b/>
        <sz val="7.5"/>
        <rFont val="Arial"/>
        <charset val="134"/>
      </rPr>
      <t>LED</t>
    </r>
    <r>
      <rPr>
        <b/>
        <sz val="7.5"/>
        <rFont val="宋体"/>
        <charset val="134"/>
      </rPr>
      <t>警灯</t>
    </r>
    <r>
      <rPr>
        <b/>
        <sz val="7.5"/>
        <rFont val="Arial"/>
        <charset val="134"/>
      </rPr>
      <t>.</t>
    </r>
    <r>
      <rPr>
        <b/>
        <sz val="7.5"/>
        <rFont val="宋体"/>
        <charset val="134"/>
      </rPr>
      <t>整车安装简单</t>
    </r>
    <r>
      <rPr>
        <b/>
        <sz val="7.5"/>
        <rFont val="Arial"/>
        <charset val="134"/>
      </rPr>
      <t xml:space="preserve">                                                                                                  Dual drive 540 large power motor, slow start function, multi-function Bluetooth player, dynamic music, early education story, with USB port, simulation alarm, siren, cool LED alarm light. Vehicle installation is simple</t>
    </r>
  </si>
  <si>
    <t xml:space="preserve">皮座椅Leather seats+20RMB                             
EVA发泡轮 EVA foam wheel+60RMB                                                                            
步话机walkie-talkie+10RMB                                                              
手动加速                                                                  
Manual throttle acceleration+20RMB </t>
  </si>
  <si>
    <r>
      <rPr>
        <b/>
        <sz val="10"/>
        <rFont val="Arial"/>
        <charset val="134"/>
      </rPr>
      <t>1916                                                                                                                                                                                                                                                                          12V12A*1</t>
    </r>
    <r>
      <rPr>
        <b/>
        <sz val="10"/>
        <rFont val="宋体"/>
        <charset val="134"/>
      </rPr>
      <t>铅酸电池</t>
    </r>
    <r>
      <rPr>
        <b/>
        <sz val="10"/>
        <rFont val="Arial"/>
        <charset val="134"/>
      </rPr>
      <t xml:space="preserve">
Lead-acid battery
12V540*2 </t>
    </r>
    <r>
      <rPr>
        <b/>
        <sz val="10"/>
        <rFont val="宋体"/>
        <charset val="134"/>
      </rPr>
      <t>电机</t>
    </r>
    <r>
      <rPr>
        <b/>
        <sz val="10"/>
        <rFont val="Arial"/>
        <charset val="134"/>
      </rPr>
      <t xml:space="preserve"> motor</t>
    </r>
  </si>
  <si>
    <r>
      <rPr>
        <b/>
        <sz val="7.5"/>
        <color rgb="FFFF0000"/>
        <rFont val="Arial"/>
        <charset val="134"/>
      </rPr>
      <t xml:space="preserve"> (12V12A*1</t>
    </r>
    <r>
      <rPr>
        <b/>
        <sz val="7.5"/>
        <color rgb="FFFF0000"/>
        <rFont val="宋体"/>
        <charset val="134"/>
      </rPr>
      <t>铅酸电池</t>
    </r>
    <r>
      <rPr>
        <b/>
        <sz val="7.5"/>
        <color rgb="FFFF0000"/>
        <rFont val="Arial"/>
        <charset val="134"/>
      </rPr>
      <t xml:space="preserve">Lead-acid battery +12V540*2 </t>
    </r>
    <r>
      <rPr>
        <b/>
        <sz val="7.5"/>
        <color rgb="FFFF0000"/>
        <rFont val="宋体"/>
        <charset val="134"/>
      </rPr>
      <t>电机</t>
    </r>
    <r>
      <rPr>
        <b/>
        <sz val="7.5"/>
        <color rgb="FFFF0000"/>
        <rFont val="Arial"/>
        <charset val="134"/>
      </rPr>
      <t xml:space="preserve"> motor )                          
</t>
    </r>
    <r>
      <rPr>
        <b/>
        <sz val="7.5"/>
        <rFont val="宋体"/>
        <charset val="134"/>
      </rPr>
      <t>双驱</t>
    </r>
    <r>
      <rPr>
        <b/>
        <sz val="7.5"/>
        <rFont val="Arial"/>
        <charset val="134"/>
      </rPr>
      <t>540</t>
    </r>
    <r>
      <rPr>
        <b/>
        <sz val="7.5"/>
        <rFont val="宋体"/>
        <charset val="134"/>
      </rPr>
      <t>大动力电机，缓启动功能，多功能蓝牙播放器，动感音乐，早教故事，带有</t>
    </r>
    <r>
      <rPr>
        <b/>
        <sz val="7.5"/>
        <rFont val="Arial"/>
        <charset val="134"/>
      </rPr>
      <t>USB</t>
    </r>
    <r>
      <rPr>
        <b/>
        <sz val="7.5"/>
        <rFont val="宋体"/>
        <charset val="134"/>
      </rPr>
      <t>插口，仿真警报，警笛，炫酷</t>
    </r>
    <r>
      <rPr>
        <b/>
        <sz val="7.5"/>
        <rFont val="Arial"/>
        <charset val="134"/>
      </rPr>
      <t>LED</t>
    </r>
    <r>
      <rPr>
        <b/>
        <sz val="7.5"/>
        <rFont val="宋体"/>
        <charset val="134"/>
      </rPr>
      <t>警灯</t>
    </r>
    <r>
      <rPr>
        <b/>
        <sz val="7.5"/>
        <rFont val="Arial"/>
        <charset val="134"/>
      </rPr>
      <t>.</t>
    </r>
    <r>
      <rPr>
        <b/>
        <sz val="7.5"/>
        <rFont val="宋体"/>
        <charset val="134"/>
      </rPr>
      <t>整车安装简单</t>
    </r>
    <r>
      <rPr>
        <b/>
        <sz val="7.5"/>
        <rFont val="Arial"/>
        <charset val="134"/>
      </rPr>
      <t xml:space="preserve">                                                                                                  Dual drive 540 large power motor, slow start function, multi-function Bluetooth player, dynamic music, early education story, with USB port, simulation alarm, siren, cool LED alarm light. Vehicle installation is simple</t>
    </r>
  </si>
  <si>
    <r>
      <rPr>
        <b/>
        <sz val="10"/>
        <rFont val="Arial"/>
        <charset val="134"/>
      </rPr>
      <t>1916                                                                                                                                                                                                                                                                          12V7A*1</t>
    </r>
    <r>
      <rPr>
        <b/>
        <sz val="10"/>
        <rFont val="宋体"/>
        <charset val="134"/>
      </rPr>
      <t>铅酸电池</t>
    </r>
    <r>
      <rPr>
        <b/>
        <sz val="10"/>
        <rFont val="Arial"/>
        <charset val="134"/>
      </rPr>
      <t xml:space="preserve">
Lead-acid battery
12V540*2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</si>
  <si>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color rgb="FFFF0000"/>
        <rFont val="宋体"/>
        <charset val="134"/>
      </rPr>
      <t>烤漆红色、</t>
    </r>
    <r>
      <rPr>
        <b/>
        <sz val="10"/>
        <color rgb="FFFF0000"/>
        <rFont val="Arial"/>
        <charset val="134"/>
      </rPr>
      <t xml:space="preserve">
</t>
    </r>
    <r>
      <rPr>
        <b/>
        <sz val="10"/>
        <color rgb="FFFF0000"/>
        <rFont val="宋体"/>
        <charset val="134"/>
      </rPr>
      <t>烤漆黑色、</t>
    </r>
    <r>
      <rPr>
        <b/>
        <sz val="10"/>
        <color rgb="FFFF0000"/>
        <rFont val="Arial"/>
        <charset val="134"/>
      </rPr>
      <t xml:space="preserve">                                            paint red, 
paint black,</t>
    </r>
  </si>
  <si>
    <r>
      <rPr>
        <b/>
        <sz val="10"/>
        <rFont val="Arial"/>
        <charset val="134"/>
      </rPr>
      <t>1916                                                                                                                                                                                                                                                                          12V12A*1</t>
    </r>
    <r>
      <rPr>
        <b/>
        <sz val="10"/>
        <rFont val="宋体"/>
        <charset val="134"/>
      </rPr>
      <t>铅酸电池</t>
    </r>
    <r>
      <rPr>
        <b/>
        <sz val="10"/>
        <rFont val="Arial"/>
        <charset val="134"/>
      </rPr>
      <t xml:space="preserve">
Lead-acid battery
12V540*2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</si>
  <si>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t>BDL</t>
  </si>
  <si>
    <r>
      <rPr>
        <b/>
        <sz val="10"/>
        <rFont val="Arial"/>
        <charset val="134"/>
      </rPr>
      <t>1188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</si>
  <si>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r>
      <rPr>
        <b/>
        <sz val="10"/>
        <rFont val="宋体"/>
        <charset val="134"/>
      </rPr>
      <t>黑，白，红，</t>
    </r>
    <r>
      <rPr>
        <b/>
        <sz val="10"/>
        <rFont val="Arial"/>
        <charset val="134"/>
      </rPr>
      <t xml:space="preserve">        black,white,red, </t>
    </r>
  </si>
  <si>
    <t xml:space="preserve">105*57*60 CM </t>
  </si>
  <si>
    <t>13.2KG                     15.8KG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</si>
  <si>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灯光</t>
    </r>
    <r>
      <rPr>
        <b/>
        <sz val="7.5"/>
        <rFont val="Arial"/>
        <charset val="134"/>
      </rPr>
      <t>,</t>
    </r>
    <r>
      <rPr>
        <b/>
        <sz val="7.5"/>
        <rFont val="宋体"/>
        <charset val="134"/>
      </rPr>
      <t>音乐</t>
    </r>
    <r>
      <rPr>
        <b/>
        <sz val="7.5"/>
        <rFont val="Arial"/>
        <charset val="134"/>
      </rPr>
      <t>,</t>
    </r>
    <r>
      <rPr>
        <b/>
        <sz val="7.5"/>
        <rFont val="宋体"/>
        <charset val="134"/>
      </rPr>
      <t>一键启动</t>
    </r>
    <r>
      <rPr>
        <b/>
        <sz val="7.5"/>
        <rFont val="Arial"/>
        <charset val="134"/>
      </rPr>
      <t>,MP3</t>
    </r>
    <r>
      <rPr>
        <b/>
        <sz val="7.5"/>
        <rFont val="宋体"/>
        <charset val="134"/>
      </rPr>
      <t>播放器</t>
    </r>
    <r>
      <rPr>
        <b/>
        <sz val="7.5"/>
        <rFont val="Arial"/>
        <charset val="134"/>
      </rPr>
      <t>(MP3/USB</t>
    </r>
    <r>
      <rPr>
        <b/>
        <sz val="7.5"/>
        <rFont val="宋体"/>
        <charset val="134"/>
      </rPr>
      <t>插口</t>
    </r>
    <r>
      <rPr>
        <b/>
        <sz val="7.5"/>
        <rFont val="Arial"/>
        <charset val="134"/>
      </rPr>
      <t>/</t>
    </r>
    <r>
      <rPr>
        <b/>
        <sz val="7.5"/>
        <rFont val="宋体"/>
        <charset val="134"/>
      </rPr>
      <t>蓝牙</t>
    </r>
    <r>
      <rPr>
        <b/>
        <sz val="7.5"/>
        <rFont val="Arial"/>
        <charset val="134"/>
      </rPr>
      <t>),</t>
    </r>
    <r>
      <rPr>
        <b/>
        <sz val="7.5"/>
        <rFont val="宋体"/>
        <charset val="134"/>
      </rPr>
      <t>电量显示</t>
    </r>
    <r>
      <rPr>
        <b/>
        <sz val="7.5"/>
        <rFont val="Arial"/>
        <charset val="134"/>
      </rPr>
      <t>,</t>
    </r>
    <r>
      <rPr>
        <b/>
        <sz val="7.5"/>
        <rFont val="宋体"/>
        <charset val="134"/>
      </rPr>
      <t>三轮</t>
    </r>
    <r>
      <rPr>
        <b/>
        <sz val="7.5"/>
        <rFont val="Arial"/>
        <charset val="134"/>
      </rPr>
      <t xml:space="preserve">
Lights, music, one-button startup,MP3 player (MP3/USB jack/Bluetooth), battery display, three wheels</t>
    </r>
  </si>
  <si>
    <t xml:space="preserve">皮座椅Leather seats+8RMB                             
EVA发泡轮 EVA foam wheel+45RMB                                                                                                                                        </t>
  </si>
  <si>
    <r>
      <rPr>
        <b/>
        <sz val="10"/>
        <rFont val="Arial"/>
        <charset val="134"/>
      </rPr>
      <t>1388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</si>
  <si>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t xml:space="preserve">110*57*80CM </t>
  </si>
  <si>
    <t>12.8KG                     
14.9KG</t>
  </si>
  <si>
    <r>
      <rPr>
        <b/>
        <sz val="10"/>
        <rFont val="Arial"/>
        <charset val="134"/>
      </rPr>
      <t>2188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</si>
  <si>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t xml:space="preserve">110*43*80CM </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</si>
  <si>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+ 12V540*1 </t>
    </r>
    <r>
      <rPr>
        <b/>
        <sz val="7.5"/>
        <color rgb="FFFF0000"/>
        <rFont val="宋体"/>
        <charset val="134"/>
      </rPr>
      <t>电机</t>
    </r>
    <r>
      <rPr>
        <b/>
        <sz val="7.5"/>
        <color rgb="FFFF0000"/>
        <rFont val="Arial"/>
        <charset val="134"/>
      </rPr>
      <t xml:space="preserve"> motor )       
</t>
    </r>
    <r>
      <rPr>
        <b/>
        <sz val="7.5"/>
        <rFont val="宋体"/>
        <charset val="134"/>
      </rPr>
      <t>电瓶</t>
    </r>
    <r>
      <rPr>
        <b/>
        <sz val="7.5"/>
        <rFont val="Arial"/>
        <charset val="134"/>
      </rPr>
      <t>12V4.5AH,</t>
    </r>
    <r>
      <rPr>
        <b/>
        <sz val="7.5"/>
        <rFont val="宋体"/>
        <charset val="134"/>
      </rPr>
      <t>马达</t>
    </r>
    <r>
      <rPr>
        <b/>
        <sz val="7.5"/>
        <rFont val="Arial"/>
        <charset val="134"/>
      </rPr>
      <t>540#,</t>
    </r>
    <r>
      <rPr>
        <b/>
        <sz val="7.5"/>
        <rFont val="宋体"/>
        <charset val="134"/>
      </rPr>
      <t>灯光</t>
    </r>
    <r>
      <rPr>
        <b/>
        <sz val="7.5"/>
        <rFont val="Arial"/>
        <charset val="134"/>
      </rPr>
      <t>,</t>
    </r>
    <r>
      <rPr>
        <b/>
        <sz val="7.5"/>
        <rFont val="宋体"/>
        <charset val="134"/>
      </rPr>
      <t>音乐</t>
    </r>
    <r>
      <rPr>
        <b/>
        <sz val="7.5"/>
        <rFont val="Arial"/>
        <charset val="134"/>
      </rPr>
      <t>,</t>
    </r>
    <r>
      <rPr>
        <b/>
        <sz val="7.5"/>
        <rFont val="宋体"/>
        <charset val="134"/>
      </rPr>
      <t>一键启动</t>
    </r>
    <r>
      <rPr>
        <b/>
        <sz val="7.5"/>
        <rFont val="Arial"/>
        <charset val="134"/>
      </rPr>
      <t>,MP3</t>
    </r>
    <r>
      <rPr>
        <b/>
        <sz val="7.5"/>
        <rFont val="宋体"/>
        <charset val="134"/>
      </rPr>
      <t>播放器</t>
    </r>
    <r>
      <rPr>
        <b/>
        <sz val="7.5"/>
        <rFont val="Arial"/>
        <charset val="134"/>
      </rPr>
      <t>(MP3/USB</t>
    </r>
    <r>
      <rPr>
        <b/>
        <sz val="7.5"/>
        <rFont val="宋体"/>
        <charset val="134"/>
      </rPr>
      <t>插口</t>
    </r>
    <r>
      <rPr>
        <b/>
        <sz val="7.5"/>
        <rFont val="Arial"/>
        <charset val="134"/>
      </rPr>
      <t>/</t>
    </r>
    <r>
      <rPr>
        <b/>
        <sz val="7.5"/>
        <rFont val="宋体"/>
        <charset val="134"/>
      </rPr>
      <t>蓝牙</t>
    </r>
    <r>
      <rPr>
        <b/>
        <sz val="7.5"/>
        <rFont val="Arial"/>
        <charset val="134"/>
      </rPr>
      <t>),</t>
    </r>
    <r>
      <rPr>
        <b/>
        <sz val="7.5"/>
        <rFont val="宋体"/>
        <charset val="134"/>
      </rPr>
      <t>电量显示</t>
    </r>
    <r>
      <rPr>
        <b/>
        <sz val="7.5"/>
        <rFont val="Arial"/>
        <charset val="134"/>
      </rPr>
      <t>,</t>
    </r>
    <r>
      <rPr>
        <b/>
        <sz val="7.5"/>
        <rFont val="宋体"/>
        <charset val="134"/>
      </rPr>
      <t>两轮，带侧面箱子</t>
    </r>
    <r>
      <rPr>
        <b/>
        <sz val="7.5"/>
        <rFont val="Arial"/>
        <charset val="134"/>
      </rPr>
      <t xml:space="preserve">                                                         
Battery 12V4.5AH, motor 540#, light, music, one button start,MP3 player (MP3/USB jack/Bluetooth), battery display, two wheels, with side case</t>
    </r>
  </si>
  <si>
    <t xml:space="preserve">皮座椅Leather seats+8RMB                             
EVA发泡轮 EVA foam wheel+35RMB                                                                                                                                        </t>
  </si>
  <si>
    <r>
      <rPr>
        <b/>
        <sz val="10"/>
        <rFont val="Arial"/>
        <charset val="134"/>
      </rPr>
      <t>2588                                                                                                                                                                                                                                                                          12V7A*1</t>
    </r>
    <r>
      <rPr>
        <b/>
        <sz val="10"/>
        <rFont val="宋体"/>
        <charset val="134"/>
      </rPr>
      <t>铅酸电池</t>
    </r>
    <r>
      <rPr>
        <b/>
        <sz val="10"/>
        <rFont val="Arial"/>
        <charset val="134"/>
      </rPr>
      <t xml:space="preserve">
Lead-acid battery
12V540*1 </t>
    </r>
    <r>
      <rPr>
        <b/>
        <sz val="10"/>
        <rFont val="宋体"/>
        <charset val="134"/>
      </rPr>
      <t>电机</t>
    </r>
    <r>
      <rPr>
        <b/>
        <sz val="10"/>
        <rFont val="Arial"/>
        <charset val="134"/>
      </rPr>
      <t xml:space="preserve"> motor</t>
    </r>
  </si>
  <si>
    <t xml:space="preserve">112*88*76CM </t>
  </si>
  <si>
    <t>16.5KG                     
20.25KG</t>
  </si>
  <si>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+ 12V540*1 </t>
    </r>
    <r>
      <rPr>
        <b/>
        <sz val="7.5"/>
        <color rgb="FFFF0000"/>
        <rFont val="宋体"/>
        <charset val="134"/>
      </rPr>
      <t>电机</t>
    </r>
    <r>
      <rPr>
        <b/>
        <sz val="7.5"/>
        <color rgb="FFFF0000"/>
        <rFont val="Arial"/>
        <charset val="134"/>
      </rPr>
      <t xml:space="preserve"> motor )                     
</t>
    </r>
    <r>
      <rPr>
        <b/>
        <sz val="7.5"/>
        <rFont val="宋体"/>
        <charset val="134"/>
      </rPr>
      <t>电瓶</t>
    </r>
    <r>
      <rPr>
        <b/>
        <sz val="7.5"/>
        <rFont val="Arial"/>
        <charset val="134"/>
      </rPr>
      <t>12V7AH,</t>
    </r>
    <r>
      <rPr>
        <b/>
        <sz val="7.5"/>
        <rFont val="宋体"/>
        <charset val="134"/>
      </rPr>
      <t>马达</t>
    </r>
    <r>
      <rPr>
        <b/>
        <sz val="7.5"/>
        <rFont val="Arial"/>
        <charset val="134"/>
      </rPr>
      <t>#540,</t>
    </r>
    <r>
      <rPr>
        <b/>
        <sz val="7.5"/>
        <rFont val="宋体"/>
        <charset val="134"/>
      </rPr>
      <t>灯光</t>
    </r>
    <r>
      <rPr>
        <b/>
        <sz val="7.5"/>
        <rFont val="Arial"/>
        <charset val="134"/>
      </rPr>
      <t>,</t>
    </r>
    <r>
      <rPr>
        <b/>
        <sz val="7.5"/>
        <rFont val="宋体"/>
        <charset val="134"/>
      </rPr>
      <t>音乐</t>
    </r>
    <r>
      <rPr>
        <b/>
        <sz val="7.5"/>
        <rFont val="Arial"/>
        <charset val="134"/>
      </rPr>
      <t>,</t>
    </r>
    <r>
      <rPr>
        <b/>
        <sz val="7.5"/>
        <rFont val="宋体"/>
        <charset val="134"/>
      </rPr>
      <t>一键启动</t>
    </r>
    <r>
      <rPr>
        <b/>
        <sz val="7.5"/>
        <rFont val="Arial"/>
        <charset val="134"/>
      </rPr>
      <t>,MP3</t>
    </r>
    <r>
      <rPr>
        <b/>
        <sz val="7.5"/>
        <rFont val="宋体"/>
        <charset val="134"/>
      </rPr>
      <t>播放器</t>
    </r>
    <r>
      <rPr>
        <b/>
        <sz val="7.5"/>
        <rFont val="Arial"/>
        <charset val="134"/>
      </rPr>
      <t>(MP3/USB</t>
    </r>
    <r>
      <rPr>
        <b/>
        <sz val="7.5"/>
        <rFont val="宋体"/>
        <charset val="134"/>
      </rPr>
      <t>插口</t>
    </r>
    <r>
      <rPr>
        <b/>
        <sz val="7.5"/>
        <rFont val="Arial"/>
        <charset val="134"/>
      </rPr>
      <t>/</t>
    </r>
    <r>
      <rPr>
        <b/>
        <sz val="7.5"/>
        <rFont val="宋体"/>
        <charset val="134"/>
      </rPr>
      <t>蓝牙</t>
    </r>
    <r>
      <rPr>
        <b/>
        <sz val="7.5"/>
        <rFont val="Arial"/>
        <charset val="134"/>
      </rPr>
      <t>/</t>
    </r>
    <r>
      <rPr>
        <b/>
        <sz val="7.5"/>
        <rFont val="宋体"/>
        <charset val="134"/>
      </rPr>
      <t>音量调节</t>
    </r>
    <r>
      <rPr>
        <b/>
        <sz val="7.5"/>
        <rFont val="Arial"/>
        <charset val="134"/>
      </rPr>
      <t>/</t>
    </r>
    <r>
      <rPr>
        <b/>
        <sz val="7.5"/>
        <rFont val="宋体"/>
        <charset val="134"/>
      </rPr>
      <t>早教</t>
    </r>
    <r>
      <rPr>
        <b/>
        <sz val="7.5"/>
        <rFont val="Arial"/>
        <charset val="134"/>
      </rPr>
      <t>/</t>
    </r>
    <r>
      <rPr>
        <b/>
        <sz val="7.5"/>
        <rFont val="宋体"/>
        <charset val="134"/>
      </rPr>
      <t>故事</t>
    </r>
    <r>
      <rPr>
        <b/>
        <sz val="7.5"/>
        <rFont val="Arial"/>
        <charset val="134"/>
      </rPr>
      <t>),</t>
    </r>
    <r>
      <rPr>
        <b/>
        <sz val="7.5"/>
        <rFont val="宋体"/>
        <charset val="134"/>
      </rPr>
      <t>电量显示</t>
    </r>
    <r>
      <rPr>
        <b/>
        <sz val="7.5"/>
        <rFont val="Arial"/>
        <charset val="134"/>
      </rPr>
      <t>,</t>
    </r>
    <r>
      <rPr>
        <b/>
        <sz val="7.5"/>
        <rFont val="宋体"/>
        <charset val="134"/>
      </rPr>
      <t>脚踩油门，带侧座位</t>
    </r>
    <r>
      <rPr>
        <b/>
        <sz val="7.5"/>
        <rFont val="Arial"/>
        <charset val="134"/>
      </rPr>
      <t xml:space="preserve">                     
Battery 12V7AH, motor #540, light, music, one button start,MP3 player (MP3/USB jack/Bluetooth/volume adjustment/Early education/story), power display, foot on the accelerator, with side seat</t>
    </r>
  </si>
  <si>
    <t xml:space="preserve">皮座椅Leather seats+8RMB                             
EVA发泡轮 EVA foam wheel+50RMB                                                                                                                                        </t>
  </si>
  <si>
    <r>
      <rPr>
        <b/>
        <sz val="10"/>
        <rFont val="Arial"/>
        <charset val="134"/>
      </rPr>
      <t>1688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</si>
  <si>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t>105*56*68CM</t>
  </si>
  <si>
    <t>13KG                     
14.3KG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</si>
  <si>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Arial"/>
        <charset val="134"/>
      </rPr>
      <t>(</t>
    </r>
    <r>
      <rPr>
        <b/>
        <sz val="7.5"/>
        <rFont val="宋体"/>
        <charset val="134"/>
      </rPr>
      <t>电瓶</t>
    </r>
    <r>
      <rPr>
        <b/>
        <sz val="7.5"/>
        <rFont val="Arial"/>
        <charset val="134"/>
      </rPr>
      <t>12V4.5AH,</t>
    </r>
    <r>
      <rPr>
        <b/>
        <sz val="7.5"/>
        <rFont val="宋体"/>
        <charset val="134"/>
      </rPr>
      <t>马达</t>
    </r>
    <r>
      <rPr>
        <b/>
        <sz val="7.5"/>
        <rFont val="Arial"/>
        <charset val="134"/>
      </rPr>
      <t>#380</t>
    </r>
    <r>
      <rPr>
        <b/>
        <sz val="7.5"/>
        <rFont val="宋体"/>
        <charset val="134"/>
      </rPr>
      <t>两个</t>
    </r>
    <r>
      <rPr>
        <b/>
        <sz val="7.5"/>
        <rFont val="Arial"/>
        <charset val="134"/>
      </rPr>
      <t>,</t>
    </r>
    <r>
      <rPr>
        <b/>
        <sz val="7.5"/>
        <rFont val="宋体"/>
        <charset val="134"/>
      </rPr>
      <t>灯光</t>
    </r>
    <r>
      <rPr>
        <b/>
        <sz val="7.5"/>
        <rFont val="Arial"/>
        <charset val="134"/>
      </rPr>
      <t>,</t>
    </r>
    <r>
      <rPr>
        <b/>
        <sz val="7.5"/>
        <rFont val="宋体"/>
        <charset val="134"/>
      </rPr>
      <t>音乐</t>
    </r>
    <r>
      <rPr>
        <b/>
        <sz val="7.5"/>
        <rFont val="Arial"/>
        <charset val="134"/>
      </rPr>
      <t>,</t>
    </r>
    <r>
      <rPr>
        <b/>
        <sz val="7.5"/>
        <rFont val="宋体"/>
        <charset val="134"/>
      </rPr>
      <t>一键启动</t>
    </r>
    <r>
      <rPr>
        <b/>
        <sz val="7.5"/>
        <rFont val="Arial"/>
        <charset val="134"/>
      </rPr>
      <t>,MP3</t>
    </r>
    <r>
      <rPr>
        <b/>
        <sz val="7.5"/>
        <rFont val="宋体"/>
        <charset val="134"/>
      </rPr>
      <t>播放器</t>
    </r>
    <r>
      <rPr>
        <b/>
        <sz val="7.5"/>
        <rFont val="Arial"/>
        <charset val="134"/>
      </rPr>
      <t>(MP3/USB</t>
    </r>
    <r>
      <rPr>
        <b/>
        <sz val="7.5"/>
        <rFont val="宋体"/>
        <charset val="134"/>
      </rPr>
      <t>插口</t>
    </r>
    <r>
      <rPr>
        <b/>
        <sz val="7.5"/>
        <rFont val="Arial"/>
        <charset val="134"/>
      </rPr>
      <t>/</t>
    </r>
    <r>
      <rPr>
        <b/>
        <sz val="7.5"/>
        <rFont val="宋体"/>
        <charset val="134"/>
      </rPr>
      <t>蓝牙</t>
    </r>
    <r>
      <rPr>
        <b/>
        <sz val="7.5"/>
        <rFont val="Arial"/>
        <charset val="134"/>
      </rPr>
      <t>/</t>
    </r>
    <r>
      <rPr>
        <b/>
        <sz val="7.5"/>
        <rFont val="宋体"/>
        <charset val="134"/>
      </rPr>
      <t>音量调节</t>
    </r>
    <r>
      <rPr>
        <b/>
        <sz val="7.5"/>
        <rFont val="Arial"/>
        <charset val="134"/>
      </rPr>
      <t>/</t>
    </r>
    <r>
      <rPr>
        <b/>
        <sz val="7.5"/>
        <rFont val="宋体"/>
        <charset val="134"/>
      </rPr>
      <t>早教</t>
    </r>
    <r>
      <rPr>
        <b/>
        <sz val="7.5"/>
        <rFont val="Arial"/>
        <charset val="134"/>
      </rPr>
      <t>/</t>
    </r>
    <r>
      <rPr>
        <b/>
        <sz val="7.5"/>
        <rFont val="宋体"/>
        <charset val="134"/>
      </rPr>
      <t>故事</t>
    </r>
    <r>
      <rPr>
        <b/>
        <sz val="7.5"/>
        <rFont val="Arial"/>
        <charset val="134"/>
      </rPr>
      <t>),</t>
    </r>
    <r>
      <rPr>
        <b/>
        <sz val="7.5"/>
        <rFont val="宋体"/>
        <charset val="134"/>
      </rPr>
      <t>电量显示</t>
    </r>
    <r>
      <rPr>
        <b/>
        <sz val="7.5"/>
        <rFont val="Arial"/>
        <charset val="134"/>
      </rPr>
      <t>,</t>
    </r>
    <r>
      <rPr>
        <b/>
        <sz val="7.5"/>
        <rFont val="宋体"/>
        <charset val="134"/>
      </rPr>
      <t>脚踩油门</t>
    </r>
    <r>
      <rPr>
        <b/>
        <sz val="7.5"/>
        <rFont val="Arial"/>
        <charset val="134"/>
      </rPr>
      <t xml:space="preserve">                                               
(Battery 12V4.5AH, motor #380 two, light, music, one button start,MP3 player (MP3/USB jack/Bluetooth/volume adjustment/early education/story), power display, foot on the accelerator</t>
    </r>
  </si>
  <si>
    <r>
      <rPr>
        <b/>
        <sz val="10"/>
        <rFont val="Arial"/>
        <charset val="134"/>
      </rPr>
      <t xml:space="preserve">R15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12V550*1 </t>
    </r>
    <r>
      <rPr>
        <b/>
        <sz val="10"/>
        <rFont val="宋体"/>
        <charset val="134"/>
      </rPr>
      <t>电机</t>
    </r>
    <r>
      <rPr>
        <b/>
        <sz val="10"/>
        <rFont val="Arial"/>
        <charset val="134"/>
      </rPr>
      <t xml:space="preserve"> motor</t>
    </r>
  </si>
  <si>
    <r>
      <rPr>
        <b/>
        <sz val="10"/>
        <rFont val="宋体"/>
        <charset val="134"/>
      </rPr>
      <t>灰</t>
    </r>
    <r>
      <rPr>
        <b/>
        <sz val="10"/>
        <rFont val="Arial"/>
        <charset val="134"/>
      </rPr>
      <t xml:space="preserve"> Grey
</t>
    </r>
    <r>
      <rPr>
        <b/>
        <sz val="10"/>
        <rFont val="宋体"/>
        <charset val="134"/>
      </rPr>
      <t>黑</t>
    </r>
    <r>
      <rPr>
        <b/>
        <sz val="10"/>
        <rFont val="Arial"/>
        <charset val="134"/>
      </rPr>
      <t xml:space="preserve"> Black
</t>
    </r>
    <r>
      <rPr>
        <b/>
        <sz val="10"/>
        <rFont val="宋体"/>
        <charset val="134"/>
      </rPr>
      <t>蓝</t>
    </r>
    <r>
      <rPr>
        <b/>
        <sz val="10"/>
        <rFont val="Arial"/>
        <charset val="134"/>
      </rPr>
      <t xml:space="preserve"> Blue
</t>
    </r>
    <r>
      <rPr>
        <b/>
        <sz val="10"/>
        <rFont val="宋体"/>
        <charset val="134"/>
      </rPr>
      <t>红</t>
    </r>
    <r>
      <rPr>
        <b/>
        <sz val="10"/>
        <rFont val="Arial"/>
        <charset val="134"/>
      </rPr>
      <t xml:space="preserve"> Red
</t>
    </r>
    <r>
      <rPr>
        <b/>
        <sz val="10"/>
        <rFont val="宋体"/>
        <charset val="134"/>
      </rPr>
      <t>白</t>
    </r>
    <r>
      <rPr>
        <b/>
        <sz val="10"/>
        <rFont val="Arial"/>
        <charset val="134"/>
      </rPr>
      <t xml:space="preserve"> White</t>
    </r>
  </si>
  <si>
    <t>120x60x74CM</t>
  </si>
  <si>
    <t>13.5KG                     
15.5KG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</si>
  <si>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宋体"/>
        <charset val="134"/>
      </rPr>
      <t>蓝牙，早教功能，音乐，故事，英语，电量显示，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前大灯，天一</t>
    </r>
    <r>
      <rPr>
        <b/>
        <sz val="7.5"/>
        <rFont val="Arial"/>
        <charset val="134"/>
      </rPr>
      <t>12V4.5</t>
    </r>
    <r>
      <rPr>
        <b/>
        <sz val="7.5"/>
        <rFont val="宋体"/>
        <charset val="134"/>
      </rPr>
      <t>电瓶，</t>
    </r>
    <r>
      <rPr>
        <b/>
        <sz val="7.5"/>
        <rFont val="Arial"/>
        <charset val="134"/>
      </rPr>
      <t>550</t>
    </r>
    <r>
      <rPr>
        <b/>
        <sz val="7.5"/>
        <rFont val="宋体"/>
        <charset val="134"/>
      </rPr>
      <t>单驱动电机</t>
    </r>
    <r>
      <rPr>
        <b/>
        <sz val="7.5"/>
        <rFont val="Arial"/>
        <charset val="134"/>
      </rPr>
      <t xml:space="preserve">              
Bluetooth, early education function, Music, Stories, English, battery display, USB jack, multi-function music player, LED headlights, Tianyi 12V4.5 battery, 550 single drive motor</t>
    </r>
  </si>
  <si>
    <t xml:space="preserve">皮座椅Leather seats+8RMB                             
EVA发泡轮 EVA foam wheel+35RMB                                                                                                                                        轮子灯光Wheel light+15RMB                                  手动加速                                                                  
Manual throttle acceleration+15RMB                                                                                       </t>
  </si>
  <si>
    <r>
      <rPr>
        <b/>
        <sz val="10"/>
        <rFont val="Arial"/>
        <charset val="134"/>
      </rPr>
      <t xml:space="preserve">R15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12V550*1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</si>
  <si>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宋体"/>
        <charset val="134"/>
      </rPr>
      <t>蓝牙，早教功能，音乐，故事，英语，电量显示，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前大灯，天一</t>
    </r>
    <r>
      <rPr>
        <b/>
        <sz val="7.5"/>
        <rFont val="Arial"/>
        <charset val="134"/>
      </rPr>
      <t>12V4.5</t>
    </r>
    <r>
      <rPr>
        <b/>
        <sz val="7.5"/>
        <rFont val="宋体"/>
        <charset val="134"/>
      </rPr>
      <t>电瓶，</t>
    </r>
    <r>
      <rPr>
        <b/>
        <sz val="7.5"/>
        <rFont val="Arial"/>
        <charset val="134"/>
      </rPr>
      <t>550</t>
    </r>
    <r>
      <rPr>
        <b/>
        <sz val="7.5"/>
        <rFont val="宋体"/>
        <charset val="134"/>
      </rPr>
      <t>单驱动电机</t>
    </r>
    <r>
      <rPr>
        <b/>
        <sz val="7.5"/>
        <rFont val="Arial"/>
        <charset val="134"/>
      </rPr>
      <t xml:space="preserve">              
Bluetooth, early education function, Music, Stories, English, battery display, USB jack, multi-function music player, LED headlights, Tianyi 12V4.5 battery, 550 single drive motor</t>
    </r>
  </si>
  <si>
    <r>
      <rPr>
        <b/>
        <sz val="10"/>
        <rFont val="Arial"/>
        <charset val="134"/>
      </rPr>
      <t xml:space="preserve">R15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12V550*1</t>
    </r>
    <r>
      <rPr>
        <b/>
        <sz val="10"/>
        <rFont val="Arial"/>
        <charset val="134"/>
      </rPr>
      <t xml:space="preserve">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+Manual throttle acceleration</t>
    </r>
    <r>
      <rPr>
        <b/>
        <sz val="10"/>
        <rFont val="Arial"/>
        <charset val="134"/>
      </rPr>
      <t xml:space="preserve">
+</t>
    </r>
    <r>
      <rPr>
        <b/>
        <sz val="10"/>
        <rFont val="宋体"/>
        <charset val="134"/>
      </rPr>
      <t>车轮灯光</t>
    </r>
    <r>
      <rPr>
        <b/>
        <sz val="10"/>
        <rFont val="Arial"/>
        <charset val="134"/>
      </rPr>
      <t xml:space="preserve">
</t>
    </r>
    <r>
      <rPr>
        <b/>
        <sz val="10"/>
        <color rgb="FFFF0000"/>
        <rFont val="Arial"/>
        <charset val="134"/>
      </rPr>
      <t>+Wheel light</t>
    </r>
  </si>
  <si>
    <r>
      <rPr>
        <b/>
        <sz val="10"/>
        <rFont val="Arial"/>
        <charset val="134"/>
      </rPr>
      <t>H2R                                                                                                                                                                                                                                                                        12V4.5A*1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t>
    </r>
  </si>
  <si>
    <r>
      <rPr>
        <b/>
        <sz val="10"/>
        <rFont val="宋体"/>
        <charset val="134"/>
      </rPr>
      <t>白，红，蓝，</t>
    </r>
    <r>
      <rPr>
        <b/>
        <sz val="10"/>
        <rFont val="Arial"/>
        <charset val="134"/>
      </rPr>
      <t xml:space="preserve">
</t>
    </r>
    <r>
      <rPr>
        <b/>
        <sz val="10"/>
        <rFont val="宋体"/>
        <charset val="134"/>
      </rPr>
      <t>绿，粉，</t>
    </r>
    <r>
      <rPr>
        <b/>
        <sz val="10"/>
        <rFont val="Arial"/>
        <charset val="134"/>
      </rPr>
      <t xml:space="preserve">           
White, red, blue,
Green, pink,</t>
    </r>
  </si>
  <si>
    <t>110x43x62CM</t>
  </si>
  <si>
    <t>11KG                     
13KG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</si>
  <si>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宋体"/>
        <charset val="134"/>
      </rPr>
      <t>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前大灯，天一</t>
    </r>
    <r>
      <rPr>
        <b/>
        <sz val="7.5"/>
        <rFont val="Arial"/>
        <charset val="134"/>
      </rPr>
      <t>12V4.5</t>
    </r>
    <r>
      <rPr>
        <b/>
        <sz val="7.5"/>
        <rFont val="宋体"/>
        <charset val="134"/>
      </rPr>
      <t>电瓶，双驱</t>
    </r>
    <r>
      <rPr>
        <b/>
        <sz val="7.5"/>
        <rFont val="Arial"/>
        <charset val="134"/>
      </rPr>
      <t>390</t>
    </r>
    <r>
      <rPr>
        <b/>
        <sz val="7.5"/>
        <rFont val="宋体"/>
        <charset val="134"/>
      </rPr>
      <t>电机</t>
    </r>
    <r>
      <rPr>
        <b/>
        <sz val="7.5"/>
        <rFont val="Arial"/>
        <charset val="134"/>
      </rPr>
      <t xml:space="preserve">
Early education function, music, stories, English, power display, USB jack, multi-function music player, LED headlights, Tianyi 12V3.5 battery, dual drive 390 motor</t>
    </r>
  </si>
  <si>
    <r>
      <rPr>
        <b/>
        <sz val="10"/>
        <rFont val="Arial"/>
        <charset val="134"/>
      </rPr>
      <t>H2R                                                                                                                                                                                                                                                                        12V7A*1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t>
    </r>
  </si>
  <si>
    <r>
      <rPr>
        <b/>
        <sz val="10"/>
        <rFont val="Arial"/>
        <charset val="134"/>
      </rPr>
      <t>H2R                                                                                                                                                                                                                                                                        12V7A*1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
</t>
    </r>
    <r>
      <rPr>
        <b/>
        <sz val="10"/>
        <rFont val="宋体"/>
        <charset val="134"/>
      </rPr>
      <t>车轮灯光</t>
    </r>
    <r>
      <rPr>
        <b/>
        <sz val="10"/>
        <rFont val="Arial"/>
        <charset val="134"/>
      </rPr>
      <t>Wheel light</t>
    </r>
  </si>
  <si>
    <r>
      <rPr>
        <b/>
        <sz val="10"/>
        <rFont val="Arial"/>
        <charset val="134"/>
      </rPr>
      <t>H2R-3                                                                                                                                                                                                                                                                        12V4.5A*1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t>
    </r>
  </si>
  <si>
    <r>
      <rPr>
        <b/>
        <sz val="10"/>
        <rFont val="宋体"/>
        <charset val="134"/>
      </rPr>
      <t>白，红，蓝，</t>
    </r>
    <r>
      <rPr>
        <b/>
        <sz val="10"/>
        <rFont val="Arial"/>
        <charset val="134"/>
      </rPr>
      <t xml:space="preserve">
</t>
    </r>
    <r>
      <rPr>
        <b/>
        <sz val="10"/>
        <rFont val="宋体"/>
        <charset val="134"/>
      </rPr>
      <t>绿，</t>
    </r>
    <r>
      <rPr>
        <b/>
        <sz val="10"/>
        <rFont val="Arial"/>
        <charset val="134"/>
      </rPr>
      <t xml:space="preserve">          
White, red, blue,
Green, </t>
    </r>
  </si>
  <si>
    <t>112x52x62CM</t>
  </si>
  <si>
    <t xml:space="preserve">皮座椅Leather seats+8RMB                             
EVA发泡轮 EVA foam wheel+50RMB                                                                                                                                        轮子灯光Wheel light+15RMB                                  手动加速                                                                  
Manual throttle acceleration+15RMB                                                                                       </t>
  </si>
  <si>
    <r>
      <rPr>
        <b/>
        <sz val="10"/>
        <rFont val="Arial"/>
        <charset val="134"/>
      </rPr>
      <t>H2R-3                                                                                                                                                                                                                                                                        12V7A*1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</si>
  <si>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宋体"/>
        <charset val="134"/>
      </rPr>
      <t>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前大灯，天一</t>
    </r>
    <r>
      <rPr>
        <b/>
        <sz val="7.5"/>
        <rFont val="Arial"/>
        <charset val="134"/>
      </rPr>
      <t>12V4.5</t>
    </r>
    <r>
      <rPr>
        <b/>
        <sz val="7.5"/>
        <rFont val="宋体"/>
        <charset val="134"/>
      </rPr>
      <t>电瓶，双驱</t>
    </r>
    <r>
      <rPr>
        <b/>
        <sz val="7.5"/>
        <rFont val="Arial"/>
        <charset val="134"/>
      </rPr>
      <t>390</t>
    </r>
    <r>
      <rPr>
        <b/>
        <sz val="7.5"/>
        <rFont val="宋体"/>
        <charset val="134"/>
      </rPr>
      <t>电机</t>
    </r>
    <r>
      <rPr>
        <b/>
        <sz val="7.5"/>
        <rFont val="Arial"/>
        <charset val="134"/>
      </rPr>
      <t xml:space="preserve">
Early education function, music, stories, English, power display, USB jack, multi-function music player, LED headlights, Tianyi 12V3.5 battery, dual drive 390 motor</t>
    </r>
  </si>
  <si>
    <r>
      <rPr>
        <b/>
        <sz val="10"/>
        <rFont val="Arial"/>
        <charset val="134"/>
      </rPr>
      <t>H2R-3                                                                                                                                                                                                                                                                        12V7A*1</t>
    </r>
    <r>
      <rPr>
        <b/>
        <sz val="10"/>
        <rFont val="宋体"/>
        <charset val="134"/>
      </rPr>
      <t>铅酸电池</t>
    </r>
    <r>
      <rPr>
        <b/>
        <sz val="10"/>
        <rFont val="Arial"/>
        <charset val="134"/>
      </rPr>
      <t xml:space="preserve">
Lead-acid battery
12V390*2</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
</t>
    </r>
    <r>
      <rPr>
        <b/>
        <sz val="10"/>
        <rFont val="宋体"/>
        <charset val="134"/>
      </rPr>
      <t>车轮灯光</t>
    </r>
    <r>
      <rPr>
        <b/>
        <sz val="10"/>
        <rFont val="Arial"/>
        <charset val="134"/>
      </rPr>
      <t>Wheel light</t>
    </r>
  </si>
  <si>
    <r>
      <rPr>
        <b/>
        <sz val="10"/>
        <rFont val="Arial"/>
        <charset val="134"/>
      </rPr>
      <t>1800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</si>
  <si>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r>
      <rPr>
        <b/>
        <sz val="10"/>
        <rFont val="宋体"/>
        <charset val="134"/>
      </rPr>
      <t>白，红，蓝，粉，</t>
    </r>
    <r>
      <rPr>
        <b/>
        <sz val="10"/>
        <rFont val="Arial"/>
        <charset val="134"/>
      </rPr>
      <t xml:space="preserve">           
White, red, 
blue</t>
    </r>
    <r>
      <rPr>
        <b/>
        <sz val="10"/>
        <rFont val="宋体"/>
        <charset val="134"/>
      </rPr>
      <t>，</t>
    </r>
    <r>
      <rPr>
        <b/>
        <sz val="10"/>
        <rFont val="Arial"/>
        <charset val="134"/>
      </rPr>
      <t>pink,</t>
    </r>
  </si>
  <si>
    <t>128*53*75CM</t>
  </si>
  <si>
    <t>14KG                     
15.5KG</t>
  </si>
  <si>
    <r>
      <rPr>
        <b/>
        <sz val="10"/>
        <rFont val="Arial"/>
        <charset val="134"/>
      </rPr>
      <t>1800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</si>
  <si>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宋体"/>
        <charset val="134"/>
      </rPr>
      <t>蓝牙，早教功能，音乐，故事，英语，电量显示，</t>
    </r>
    <r>
      <rPr>
        <b/>
        <sz val="7.5"/>
        <rFont val="Arial"/>
        <charset val="134"/>
      </rPr>
      <t>USB</t>
    </r>
    <r>
      <rPr>
        <b/>
        <sz val="7.5"/>
        <rFont val="宋体"/>
        <charset val="134"/>
      </rPr>
      <t>插口，多功能音乐播放器，</t>
    </r>
    <r>
      <rPr>
        <b/>
        <sz val="7.5"/>
        <rFont val="Arial"/>
        <charset val="134"/>
      </rPr>
      <t>LED</t>
    </r>
    <r>
      <rPr>
        <b/>
        <sz val="7.5"/>
        <rFont val="宋体"/>
        <charset val="134"/>
      </rPr>
      <t>前大灯，天一</t>
    </r>
    <r>
      <rPr>
        <b/>
        <sz val="7.5"/>
        <rFont val="Arial"/>
        <charset val="134"/>
      </rPr>
      <t>12V7</t>
    </r>
    <r>
      <rPr>
        <b/>
        <sz val="7.5"/>
        <rFont val="宋体"/>
        <charset val="134"/>
      </rPr>
      <t>电瓶，</t>
    </r>
    <r>
      <rPr>
        <b/>
        <sz val="7.5"/>
        <rFont val="Arial"/>
        <charset val="134"/>
      </rPr>
      <t>550</t>
    </r>
    <r>
      <rPr>
        <b/>
        <sz val="7.5"/>
        <rFont val="宋体"/>
        <charset val="134"/>
      </rPr>
      <t>单驱动电机</t>
    </r>
    <r>
      <rPr>
        <b/>
        <sz val="7.5"/>
        <rFont val="Arial"/>
        <charset val="134"/>
      </rPr>
      <t xml:space="preserve">              
Bluetooth, early education function, Music, Stories, English, battery display, USB jack, multi-function music player, LED headlights, Tianyi 12V4.5 battery, 550 single drive motor</t>
    </r>
  </si>
  <si>
    <r>
      <rPr>
        <b/>
        <sz val="10"/>
        <rFont val="Arial"/>
        <charset val="134"/>
      </rPr>
      <t>1800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
</t>
    </r>
    <r>
      <rPr>
        <b/>
        <sz val="10"/>
        <rFont val="宋体"/>
        <charset val="134"/>
      </rPr>
      <t>车轮灯光</t>
    </r>
    <r>
      <rPr>
        <b/>
        <sz val="10"/>
        <rFont val="Arial"/>
        <charset val="134"/>
      </rPr>
      <t>Wheel light</t>
    </r>
  </si>
  <si>
    <t>BME</t>
  </si>
  <si>
    <r>
      <rPr>
        <b/>
        <sz val="10"/>
        <rFont val="Arial"/>
        <charset val="134"/>
      </rPr>
      <t>1200                                                                                                                                                                                                                                                                       6V4.5A*1</t>
    </r>
    <r>
      <rPr>
        <b/>
        <sz val="10"/>
        <rFont val="宋体"/>
        <charset val="134"/>
      </rPr>
      <t>铅酸电池</t>
    </r>
    <r>
      <rPr>
        <b/>
        <sz val="10"/>
        <rFont val="Arial"/>
        <charset val="134"/>
      </rPr>
      <t xml:space="preserve">Lead-acid battery 
6V380*1 </t>
    </r>
    <r>
      <rPr>
        <b/>
        <sz val="10"/>
        <rFont val="宋体"/>
        <charset val="134"/>
      </rPr>
      <t>电机</t>
    </r>
    <r>
      <rPr>
        <b/>
        <sz val="10"/>
        <rFont val="Arial"/>
        <charset val="134"/>
      </rPr>
      <t xml:space="preserve"> motor</t>
    </r>
  </si>
  <si>
    <r>
      <rPr>
        <b/>
        <sz val="10"/>
        <rFont val="宋体"/>
        <charset val="134"/>
      </rPr>
      <t>白，红，蓝，</t>
    </r>
    <r>
      <rPr>
        <b/>
        <sz val="10"/>
        <rFont val="Arial"/>
        <charset val="134"/>
      </rPr>
      <t xml:space="preserve">          
White, red, 
blue</t>
    </r>
    <r>
      <rPr>
        <b/>
        <sz val="10"/>
        <rFont val="宋体"/>
        <charset val="134"/>
      </rPr>
      <t>，</t>
    </r>
  </si>
  <si>
    <t>100*45*60CM</t>
  </si>
  <si>
    <t>9KG                     
11KG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</si>
  <si>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+6V380*1 </t>
    </r>
    <r>
      <rPr>
        <b/>
        <sz val="7.5"/>
        <color rgb="FFFF0000"/>
        <rFont val="宋体"/>
        <charset val="134"/>
      </rPr>
      <t>电机</t>
    </r>
    <r>
      <rPr>
        <b/>
        <sz val="7.5"/>
        <color rgb="FFFF0000"/>
        <rFont val="Arial"/>
        <charset val="134"/>
      </rPr>
      <t xml:space="preserve"> motor )                                                                      
</t>
    </r>
    <r>
      <rPr>
        <b/>
        <sz val="7.5"/>
        <rFont val="宋体"/>
        <charset val="134"/>
      </rPr>
      <t>一键启动、多功能播放器、</t>
    </r>
    <r>
      <rPr>
        <b/>
        <sz val="7.5"/>
        <rFont val="Arial"/>
        <charset val="134"/>
      </rPr>
      <t>LED</t>
    </r>
    <r>
      <rPr>
        <b/>
        <sz val="7.5"/>
        <rFont val="宋体"/>
        <charset val="134"/>
      </rPr>
      <t>大灯、</t>
    </r>
    <r>
      <rPr>
        <b/>
        <sz val="7.5"/>
        <rFont val="Arial"/>
        <charset val="134"/>
      </rPr>
      <t>USB/SD</t>
    </r>
    <r>
      <rPr>
        <b/>
        <sz val="7.5"/>
        <rFont val="宋体"/>
        <charset val="134"/>
      </rPr>
      <t>插卡</t>
    </r>
    <r>
      <rPr>
        <b/>
        <sz val="7.5"/>
        <rFont val="Arial"/>
        <charset val="134"/>
      </rPr>
      <t>/MP3
One-button startup, multi-function player, LED headlights, USB/SD card /MP3</t>
    </r>
  </si>
  <si>
    <t>轮子灯光Wheel light+15RMB</t>
  </si>
  <si>
    <r>
      <rPr>
        <b/>
        <sz val="10"/>
        <rFont val="Arial"/>
        <charset val="134"/>
      </rPr>
      <t>1200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</si>
  <si>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7.5"/>
        <color rgb="FFFF0000"/>
        <rFont val="Arial"/>
        <charset val="134"/>
      </rPr>
      <t>(6V7A*1</t>
    </r>
    <r>
      <rPr>
        <b/>
        <sz val="7.5"/>
        <color rgb="FFFF0000"/>
        <rFont val="宋体"/>
        <charset val="134"/>
      </rPr>
      <t>铅酸电池</t>
    </r>
    <r>
      <rPr>
        <b/>
        <sz val="7.5"/>
        <color rgb="FFFF0000"/>
        <rFont val="Arial"/>
        <charset val="134"/>
      </rPr>
      <t xml:space="preserve">Lead-acid battery +6V380*2 </t>
    </r>
    <r>
      <rPr>
        <b/>
        <sz val="7.5"/>
        <color rgb="FFFF0000"/>
        <rFont val="宋体"/>
        <charset val="134"/>
      </rPr>
      <t>电机</t>
    </r>
    <r>
      <rPr>
        <b/>
        <sz val="7.5"/>
        <color rgb="FFFF0000"/>
        <rFont val="Arial"/>
        <charset val="134"/>
      </rPr>
      <t xml:space="preserve"> motor )                                                                      
</t>
    </r>
    <r>
      <rPr>
        <b/>
        <sz val="7.5"/>
        <rFont val="宋体"/>
        <charset val="134"/>
      </rPr>
      <t>一键启动、多功能播放器、</t>
    </r>
    <r>
      <rPr>
        <b/>
        <sz val="7.5"/>
        <rFont val="Arial"/>
        <charset val="134"/>
      </rPr>
      <t>LED</t>
    </r>
    <r>
      <rPr>
        <b/>
        <sz val="7.5"/>
        <rFont val="宋体"/>
        <charset val="134"/>
      </rPr>
      <t>大灯、</t>
    </r>
    <r>
      <rPr>
        <b/>
        <sz val="7.5"/>
        <rFont val="Arial"/>
        <charset val="134"/>
      </rPr>
      <t>USB/SD</t>
    </r>
    <r>
      <rPr>
        <b/>
        <sz val="7.5"/>
        <rFont val="宋体"/>
        <charset val="134"/>
      </rPr>
      <t>插卡</t>
    </r>
    <r>
      <rPr>
        <b/>
        <sz val="7.5"/>
        <rFont val="Arial"/>
        <charset val="134"/>
      </rPr>
      <t>/MP3
One-button startup, multi-function player, LED headlights, USB/SD card /MP3</t>
    </r>
  </si>
  <si>
    <r>
      <rPr>
        <b/>
        <sz val="10"/>
        <rFont val="Arial"/>
        <charset val="134"/>
      </rPr>
      <t>H2                                                                                                                                                                                                                                                                      12V4.5A*1</t>
    </r>
    <r>
      <rPr>
        <b/>
        <sz val="10"/>
        <rFont val="宋体"/>
        <charset val="134"/>
      </rPr>
      <t>铅酸电池</t>
    </r>
    <r>
      <rPr>
        <b/>
        <sz val="10"/>
        <rFont val="Arial"/>
        <charset val="134"/>
      </rPr>
      <t xml:space="preserve">Lead-acid battery 
12V540*1 </t>
    </r>
    <r>
      <rPr>
        <b/>
        <sz val="10"/>
        <rFont val="宋体"/>
        <charset val="134"/>
      </rPr>
      <t>电机</t>
    </r>
    <r>
      <rPr>
        <b/>
        <sz val="10"/>
        <rFont val="Arial"/>
        <charset val="134"/>
      </rPr>
      <t xml:space="preserve"> motor</t>
    </r>
  </si>
  <si>
    <r>
      <rPr>
        <b/>
        <sz val="10"/>
        <rFont val="宋体"/>
        <charset val="134"/>
      </rPr>
      <t>红色</t>
    </r>
    <r>
      <rPr>
        <b/>
        <sz val="10"/>
        <rFont val="Arial"/>
        <charset val="134"/>
      </rPr>
      <t>,</t>
    </r>
    <r>
      <rPr>
        <b/>
        <sz val="10"/>
        <rFont val="宋体"/>
        <charset val="134"/>
      </rPr>
      <t>白色</t>
    </r>
    <r>
      <rPr>
        <b/>
        <sz val="10"/>
        <rFont val="Arial"/>
        <charset val="134"/>
      </rPr>
      <t xml:space="preserve">,                        
</t>
    </r>
    <r>
      <rPr>
        <b/>
        <sz val="10"/>
        <rFont val="宋体"/>
        <charset val="134"/>
      </rPr>
      <t>蓝色</t>
    </r>
    <r>
      <rPr>
        <b/>
        <sz val="10"/>
        <rFont val="Arial"/>
        <charset val="134"/>
      </rPr>
      <t>,</t>
    </r>
    <r>
      <rPr>
        <b/>
        <sz val="10"/>
        <rFont val="宋体"/>
        <charset val="134"/>
      </rPr>
      <t>灰色</t>
    </r>
    <r>
      <rPr>
        <b/>
        <sz val="10"/>
        <rFont val="Arial"/>
        <charset val="134"/>
      </rPr>
      <t xml:space="preserve">                                 
Red, white, 
blue, gray,</t>
    </r>
  </si>
  <si>
    <t xml:space="preserve">125*53*68CM </t>
  </si>
  <si>
    <t>13KG                     
15KG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</si>
  <si>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+12V540*1 </t>
    </r>
    <r>
      <rPr>
        <b/>
        <sz val="7.5"/>
        <color rgb="FFFF0000"/>
        <rFont val="宋体"/>
        <charset val="134"/>
      </rPr>
      <t>电机</t>
    </r>
    <r>
      <rPr>
        <b/>
        <sz val="7.5"/>
        <color rgb="FFFF0000"/>
        <rFont val="Arial"/>
        <charset val="134"/>
      </rPr>
      <t xml:space="preserve"> motor )                                                                      
</t>
    </r>
    <r>
      <rPr>
        <b/>
        <sz val="7.5"/>
        <rFont val="宋体"/>
        <charset val="134"/>
      </rPr>
      <t>钥匙启动、脚踏油门、多功能播放器、车头灯光、</t>
    </r>
    <r>
      <rPr>
        <b/>
        <sz val="7.5"/>
        <rFont val="Arial"/>
        <charset val="134"/>
      </rPr>
      <t>USB/SD</t>
    </r>
    <r>
      <rPr>
        <b/>
        <sz val="7.5"/>
        <rFont val="宋体"/>
        <charset val="134"/>
      </rPr>
      <t>插卡</t>
    </r>
    <r>
      <rPr>
        <b/>
        <sz val="7.5"/>
        <rFont val="Arial"/>
        <charset val="134"/>
      </rPr>
      <t>/MP3                                      
Key start, pedal accelerator, multi-function player, headlight, USB/SD card /MP3</t>
    </r>
  </si>
  <si>
    <t xml:space="preserve">皮座椅Leather seats+8RMB                             
EVA发泡轮 EVA foam wheel+40RMB                                                                                                                                        轮子灯光Wheel light+15RMB                                  手动加速                                                                  
Manual throttle acceleration+15RMB                                                                                       </t>
  </si>
  <si>
    <r>
      <rPr>
        <b/>
        <sz val="10"/>
        <rFont val="Arial"/>
        <charset val="134"/>
      </rPr>
      <t>H2                                                                                                                                                                                                                                                                      12V7A*1</t>
    </r>
    <r>
      <rPr>
        <b/>
        <sz val="10"/>
        <rFont val="宋体"/>
        <charset val="134"/>
      </rPr>
      <t>铅酸电池</t>
    </r>
    <r>
      <rPr>
        <b/>
        <sz val="10"/>
        <rFont val="Arial"/>
        <charset val="134"/>
      </rPr>
      <t xml:space="preserve">Lead-acid battery 
12V540*1 </t>
    </r>
    <r>
      <rPr>
        <b/>
        <sz val="10"/>
        <rFont val="宋体"/>
        <charset val="134"/>
      </rPr>
      <t>电机</t>
    </r>
    <r>
      <rPr>
        <b/>
        <sz val="10"/>
        <rFont val="Arial"/>
        <charset val="134"/>
      </rPr>
      <t xml:space="preserve"> motor</t>
    </r>
  </si>
  <si>
    <t>XGZ</t>
  </si>
  <si>
    <r>
      <rPr>
        <b/>
        <sz val="10"/>
        <rFont val="Arial"/>
        <charset val="134"/>
      </rPr>
      <t xml:space="preserve">608                                                                                                                                                                                                                                                                     </t>
    </r>
    <r>
      <rPr>
        <b/>
        <sz val="10"/>
        <color rgb="FFFF0000"/>
        <rFont val="Arial"/>
        <charset val="134"/>
      </rPr>
      <t>6V4A*2</t>
    </r>
    <r>
      <rPr>
        <b/>
        <sz val="10"/>
        <rFont val="宋体"/>
        <charset val="134"/>
      </rPr>
      <t>铅酸电池</t>
    </r>
    <r>
      <rPr>
        <b/>
        <sz val="10"/>
        <rFont val="Arial"/>
        <charset val="134"/>
      </rPr>
      <t xml:space="preserve">
Lead-acid battery
</t>
    </r>
    <r>
      <rPr>
        <b/>
        <sz val="10"/>
        <color rgb="FFFF0000"/>
        <rFont val="Arial"/>
        <charset val="134"/>
      </rPr>
      <t>12V550*1</t>
    </r>
    <r>
      <rPr>
        <b/>
        <sz val="10"/>
        <rFont val="Arial"/>
        <charset val="134"/>
      </rPr>
      <t xml:space="preserve">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+Manual accelerator</t>
    </r>
  </si>
  <si>
    <r>
      <rPr>
        <b/>
        <sz val="10"/>
        <rFont val="宋体"/>
        <charset val="134"/>
      </rPr>
      <t>红色</t>
    </r>
    <r>
      <rPr>
        <b/>
        <sz val="10"/>
        <rFont val="Arial"/>
        <charset val="134"/>
      </rPr>
      <t xml:space="preserve"> Red
</t>
    </r>
    <r>
      <rPr>
        <b/>
        <sz val="10"/>
        <rFont val="宋体"/>
        <charset val="134"/>
      </rPr>
      <t>白色</t>
    </r>
    <r>
      <rPr>
        <b/>
        <sz val="10"/>
        <rFont val="Arial"/>
        <charset val="134"/>
      </rPr>
      <t xml:space="preserve"> white
</t>
    </r>
    <r>
      <rPr>
        <b/>
        <sz val="10"/>
        <rFont val="宋体"/>
        <charset val="134"/>
      </rPr>
      <t>蓝色</t>
    </r>
    <r>
      <rPr>
        <b/>
        <sz val="10"/>
        <rFont val="Arial"/>
        <charset val="134"/>
      </rPr>
      <t xml:space="preserve"> blue</t>
    </r>
  </si>
  <si>
    <t xml:space="preserve">122*55*80CM </t>
  </si>
  <si>
    <t xml:space="preserve">12.6KG         
14.4KG                </t>
  </si>
  <si>
    <r>
      <rPr>
        <b/>
        <sz val="9"/>
        <color theme="1"/>
        <rFont val="宋体"/>
        <charset val="134"/>
      </rPr>
      <t>采用双电瓶，强劲大电机，标配无极变速缓起，更安全。一键启动，电量显示，早教功能，英语故事，</t>
    </r>
    <r>
      <rPr>
        <b/>
        <sz val="9"/>
        <color theme="1"/>
        <rFont val="Arial"/>
        <charset val="134"/>
      </rPr>
      <t>LED</t>
    </r>
    <r>
      <rPr>
        <b/>
        <sz val="9"/>
        <color theme="1"/>
        <rFont val="宋体"/>
        <charset val="134"/>
      </rPr>
      <t>大灯，</t>
    </r>
    <r>
      <rPr>
        <b/>
        <sz val="9"/>
        <color theme="1"/>
        <rFont val="Arial"/>
        <charset val="134"/>
      </rPr>
      <t>USB</t>
    </r>
    <r>
      <rPr>
        <b/>
        <sz val="9"/>
        <color theme="1"/>
        <rFont val="宋体"/>
        <charset val="134"/>
      </rPr>
      <t>插口，电镀发动机，车头灯光。标配为手转把加速油门。</t>
    </r>
    <r>
      <rPr>
        <b/>
        <sz val="9"/>
        <color rgb="FFFF0000"/>
        <rFont val="Arial"/>
        <charset val="134"/>
      </rPr>
      <t xml:space="preserve">
The use of double battery, strong large motor, standard with endless speed slow start, more safe. One-button start, power display, early education function, English stories, LED headlights, USB jack, electroplated engine, headlights. Manual acceleration throttle is standard.</t>
    </r>
  </si>
  <si>
    <t xml:space="preserve">皮座Leather seats+8RMB                                           EVA发泡轮 EVA foam wheel+50RMB                                                             </t>
  </si>
  <si>
    <t>CE GCC</t>
  </si>
  <si>
    <t xml:space="preserve">125*55*80CM </t>
  </si>
  <si>
    <r>
      <rPr>
        <b/>
        <sz val="10"/>
        <rFont val="Arial"/>
        <charset val="134"/>
      </rPr>
      <t xml:space="preserve">9199                                                                                                                                                                                                                                                                     </t>
    </r>
    <r>
      <rPr>
        <b/>
        <sz val="10"/>
        <color rgb="FFFF0000"/>
        <rFont val="Arial"/>
        <charset val="134"/>
      </rPr>
      <t>6V4A*1</t>
    </r>
    <r>
      <rPr>
        <b/>
        <sz val="10"/>
        <rFont val="宋体"/>
        <charset val="134"/>
      </rPr>
      <t>铅酸电池</t>
    </r>
    <r>
      <rPr>
        <b/>
        <sz val="10"/>
        <rFont val="Arial"/>
        <charset val="134"/>
      </rPr>
      <t xml:space="preserve">
Lead-acid battery
</t>
    </r>
    <r>
      <rPr>
        <b/>
        <sz val="10"/>
        <color rgb="FFFF0000"/>
        <rFont val="Arial"/>
        <charset val="134"/>
      </rPr>
      <t>6V380*1</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</si>
  <si>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白</t>
    </r>
    <r>
      <rPr>
        <b/>
        <sz val="10"/>
        <rFont val="Arial"/>
        <charset val="134"/>
      </rPr>
      <t xml:space="preserve"> white
</t>
    </r>
    <r>
      <rPr>
        <b/>
        <sz val="10"/>
        <rFont val="宋体"/>
        <charset val="134"/>
      </rPr>
      <t>红</t>
    </r>
    <r>
      <rPr>
        <b/>
        <sz val="10"/>
        <rFont val="Arial"/>
        <charset val="134"/>
      </rPr>
      <t xml:space="preserve"> red
</t>
    </r>
    <r>
      <rPr>
        <b/>
        <sz val="10"/>
        <rFont val="宋体"/>
        <charset val="134"/>
      </rPr>
      <t>蓝</t>
    </r>
    <r>
      <rPr>
        <b/>
        <sz val="10"/>
        <rFont val="Arial"/>
        <charset val="134"/>
      </rPr>
      <t xml:space="preserve"> blue</t>
    </r>
  </si>
  <si>
    <t xml:space="preserve">111*51*70.5CM </t>
  </si>
  <si>
    <t>10KG                     
12.4KG</t>
  </si>
  <si>
    <r>
      <rPr>
        <b/>
        <sz val="9"/>
        <color theme="1"/>
        <rFont val="宋体"/>
        <charset val="134"/>
      </rPr>
      <t>单电瓶，单电机，一键启动，电量显示，早教功能，英语故事，</t>
    </r>
    <r>
      <rPr>
        <b/>
        <sz val="9"/>
        <color theme="1"/>
        <rFont val="Arial"/>
        <charset val="134"/>
      </rPr>
      <t>LED</t>
    </r>
    <r>
      <rPr>
        <b/>
        <sz val="9"/>
        <color theme="1"/>
        <rFont val="宋体"/>
        <charset val="134"/>
      </rPr>
      <t>大灯，</t>
    </r>
    <r>
      <rPr>
        <b/>
        <sz val="9"/>
        <color theme="1"/>
        <rFont val="Arial"/>
        <charset val="134"/>
      </rPr>
      <t>USB</t>
    </r>
    <r>
      <rPr>
        <b/>
        <sz val="9"/>
        <color theme="1"/>
        <rFont val="宋体"/>
        <charset val="134"/>
      </rPr>
      <t>插口。</t>
    </r>
    <r>
      <rPr>
        <b/>
        <sz val="9"/>
        <color theme="1"/>
        <rFont val="Arial"/>
        <charset val="134"/>
      </rPr>
      <t xml:space="preserve">  
</t>
    </r>
    <r>
      <rPr>
        <b/>
        <sz val="9"/>
        <color rgb="FFFF0000"/>
        <rFont val="Arial"/>
        <charset val="134"/>
      </rPr>
      <t xml:space="preserve">Single battery, single motor, one button start, power display, early education function, English stories, LED headlights, USB jack.  </t>
    </r>
    <r>
      <rPr>
        <b/>
        <sz val="9"/>
        <color theme="1"/>
        <rFont val="Arial"/>
        <charset val="134"/>
      </rPr>
      <t xml:space="preserve">                                                                                              </t>
    </r>
  </si>
  <si>
    <t xml:space="preserve">皮座椅Leather seats+8RMB                             
EVA发泡轮 EVA foam wheel+50RMB                                                                                                                                                                      手动加速                                                                  
Manual throttle acceleration+20RMB                               </t>
  </si>
  <si>
    <r>
      <rPr>
        <b/>
        <sz val="10"/>
        <rFont val="Arial"/>
        <charset val="134"/>
      </rPr>
      <t xml:space="preserve">9199                                                                                                                                                                                                                                                                     </t>
    </r>
    <r>
      <rPr>
        <b/>
        <sz val="10"/>
        <color rgb="FFFF0000"/>
        <rFont val="Arial"/>
        <charset val="134"/>
      </rPr>
      <t>6V4A*2</t>
    </r>
    <r>
      <rPr>
        <b/>
        <sz val="10"/>
        <rFont val="宋体"/>
        <charset val="134"/>
      </rPr>
      <t>铅酸电池</t>
    </r>
    <r>
      <rPr>
        <b/>
        <sz val="10"/>
        <rFont val="Arial"/>
        <charset val="134"/>
      </rPr>
      <t xml:space="preserve">
Lead-acid battery
</t>
    </r>
    <r>
      <rPr>
        <b/>
        <sz val="10"/>
        <color rgb="FFFF0000"/>
        <rFont val="Arial"/>
        <charset val="134"/>
      </rPr>
      <t xml:space="preserve">12V380*2 </t>
    </r>
    <r>
      <rPr>
        <b/>
        <sz val="10"/>
        <rFont val="宋体"/>
        <charset val="134"/>
      </rPr>
      <t>电机</t>
    </r>
    <r>
      <rPr>
        <b/>
        <sz val="10"/>
        <rFont val="Arial"/>
        <charset val="134"/>
      </rPr>
      <t xml:space="preserve"> motor</t>
    </r>
  </si>
  <si>
    <r>
      <rPr>
        <b/>
        <sz val="10"/>
        <rFont val="Arial"/>
        <charset val="134"/>
      </rPr>
      <t xml:space="preserve">9199                                                                                                                                                                                                                                                                     </t>
    </r>
    <r>
      <rPr>
        <b/>
        <sz val="10"/>
        <color rgb="FFFF0000"/>
        <rFont val="Arial"/>
        <charset val="134"/>
      </rPr>
      <t>6V4A*2</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t>
    </r>
    <r>
      <rPr>
        <b/>
        <sz val="10"/>
        <color rgb="FFFF0000"/>
        <rFont val="Arial"/>
        <charset val="134"/>
      </rPr>
      <t>+paint</t>
    </r>
  </si>
  <si>
    <r>
      <rPr>
        <b/>
        <sz val="10"/>
        <color rgb="FFFF0000"/>
        <rFont val="宋体"/>
        <charset val="134"/>
      </rPr>
      <t>烤漆红，</t>
    </r>
    <r>
      <rPr>
        <b/>
        <sz val="10"/>
        <color rgb="FFFF0000"/>
        <rFont val="Arial"/>
        <charset val="134"/>
      </rPr>
      <t xml:space="preserve">
</t>
    </r>
    <r>
      <rPr>
        <b/>
        <sz val="10"/>
        <color rgb="FFFF0000"/>
        <rFont val="宋体"/>
        <charset val="134"/>
      </rPr>
      <t>烤漆黑，</t>
    </r>
    <r>
      <rPr>
        <b/>
        <sz val="10"/>
        <color rgb="FFFF0000"/>
        <rFont val="Arial"/>
        <charset val="134"/>
      </rPr>
      <t xml:space="preserve">
</t>
    </r>
    <r>
      <rPr>
        <b/>
        <sz val="10"/>
        <color rgb="FFFF0000"/>
        <rFont val="宋体"/>
        <charset val="134"/>
      </rPr>
      <t>烤漆蓝</t>
    </r>
    <r>
      <rPr>
        <b/>
        <sz val="10"/>
        <color rgb="FFFF0000"/>
        <rFont val="Arial"/>
        <charset val="134"/>
      </rPr>
      <t>,                      paint  red,                 paint  black,                paint  blue,</t>
    </r>
  </si>
  <si>
    <r>
      <rPr>
        <b/>
        <sz val="9"/>
        <color theme="1"/>
        <rFont val="宋体"/>
        <charset val="134"/>
      </rPr>
      <t>单电瓶，单电机，一键启动，电量显示，早教功能，英语故事，</t>
    </r>
    <r>
      <rPr>
        <b/>
        <sz val="9"/>
        <color theme="1"/>
        <rFont val="Arial"/>
        <charset val="134"/>
      </rPr>
      <t>LED</t>
    </r>
    <r>
      <rPr>
        <b/>
        <sz val="9"/>
        <color theme="1"/>
        <rFont val="宋体"/>
        <charset val="134"/>
      </rPr>
      <t>大灯，</t>
    </r>
    <r>
      <rPr>
        <b/>
        <sz val="9"/>
        <color theme="1"/>
        <rFont val="Arial"/>
        <charset val="134"/>
      </rPr>
      <t>USB</t>
    </r>
    <r>
      <rPr>
        <b/>
        <sz val="9"/>
        <color theme="1"/>
        <rFont val="宋体"/>
        <charset val="134"/>
      </rPr>
      <t>插口。烤漆工艺，颜色更亮丽，更显高档。</t>
    </r>
    <r>
      <rPr>
        <b/>
        <sz val="9"/>
        <color rgb="FFFF0000"/>
        <rFont val="Arial"/>
        <charset val="134"/>
      </rPr>
      <t xml:space="preserve">
Single battery, single motor, one button start, power display, early education function, English stories, LED headlights, USB jack.
Paint process, more bright color, more high-grade.</t>
    </r>
  </si>
  <si>
    <r>
      <rPr>
        <b/>
        <sz val="10"/>
        <rFont val="Arial"/>
        <charset val="134"/>
      </rPr>
      <t xml:space="preserve">3288  </t>
    </r>
    <r>
      <rPr>
        <b/>
        <sz val="10"/>
        <rFont val="宋体"/>
        <charset val="134"/>
      </rPr>
      <t>两轮</t>
    </r>
    <r>
      <rPr>
        <b/>
        <sz val="10"/>
        <rFont val="Arial"/>
        <charset val="134"/>
      </rPr>
      <t xml:space="preserve">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12V380*2 </t>
    </r>
    <r>
      <rPr>
        <b/>
        <sz val="10"/>
        <rFont val="宋体"/>
        <charset val="134"/>
      </rPr>
      <t>电机</t>
    </r>
    <r>
      <rPr>
        <b/>
        <sz val="10"/>
        <rFont val="Arial"/>
        <charset val="134"/>
      </rPr>
      <t xml:space="preserve"> motor</t>
    </r>
  </si>
  <si>
    <r>
      <rPr>
        <b/>
        <sz val="10"/>
        <rFont val="宋体"/>
        <charset val="134"/>
      </rPr>
      <t>白，红，蓝</t>
    </r>
    <r>
      <rPr>
        <b/>
        <sz val="10"/>
        <rFont val="Arial"/>
        <charset val="134"/>
      </rPr>
      <t xml:space="preserve">            white red  blue</t>
    </r>
  </si>
  <si>
    <t>122*45*74CM</t>
  </si>
  <si>
    <t>12.93KG         
14.8KG</t>
  </si>
  <si>
    <r>
      <rPr>
        <b/>
        <sz val="9"/>
        <rFont val="宋体"/>
        <charset val="134"/>
      </rPr>
      <t>此款为两轮摩托车，采用双电瓶，双驱动，一键启动，带警灯（可选配），车轮带闪灯，早教功能，英语故事，透视大灯，</t>
    </r>
    <r>
      <rPr>
        <b/>
        <sz val="9"/>
        <rFont val="Arial"/>
        <charset val="134"/>
      </rPr>
      <t>USB</t>
    </r>
    <r>
      <rPr>
        <b/>
        <sz val="9"/>
        <rFont val="宋体"/>
        <charset val="134"/>
      </rPr>
      <t>插口。</t>
    </r>
    <r>
      <rPr>
        <b/>
        <sz val="9"/>
        <rFont val="Arial"/>
        <charset val="134"/>
      </rPr>
      <t xml:space="preserve">
</t>
    </r>
    <r>
      <rPr>
        <b/>
        <sz val="9"/>
        <color rgb="FFFF0000"/>
        <rFont val="Arial"/>
        <charset val="134"/>
      </rPr>
      <t>This is a two-wheeled motorcycle, with double battery, double drive, one button start, with alarm lights (optional), wheels with flashing lights, early education function, English stories, perspective headlights, USB jack.</t>
    </r>
  </si>
  <si>
    <t xml:space="preserve">皮座椅Leather seats+8RMB                             EVA发泡轮 EVA foam wheel+35RMB                                                                                                                                                                      手动加速                                                                  Manual throttle acceleration+20RMB </t>
  </si>
  <si>
    <t>BIS 认证 CE GCC 美国认证</t>
  </si>
  <si>
    <t>12.9KG         
14.8KG</t>
  </si>
  <si>
    <r>
      <rPr>
        <b/>
        <sz val="10"/>
        <rFont val="Arial"/>
        <charset val="134"/>
      </rPr>
      <t xml:space="preserve">3288  </t>
    </r>
    <r>
      <rPr>
        <b/>
        <sz val="10"/>
        <rFont val="宋体"/>
        <charset val="134"/>
      </rPr>
      <t>三轮</t>
    </r>
    <r>
      <rPr>
        <b/>
        <sz val="10"/>
        <rFont val="Arial"/>
        <charset val="134"/>
      </rPr>
      <t xml:space="preserve">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t>
    </r>
  </si>
  <si>
    <t>122*64*74CM</t>
  </si>
  <si>
    <t>14.2KG         
16.4KG</t>
  </si>
  <si>
    <r>
      <rPr>
        <b/>
        <sz val="9"/>
        <color theme="1"/>
        <rFont val="宋体"/>
        <charset val="134"/>
      </rPr>
      <t>此款为三轮摩托车，采用双电瓶，双驱动，一键启动，带警灯（可选配），车轮带闪灯，早教功能，英语故事，透视大灯，</t>
    </r>
    <r>
      <rPr>
        <b/>
        <sz val="9"/>
        <color theme="1"/>
        <rFont val="Arial"/>
        <charset val="134"/>
      </rPr>
      <t>USB</t>
    </r>
    <r>
      <rPr>
        <b/>
        <sz val="9"/>
        <color theme="1"/>
        <rFont val="宋体"/>
        <charset val="134"/>
      </rPr>
      <t>插口。</t>
    </r>
    <r>
      <rPr>
        <b/>
        <sz val="9"/>
        <color theme="1"/>
        <rFont val="Arial"/>
        <charset val="134"/>
      </rPr>
      <t xml:space="preserve">
</t>
    </r>
    <r>
      <rPr>
        <b/>
        <sz val="9"/>
        <color rgb="FFFF0000"/>
        <rFont val="Arial"/>
        <charset val="134"/>
      </rPr>
      <t>This is a three-wheeled motorcycle, using double battery, double drive, one button start, with alarm lights (optional), wheels with flashing lights, early education function, English stories, perspective headlights, USB jack.</t>
    </r>
  </si>
  <si>
    <t xml:space="preserve">皮座椅Leather seats+10RMB                             
EVA发泡轮 EVA foam wheel+50RMB                                                                                                                                                                      手动加速                                                                  
Manual throttle acceleration+20RMB </t>
  </si>
  <si>
    <r>
      <rPr>
        <b/>
        <sz val="10"/>
        <rFont val="Arial"/>
        <charset val="134"/>
      </rPr>
      <t xml:space="preserve">9188 </t>
    </r>
    <r>
      <rPr>
        <b/>
        <sz val="10"/>
        <rFont val="宋体"/>
        <charset val="134"/>
      </rPr>
      <t>三轮</t>
    </r>
    <r>
      <rPr>
        <b/>
        <sz val="10"/>
        <rFont val="Arial"/>
        <charset val="134"/>
      </rPr>
      <t xml:space="preserve">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t>
    </r>
  </si>
  <si>
    <t>109*54*72CM</t>
  </si>
  <si>
    <t>12.5KG         
15KG</t>
  </si>
  <si>
    <r>
      <rPr>
        <b/>
        <sz val="9"/>
        <rFont val="宋体"/>
        <charset val="134"/>
      </rPr>
      <t>此款为三轮摩托车，采用双电瓶，双驱动，一键启动，车身车轮带闪灯，早教功能，英语故事，透视大灯，</t>
    </r>
    <r>
      <rPr>
        <b/>
        <sz val="9"/>
        <rFont val="Arial"/>
        <charset val="134"/>
      </rPr>
      <t>USB</t>
    </r>
    <r>
      <rPr>
        <b/>
        <sz val="9"/>
        <rFont val="宋体"/>
        <charset val="134"/>
      </rPr>
      <t>插口。</t>
    </r>
    <r>
      <rPr>
        <b/>
        <sz val="9"/>
        <color rgb="FFFF0000"/>
        <rFont val="Arial"/>
        <charset val="134"/>
      </rPr>
      <t xml:space="preserve">
This is a three-wheeled motorcycle, with double batteries, double drive, one-button start, body wheels with flashing lights, early education function, English stories, perspective headlights, USB jack.</t>
    </r>
  </si>
  <si>
    <r>
      <rPr>
        <b/>
        <sz val="10"/>
        <rFont val="Arial"/>
        <charset val="134"/>
      </rPr>
      <t xml:space="preserve">8188  </t>
    </r>
    <r>
      <rPr>
        <b/>
        <sz val="10"/>
        <rFont val="宋体"/>
        <charset val="134"/>
      </rPr>
      <t>三轮</t>
    </r>
    <r>
      <rPr>
        <b/>
        <sz val="10"/>
        <rFont val="Arial"/>
        <charset val="134"/>
      </rPr>
      <t xml:space="preserve">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 xml:space="preserve">12V380*2 </t>
    </r>
    <r>
      <rPr>
        <b/>
        <sz val="10"/>
        <rFont val="宋体"/>
        <charset val="134"/>
      </rPr>
      <t>电机</t>
    </r>
    <r>
      <rPr>
        <b/>
        <sz val="10"/>
        <rFont val="Arial"/>
        <charset val="134"/>
      </rPr>
      <t xml:space="preserve"> motor</t>
    </r>
  </si>
  <si>
    <t>110*58*81CM</t>
  </si>
  <si>
    <t>12.6KG         
15KG</t>
  </si>
  <si>
    <r>
      <rPr>
        <b/>
        <sz val="9"/>
        <rFont val="宋体"/>
        <charset val="134"/>
      </rPr>
      <t>此款为三轮摩托车，采用双电瓶，双驱动，一键启动，车身车轮带闪灯，早教功能，英语故事，</t>
    </r>
    <r>
      <rPr>
        <b/>
        <sz val="9"/>
        <rFont val="Arial"/>
        <charset val="134"/>
      </rPr>
      <t>LED</t>
    </r>
    <r>
      <rPr>
        <b/>
        <sz val="9"/>
        <rFont val="宋体"/>
        <charset val="134"/>
      </rPr>
      <t>大灯，</t>
    </r>
    <r>
      <rPr>
        <b/>
        <sz val="9"/>
        <rFont val="Arial"/>
        <charset val="134"/>
      </rPr>
      <t>USB</t>
    </r>
    <r>
      <rPr>
        <b/>
        <sz val="9"/>
        <rFont val="宋体"/>
        <charset val="134"/>
      </rPr>
      <t>插口。</t>
    </r>
    <r>
      <rPr>
        <b/>
        <sz val="9"/>
        <color rgb="FFFF0000"/>
        <rFont val="Arial"/>
        <charset val="134"/>
      </rPr>
      <t xml:space="preserve">
This is a three-wheeled motorcycle, with double batteries, double drive, one-button start, body wheels with flashing lights, early education function, English stories, LED headlights, USB jack.</t>
    </r>
  </si>
  <si>
    <t>皮座椅Leather seats+8RMB                             
充气轮Inflatable wheel+50RMB                                                                                                                                                                      
手动加速                                                                  
Manual throttle acceleration+20RMB</t>
  </si>
  <si>
    <r>
      <rPr>
        <b/>
        <sz val="10"/>
        <rFont val="Arial"/>
        <charset val="134"/>
      </rPr>
      <t xml:space="preserve">3188                                                                                                                                                                                                                                                                     </t>
    </r>
    <r>
      <rPr>
        <b/>
        <sz val="10"/>
        <color rgb="FFFF0000"/>
        <rFont val="Arial"/>
        <charset val="134"/>
      </rPr>
      <t>6V4.5A*2</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t>
    </r>
  </si>
  <si>
    <t>120*50*75CM</t>
  </si>
  <si>
    <t>12.45KG         
14.4KG</t>
  </si>
  <si>
    <r>
      <rPr>
        <b/>
        <sz val="9"/>
        <color theme="1"/>
        <rFont val="宋体"/>
        <charset val="134"/>
      </rPr>
      <t>此款为两轮摩托车，有辅助轮，采用双电瓶，双驱动，一键启动，车身车轮带闪灯，早教功能，英语故事，</t>
    </r>
    <r>
      <rPr>
        <b/>
        <sz val="9"/>
        <color theme="1"/>
        <rFont val="Arial"/>
        <charset val="134"/>
      </rPr>
      <t>LED</t>
    </r>
    <r>
      <rPr>
        <b/>
        <sz val="9"/>
        <color theme="1"/>
        <rFont val="宋体"/>
        <charset val="134"/>
      </rPr>
      <t>大灯，</t>
    </r>
    <r>
      <rPr>
        <b/>
        <sz val="9"/>
        <color theme="1"/>
        <rFont val="Arial"/>
        <charset val="134"/>
      </rPr>
      <t>USB</t>
    </r>
    <r>
      <rPr>
        <b/>
        <sz val="9"/>
        <color theme="1"/>
        <rFont val="宋体"/>
        <charset val="134"/>
      </rPr>
      <t>插口。</t>
    </r>
    <r>
      <rPr>
        <b/>
        <sz val="9"/>
        <color rgb="FFFF0000"/>
        <rFont val="Arial"/>
        <charset val="134"/>
      </rPr>
      <t xml:space="preserve">
This is a two-wheeled motorcycle, with training wheels, using double batteries, double drive, one-button start, body wheels with flashing lights, early education function, English stories, LED headlights, USB jack.</t>
    </r>
  </si>
  <si>
    <t xml:space="preserve">皮座椅Leather seats+8RMB                             
充气轮Inflatable wheel+35RMB                                                                                                                                                                      
手动加速                                                                  
Manual throttle acceleration+20RMB </t>
  </si>
  <si>
    <r>
      <rPr>
        <b/>
        <sz val="10"/>
        <rFont val="Arial"/>
        <charset val="134"/>
      </rPr>
      <t xml:space="preserve">5188                                                                                                                                                                                                                                                                     </t>
    </r>
    <r>
      <rPr>
        <b/>
        <sz val="10"/>
        <color rgb="FFFF0000"/>
        <rFont val="Arial"/>
        <charset val="134"/>
      </rPr>
      <t>6V4.5A*1</t>
    </r>
    <r>
      <rPr>
        <b/>
        <sz val="10"/>
        <rFont val="宋体"/>
        <charset val="134"/>
      </rPr>
      <t>铅酸电池</t>
    </r>
    <r>
      <rPr>
        <b/>
        <sz val="10"/>
        <rFont val="Arial"/>
        <charset val="134"/>
      </rPr>
      <t xml:space="preserve">
Lead-acid battery
</t>
    </r>
    <r>
      <rPr>
        <b/>
        <sz val="10"/>
        <color rgb="FFFF0000"/>
        <rFont val="Arial"/>
        <charset val="134"/>
      </rPr>
      <t>6V380*1</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</si>
  <si>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红、黄、白、蓝</t>
    </r>
    <r>
      <rPr>
        <b/>
        <sz val="10"/>
        <rFont val="Arial"/>
        <charset val="134"/>
      </rPr>
      <t xml:space="preserve">               
Red, yellow, white  blue</t>
    </r>
  </si>
  <si>
    <t>117*55*72CM</t>
  </si>
  <si>
    <t>8.7KG         
9.4KG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</si>
  <si>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标配：单电单驱动（</t>
    </r>
    <r>
      <rPr>
        <b/>
        <sz val="7.5"/>
        <rFont val="Arial"/>
        <charset val="134"/>
      </rPr>
      <t>1</t>
    </r>
    <r>
      <rPr>
        <b/>
        <sz val="7.5"/>
        <rFont val="宋体"/>
        <charset val="134"/>
      </rPr>
      <t>个</t>
    </r>
    <r>
      <rPr>
        <b/>
        <sz val="7.5"/>
        <rFont val="Arial"/>
        <charset val="134"/>
      </rPr>
      <t xml:space="preserve">6v4 </t>
    </r>
    <r>
      <rPr>
        <b/>
        <sz val="7.5"/>
        <rFont val="宋体"/>
        <charset val="134"/>
      </rPr>
      <t>，</t>
    </r>
    <r>
      <rPr>
        <b/>
        <sz val="7.5"/>
        <rFont val="Arial"/>
        <charset val="134"/>
      </rPr>
      <t>1</t>
    </r>
    <r>
      <rPr>
        <b/>
        <sz val="7.5"/>
        <rFont val="宋体"/>
        <charset val="134"/>
      </rPr>
      <t>个</t>
    </r>
    <r>
      <rPr>
        <b/>
        <sz val="7.5"/>
        <rFont val="Arial"/>
        <charset val="134"/>
      </rPr>
      <t>380</t>
    </r>
    <r>
      <rPr>
        <b/>
        <sz val="7.5"/>
        <rFont val="宋体"/>
        <charset val="134"/>
      </rPr>
      <t>电机）</t>
    </r>
    <r>
      <rPr>
        <b/>
        <sz val="7.5"/>
        <rFont val="Arial"/>
        <charset val="134"/>
      </rPr>
      <t>+</t>
    </r>
    <r>
      <rPr>
        <b/>
        <sz val="7.5"/>
        <rFont val="宋体"/>
        <charset val="134"/>
      </rPr>
      <t>音乐</t>
    </r>
    <r>
      <rPr>
        <b/>
        <sz val="7.5"/>
        <rFont val="Arial"/>
        <charset val="134"/>
      </rPr>
      <t>+MP3</t>
    </r>
    <r>
      <rPr>
        <b/>
        <sz val="7.5"/>
        <rFont val="宋体"/>
        <charset val="134"/>
      </rPr>
      <t>接口</t>
    </r>
    <r>
      <rPr>
        <b/>
        <sz val="7.5"/>
        <rFont val="Arial"/>
        <charset val="134"/>
      </rPr>
      <t>+</t>
    </r>
    <r>
      <rPr>
        <b/>
        <sz val="7.5"/>
        <rFont val="宋体"/>
        <charset val="134"/>
      </rPr>
      <t>音量调节</t>
    </r>
    <r>
      <rPr>
        <b/>
        <sz val="7.5"/>
        <rFont val="Arial"/>
        <charset val="134"/>
      </rPr>
      <t>+</t>
    </r>
    <r>
      <rPr>
        <b/>
        <sz val="7.5"/>
        <rFont val="宋体"/>
        <charset val="134"/>
      </rPr>
      <t>警灯</t>
    </r>
    <r>
      <rPr>
        <b/>
        <sz val="7.5"/>
        <rFont val="Arial"/>
        <charset val="134"/>
      </rPr>
      <t xml:space="preserve">                                                                                                   
Standard configuration: single electric single drive (1 6V4, 1 380 motor) + music +MP3 interface + volume adjustment + alarm light</t>
    </r>
  </si>
  <si>
    <t>CE GCC 美国认证</t>
  </si>
  <si>
    <r>
      <rPr>
        <b/>
        <sz val="10"/>
        <rFont val="Arial"/>
        <charset val="134"/>
      </rPr>
      <t xml:space="preserve">5188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6V380*2</t>
    </r>
    <r>
      <rPr>
        <b/>
        <sz val="10"/>
        <rFont val="Arial"/>
        <charset val="134"/>
      </rPr>
      <t xml:space="preserve"> </t>
    </r>
    <r>
      <rPr>
        <b/>
        <sz val="10"/>
        <rFont val="宋体"/>
        <charset val="134"/>
      </rPr>
      <t>电机</t>
    </r>
    <r>
      <rPr>
        <b/>
        <sz val="10"/>
        <rFont val="Arial"/>
        <charset val="134"/>
      </rPr>
      <t xml:space="preserve"> motor</t>
    </r>
  </si>
  <si>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高配：单电双驱动（</t>
    </r>
    <r>
      <rPr>
        <b/>
        <sz val="7.5"/>
        <rFont val="Arial"/>
        <charset val="134"/>
      </rPr>
      <t>1</t>
    </r>
    <r>
      <rPr>
        <b/>
        <sz val="7.5"/>
        <rFont val="宋体"/>
        <charset val="134"/>
      </rPr>
      <t>个</t>
    </r>
    <r>
      <rPr>
        <b/>
        <sz val="7.5"/>
        <rFont val="Arial"/>
        <charset val="134"/>
      </rPr>
      <t>6v7</t>
    </r>
    <r>
      <rPr>
        <b/>
        <sz val="7.5"/>
        <rFont val="宋体"/>
        <charset val="134"/>
      </rPr>
      <t>大容量电池，</t>
    </r>
    <r>
      <rPr>
        <b/>
        <sz val="7.5"/>
        <rFont val="Arial"/>
        <charset val="134"/>
      </rPr>
      <t>2</t>
    </r>
    <r>
      <rPr>
        <b/>
        <sz val="7.5"/>
        <rFont val="宋体"/>
        <charset val="134"/>
      </rPr>
      <t>个</t>
    </r>
    <r>
      <rPr>
        <b/>
        <sz val="7.5"/>
        <rFont val="Arial"/>
        <charset val="134"/>
      </rPr>
      <t>380</t>
    </r>
    <r>
      <rPr>
        <b/>
        <sz val="7.5"/>
        <rFont val="宋体"/>
        <charset val="134"/>
      </rPr>
      <t>电机）</t>
    </r>
    <r>
      <rPr>
        <b/>
        <sz val="7.5"/>
        <rFont val="Arial"/>
        <charset val="134"/>
      </rPr>
      <t>+</t>
    </r>
    <r>
      <rPr>
        <b/>
        <sz val="7.5"/>
        <rFont val="宋体"/>
        <charset val="134"/>
      </rPr>
      <t>音乐</t>
    </r>
    <r>
      <rPr>
        <b/>
        <sz val="7.5"/>
        <rFont val="Arial"/>
        <charset val="134"/>
      </rPr>
      <t>+MP3</t>
    </r>
    <r>
      <rPr>
        <b/>
        <sz val="7.5"/>
        <rFont val="宋体"/>
        <charset val="134"/>
      </rPr>
      <t>接口</t>
    </r>
    <r>
      <rPr>
        <b/>
        <sz val="7.5"/>
        <rFont val="Arial"/>
        <charset val="134"/>
      </rPr>
      <t>+</t>
    </r>
    <r>
      <rPr>
        <b/>
        <sz val="7.5"/>
        <rFont val="宋体"/>
        <charset val="134"/>
      </rPr>
      <t>音量调节</t>
    </r>
    <r>
      <rPr>
        <b/>
        <sz val="7.5"/>
        <rFont val="Arial"/>
        <charset val="134"/>
      </rPr>
      <t>+</t>
    </r>
    <r>
      <rPr>
        <b/>
        <sz val="7.5"/>
        <rFont val="宋体"/>
        <charset val="134"/>
      </rPr>
      <t>警灯</t>
    </r>
    <r>
      <rPr>
        <b/>
        <sz val="7.5"/>
        <rFont val="Arial"/>
        <charset val="134"/>
      </rPr>
      <t xml:space="preserve">                                                                                                                        
High configuration: single electric double drive (1 6V7 large capacity battery, 2 380 motors) + music +MP3 interface + volume adjustment + alarm</t>
    </r>
  </si>
  <si>
    <t>YT</t>
  </si>
  <si>
    <r>
      <rPr>
        <b/>
        <sz val="10"/>
        <rFont val="Arial"/>
        <charset val="134"/>
      </rPr>
      <t>2188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</si>
  <si>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t>118*73*57CM</t>
  </si>
  <si>
    <t>13KG         
14.8KG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</si>
  <si>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功能配置：早教功能，音乐，故事，英语，电量显示，</t>
    </r>
    <r>
      <rPr>
        <b/>
        <sz val="7.5"/>
        <rFont val="Arial"/>
        <charset val="134"/>
      </rPr>
      <t>USB</t>
    </r>
    <r>
      <rPr>
        <b/>
        <sz val="7.5"/>
        <rFont val="宋体"/>
        <charset val="134"/>
      </rPr>
      <t>插口，多功能音乐播放器，可连手机蓝牙，</t>
    </r>
    <r>
      <rPr>
        <b/>
        <sz val="7.5"/>
        <rFont val="Arial"/>
        <charset val="134"/>
      </rPr>
      <t xml:space="preserve">                                                                                             
Function configuration: early education function, music, story, English, battery display, USB jack, multi-function music player, bluetooth connected to mobile phone,</t>
    </r>
  </si>
  <si>
    <r>
      <rPr>
        <b/>
        <sz val="10"/>
        <rFont val="Arial"/>
        <charset val="134"/>
      </rPr>
      <t>1088-2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</si>
  <si>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r>
      <rPr>
        <b/>
        <sz val="10"/>
        <rFont val="宋体"/>
        <charset val="134"/>
      </rPr>
      <t>粉、蓝、灰、红、黑、</t>
    </r>
    <r>
      <rPr>
        <b/>
        <sz val="10"/>
        <rFont val="Arial"/>
        <charset val="134"/>
      </rPr>
      <t xml:space="preserve">
Pink, blue, gray, red, black,</t>
    </r>
  </si>
  <si>
    <t>125X50X76CM</t>
  </si>
  <si>
    <t>15.5KG         
18KG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</si>
  <si>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12V4.5电瓶，单驱550电机，音乐:USB插口，MP3，电量显示，早教，LED灯光，静音轮带</t>
    </r>
    <r>
      <rPr>
        <b/>
        <sz val="7.5"/>
        <rFont val="Arial"/>
        <charset val="134"/>
      </rPr>
      <t xml:space="preserve">
</t>
    </r>
    <r>
      <rPr>
        <b/>
        <sz val="7.5"/>
        <rFont val="宋体"/>
        <charset val="134"/>
      </rPr>
      <t>12V4.5 battery, single drive 550 motor, Music :USB jack, MP3, power display, early education, LED light, silent wheel</t>
    </r>
  </si>
  <si>
    <t xml:space="preserve">皮座椅Leather seats+15RMB 
EVA发泡胎EVAfoam tire+40RMB 
手动加速                                                                  
Manual throttle acceleration+20RMB                                                                            </t>
  </si>
  <si>
    <r>
      <rPr>
        <b/>
        <sz val="10"/>
        <rFont val="Arial"/>
        <charset val="134"/>
      </rPr>
      <t>1088-2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r>
      <rPr>
        <b/>
        <sz val="10"/>
        <rFont val="宋体"/>
        <charset val="134"/>
      </rPr>
      <t>手动加速</t>
    </r>
    <r>
      <rPr>
        <b/>
        <sz val="10"/>
        <rFont val="Arial"/>
        <charset val="134"/>
      </rPr>
      <t xml:space="preserve">                                                                  
Manual throttle acceleration
</t>
    </r>
    <r>
      <rPr>
        <b/>
        <sz val="10"/>
        <rFont val="宋体"/>
        <charset val="134"/>
      </rPr>
      <t>轮子灯光</t>
    </r>
    <r>
      <rPr>
        <b/>
        <sz val="10"/>
        <rFont val="Arial"/>
        <charset val="134"/>
      </rPr>
      <t>Wheel light</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</si>
  <si>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12V4.5电瓶，单驱550电机，音乐:USB插口，MP3，电量显示，早教，LED灯光，静音轮带</t>
    </r>
    <r>
      <rPr>
        <b/>
        <sz val="7.5"/>
        <rFont val="Arial"/>
        <charset val="134"/>
      </rPr>
      <t>,</t>
    </r>
    <r>
      <rPr>
        <b/>
        <sz val="7.5"/>
        <rFont val="宋体"/>
        <charset val="134"/>
      </rPr>
      <t>手动加速</t>
    </r>
    <r>
      <rPr>
        <b/>
        <sz val="7.5"/>
        <rFont val="Arial"/>
        <charset val="134"/>
      </rPr>
      <t xml:space="preserve">  ,</t>
    </r>
    <r>
      <rPr>
        <b/>
        <sz val="7.5"/>
        <rFont val="宋体"/>
        <charset val="134"/>
      </rPr>
      <t>轮子灯光</t>
    </r>
    <r>
      <rPr>
        <b/>
        <sz val="7.5"/>
        <rFont val="Arial"/>
        <charset val="134"/>
      </rPr>
      <t xml:space="preserve">,
</t>
    </r>
    <r>
      <rPr>
        <b/>
        <sz val="7.5"/>
        <rFont val="宋体"/>
        <charset val="134"/>
      </rPr>
      <t>12V4.5 battery, single drive 550 motor, Music :USB jack, MP3, power display, early education, LED light, silent wheel,Manual throttle acceleration,Wheel light,</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</si>
  <si>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12V4.5电瓶，单驱550电机，音乐:USB插口，MP3，电量显示，早教，LED灯光，静音轮带</t>
    </r>
    <r>
      <rPr>
        <b/>
        <sz val="7.5"/>
        <rFont val="Arial"/>
        <charset val="134"/>
      </rPr>
      <t>,</t>
    </r>
    <r>
      <rPr>
        <b/>
        <sz val="7.5"/>
        <color rgb="FFFF0000"/>
        <rFont val="宋体"/>
        <charset val="134"/>
      </rPr>
      <t>手动加速</t>
    </r>
    <r>
      <rPr>
        <b/>
        <sz val="7.5"/>
        <color rgb="FFFF0000"/>
        <rFont val="Arial"/>
        <charset val="134"/>
      </rPr>
      <t xml:space="preserve">  ,</t>
    </r>
    <r>
      <rPr>
        <b/>
        <sz val="7.5"/>
        <color rgb="FFFF0000"/>
        <rFont val="宋体"/>
        <charset val="134"/>
      </rPr>
      <t>轮子灯光</t>
    </r>
    <r>
      <rPr>
        <b/>
        <sz val="7.5"/>
        <color rgb="FFFF0000"/>
        <rFont val="Arial"/>
        <charset val="134"/>
      </rPr>
      <t xml:space="preserve">,
</t>
    </r>
    <r>
      <rPr>
        <b/>
        <sz val="7.5"/>
        <rFont val="宋体"/>
        <charset val="134"/>
      </rPr>
      <t>12V4.5 battery, single drive 550 motor, Music :USB jack, MP3, power display, early education, LED light, silent wheel,</t>
    </r>
    <r>
      <rPr>
        <b/>
        <sz val="7.5"/>
        <color rgb="FFFF0000"/>
        <rFont val="宋体"/>
        <charset val="134"/>
      </rPr>
      <t>Manual throttle acceleration,Wheel light,</t>
    </r>
  </si>
  <si>
    <r>
      <rPr>
        <b/>
        <sz val="10"/>
        <rFont val="Arial"/>
        <charset val="134"/>
      </rPr>
      <t>1088-2                                                                                                                                                                                                                                                                    12V7A*1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r>
      <rPr>
        <b/>
        <sz val="10"/>
        <rFont val="宋体"/>
        <charset val="134"/>
      </rPr>
      <t>手动加速</t>
    </r>
    <r>
      <rPr>
        <b/>
        <sz val="10"/>
        <rFont val="Arial"/>
        <charset val="134"/>
      </rPr>
      <t xml:space="preserve">                                                                  
Manual throttle acceleration
</t>
    </r>
    <r>
      <rPr>
        <b/>
        <sz val="10"/>
        <rFont val="宋体"/>
        <charset val="134"/>
      </rPr>
      <t>轮子灯光</t>
    </r>
    <r>
      <rPr>
        <b/>
        <sz val="10"/>
        <rFont val="Arial"/>
        <charset val="134"/>
      </rPr>
      <t>Wheel light</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</si>
  <si>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12V7电瓶，单驱550电机，音乐:USB插口，MP3，电量显示，早教，LED灯光，静音轮带</t>
    </r>
    <r>
      <rPr>
        <b/>
        <sz val="7.5"/>
        <rFont val="Arial"/>
        <charset val="134"/>
      </rPr>
      <t>,</t>
    </r>
    <r>
      <rPr>
        <b/>
        <sz val="7.5"/>
        <color rgb="FFFF0000"/>
        <rFont val="宋体"/>
        <charset val="134"/>
      </rPr>
      <t>手动加速</t>
    </r>
    <r>
      <rPr>
        <b/>
        <sz val="7.5"/>
        <color rgb="FFFF0000"/>
        <rFont val="Arial"/>
        <charset val="134"/>
      </rPr>
      <t xml:space="preserve">  ,</t>
    </r>
    <r>
      <rPr>
        <b/>
        <sz val="7.5"/>
        <color rgb="FFFF0000"/>
        <rFont val="宋体"/>
        <charset val="134"/>
      </rPr>
      <t>轮子灯光</t>
    </r>
    <r>
      <rPr>
        <b/>
        <sz val="7.5"/>
        <color rgb="FFFF0000"/>
        <rFont val="Arial"/>
        <charset val="134"/>
      </rPr>
      <t>,</t>
    </r>
    <r>
      <rPr>
        <b/>
        <sz val="7.5"/>
        <color rgb="FFFF0000"/>
        <rFont val="宋体"/>
        <charset val="134"/>
      </rPr>
      <t>皮座椅</t>
    </r>
    <r>
      <rPr>
        <b/>
        <sz val="7.5"/>
        <rFont val="Arial"/>
        <charset val="134"/>
      </rPr>
      <t xml:space="preserve">
</t>
    </r>
    <r>
      <rPr>
        <b/>
        <sz val="7.5"/>
        <rFont val="宋体"/>
        <charset val="134"/>
      </rPr>
      <t>12V7 battery, single drive 550 motor, Music :USB jack, MP3, power display, early education, LED light, silent wheel,</t>
    </r>
    <r>
      <rPr>
        <b/>
        <sz val="7.5"/>
        <color rgb="FFFF0000"/>
        <rFont val="宋体"/>
        <charset val="134"/>
      </rPr>
      <t>Manual throttle acceleration,Wheel light,Leather seats</t>
    </r>
  </si>
  <si>
    <r>
      <rPr>
        <b/>
        <sz val="10"/>
        <rFont val="Arial"/>
        <charset val="134"/>
      </rPr>
      <t>1088-3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</si>
  <si>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t>17.2KG         
19.3KG</t>
  </si>
  <si>
    <t xml:space="preserve">皮座椅Leather seats+15RMB 
EVA发泡胎EVAfoam tire+60RMB 
手动加速                                                                  
Manual throttle acceleration+20RMB                                                                            </t>
  </si>
  <si>
    <r>
      <rPr>
        <b/>
        <sz val="10"/>
        <rFont val="Arial"/>
        <charset val="134"/>
      </rPr>
      <t>1088-3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r>
      <rPr>
        <b/>
        <sz val="10"/>
        <rFont val="宋体"/>
        <charset val="134"/>
      </rPr>
      <t>手动加速</t>
    </r>
    <r>
      <rPr>
        <b/>
        <sz val="10"/>
        <rFont val="Arial"/>
        <charset val="134"/>
      </rPr>
      <t xml:space="preserve">                                                                  
Manual throttle acceleration
</t>
    </r>
    <r>
      <rPr>
        <b/>
        <sz val="10"/>
        <rFont val="宋体"/>
        <charset val="134"/>
      </rPr>
      <t>轮子灯光</t>
    </r>
    <r>
      <rPr>
        <b/>
        <sz val="10"/>
        <rFont val="Arial"/>
        <charset val="134"/>
      </rPr>
      <t>Wheel light</t>
    </r>
  </si>
  <si>
    <r>
      <rPr>
        <b/>
        <sz val="10"/>
        <rFont val="Arial"/>
        <charset val="134"/>
      </rPr>
      <t>1088-3                                                                                                                                                                                                                                                                    12V7A*1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r>
      <rPr>
        <b/>
        <sz val="10"/>
        <rFont val="宋体"/>
        <charset val="134"/>
      </rPr>
      <t>手动加速</t>
    </r>
    <r>
      <rPr>
        <b/>
        <sz val="10"/>
        <rFont val="Arial"/>
        <charset val="134"/>
      </rPr>
      <t xml:space="preserve">                                                                  
Manual throttle acceleration
</t>
    </r>
    <r>
      <rPr>
        <b/>
        <sz val="10"/>
        <rFont val="宋体"/>
        <charset val="134"/>
      </rPr>
      <t>轮子灯光</t>
    </r>
    <r>
      <rPr>
        <b/>
        <sz val="10"/>
        <rFont val="Arial"/>
        <charset val="134"/>
      </rPr>
      <t>Wheel light</t>
    </r>
  </si>
  <si>
    <r>
      <rPr>
        <b/>
        <sz val="10"/>
        <rFont val="Arial"/>
        <charset val="134"/>
      </rPr>
      <t>1200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</si>
  <si>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 xml:space="preserve">                   
Red, white,  
blue,Pink, </t>
    </r>
  </si>
  <si>
    <t>103*71*52CM</t>
  </si>
  <si>
    <t>10.7KG     
12KG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</si>
  <si>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 xml:space="preserve"> 标配：真车钥匙 ，数显读卡器 ，USB插口 早教+动感音乐，12V电瓶，LED大灯，单驱动【单电机，轮子无灯光】                                                                                         
Standard: real car keys, digital card reader, USB socket early education + dynamic music, 12V battery, LED headlights,Single drive[Single motor, wheel without light]</t>
    </r>
  </si>
  <si>
    <t xml:space="preserve">皮座Leather seats+8RMB                                   
遥控Remote control +20RMB                                                         </t>
  </si>
  <si>
    <r>
      <rPr>
        <b/>
        <sz val="10"/>
        <rFont val="Arial"/>
        <charset val="134"/>
      </rPr>
      <t>1200                                                                                                                                                                                                                                                                  6V4.5A*2</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
</t>
    </r>
    <r>
      <rPr>
        <b/>
        <sz val="10"/>
        <rFont val="宋体"/>
        <charset val="134"/>
      </rPr>
      <t>轮子灯光</t>
    </r>
    <r>
      <rPr>
        <b/>
        <sz val="10"/>
        <rFont val="Arial"/>
        <charset val="134"/>
      </rPr>
      <t>Wheel light</t>
    </r>
  </si>
  <si>
    <r>
      <rPr>
        <b/>
        <sz val="7.5"/>
        <color rgb="FFFF0000"/>
        <rFont val="Arial"/>
        <charset val="134"/>
      </rPr>
      <t>(6V4.5A*2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高配，真车钥匙</t>
    </r>
    <r>
      <rPr>
        <b/>
        <sz val="7.5"/>
        <rFont val="Arial"/>
        <charset val="134"/>
      </rPr>
      <t xml:space="preserve"> </t>
    </r>
    <r>
      <rPr>
        <b/>
        <sz val="7.5"/>
        <rFont val="宋体"/>
        <charset val="134"/>
      </rPr>
      <t>，数显读卡器</t>
    </r>
    <r>
      <rPr>
        <b/>
        <sz val="7.5"/>
        <rFont val="Arial"/>
        <charset val="134"/>
      </rPr>
      <t xml:space="preserve"> </t>
    </r>
    <r>
      <rPr>
        <b/>
        <sz val="7.5"/>
        <rFont val="宋体"/>
        <charset val="134"/>
      </rPr>
      <t>，</t>
    </r>
    <r>
      <rPr>
        <b/>
        <sz val="7.5"/>
        <rFont val="Arial"/>
        <charset val="134"/>
      </rPr>
      <t>USB</t>
    </r>
    <r>
      <rPr>
        <b/>
        <sz val="7.5"/>
        <rFont val="宋体"/>
        <charset val="134"/>
      </rPr>
      <t>插口</t>
    </r>
    <r>
      <rPr>
        <b/>
        <sz val="7.5"/>
        <rFont val="Arial"/>
        <charset val="134"/>
      </rPr>
      <t xml:space="preserve"> </t>
    </r>
    <r>
      <rPr>
        <b/>
        <sz val="7.5"/>
        <rFont val="宋体"/>
        <charset val="134"/>
      </rPr>
      <t>早教</t>
    </r>
    <r>
      <rPr>
        <b/>
        <sz val="7.5"/>
        <rFont val="Arial"/>
        <charset val="134"/>
      </rPr>
      <t>+</t>
    </r>
    <r>
      <rPr>
        <b/>
        <sz val="7.5"/>
        <rFont val="宋体"/>
        <charset val="134"/>
      </rPr>
      <t>动感音乐，</t>
    </r>
    <r>
      <rPr>
        <b/>
        <sz val="7.5"/>
        <rFont val="Arial"/>
        <charset val="134"/>
      </rPr>
      <t>12V</t>
    </r>
    <r>
      <rPr>
        <b/>
        <sz val="7.5"/>
        <rFont val="宋体"/>
        <charset val="134"/>
      </rPr>
      <t>电瓶，</t>
    </r>
    <r>
      <rPr>
        <b/>
        <sz val="7.5"/>
        <rFont val="Arial"/>
        <charset val="134"/>
      </rPr>
      <t>LED</t>
    </r>
    <r>
      <rPr>
        <b/>
        <sz val="7.5"/>
        <rFont val="宋体"/>
        <charset val="134"/>
      </rPr>
      <t>大灯，</t>
    </r>
    <r>
      <rPr>
        <b/>
        <sz val="7.5"/>
        <rFont val="Arial"/>
        <charset val="134"/>
      </rPr>
      <t xml:space="preserve"> </t>
    </r>
    <r>
      <rPr>
        <b/>
        <sz val="7.5"/>
        <rFont val="宋体"/>
        <charset val="134"/>
      </rPr>
      <t>【双驱，轮子带灯光】</t>
    </r>
    <r>
      <rPr>
        <b/>
        <sz val="7.5"/>
        <rFont val="Arial"/>
        <charset val="134"/>
      </rPr>
      <t xml:space="preserve">                                                                                                  
High matching, real car keys, digital card reader, USB socket early education + dynamic music, 12V battery, LED headlights,                                   [Dual drive, wheel with light] </t>
    </r>
  </si>
  <si>
    <r>
      <rPr>
        <b/>
        <sz val="10"/>
        <rFont val="Arial"/>
        <charset val="134"/>
      </rPr>
      <t>1200                                                                                                                                                                                                                                                                  6V4.5A*2</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
</t>
    </r>
    <r>
      <rPr>
        <b/>
        <sz val="10"/>
        <rFont val="宋体"/>
        <charset val="134"/>
      </rPr>
      <t>轮子灯光</t>
    </r>
    <r>
      <rPr>
        <b/>
        <sz val="10"/>
        <rFont val="Arial"/>
        <charset val="134"/>
      </rPr>
      <t xml:space="preserve">Wheel light
</t>
    </r>
    <r>
      <rPr>
        <b/>
        <sz val="10"/>
        <rFont val="宋体"/>
        <charset val="134"/>
      </rPr>
      <t>烤漆</t>
    </r>
    <r>
      <rPr>
        <b/>
        <sz val="10"/>
        <rFont val="Arial"/>
        <charset val="134"/>
      </rPr>
      <t xml:space="preserve">   paint </t>
    </r>
  </si>
  <si>
    <r>
      <rPr>
        <b/>
        <sz val="10"/>
        <color rgb="FFFF0000"/>
        <rFont val="Arial"/>
        <charset val="134"/>
      </rPr>
      <t xml:space="preserve"> </t>
    </r>
    <r>
      <rPr>
        <b/>
        <sz val="10"/>
        <color rgb="FFFF0000"/>
        <rFont val="宋体"/>
        <charset val="134"/>
      </rPr>
      <t>烤漆</t>
    </r>
    <r>
      <rPr>
        <b/>
        <sz val="10"/>
        <color rgb="FFFF0000"/>
        <rFont val="Arial"/>
        <charset val="134"/>
      </rPr>
      <t xml:space="preserve">                              paint                                     </t>
    </r>
    <r>
      <rPr>
        <b/>
        <sz val="10"/>
        <color rgb="FFFF0000"/>
        <rFont val="宋体"/>
        <charset val="134"/>
      </rPr>
      <t>红色，</t>
    </r>
    <r>
      <rPr>
        <b/>
        <sz val="10"/>
        <color rgb="FFFF0000"/>
        <rFont val="Arial"/>
        <charset val="134"/>
      </rPr>
      <t xml:space="preserve">  </t>
    </r>
    <r>
      <rPr>
        <b/>
        <sz val="10"/>
        <color rgb="FFFF0000"/>
        <rFont val="宋体"/>
        <charset val="134"/>
      </rPr>
      <t>蓝色</t>
    </r>
    <r>
      <rPr>
        <b/>
        <sz val="10"/>
        <color rgb="FFFF0000"/>
        <rFont val="Arial"/>
        <charset val="134"/>
      </rPr>
      <t xml:space="preserve">                                   Red,   blue</t>
    </r>
  </si>
  <si>
    <t>BBF</t>
  </si>
  <si>
    <r>
      <rPr>
        <b/>
        <sz val="10"/>
        <rFont val="Arial"/>
        <charset val="134"/>
      </rPr>
      <t>800                                                                                                                                                                                                                                                                 12V4.5A*1</t>
    </r>
    <r>
      <rPr>
        <b/>
        <sz val="10"/>
        <rFont val="宋体"/>
        <charset val="134"/>
      </rPr>
      <t>铅酸电池</t>
    </r>
    <r>
      <rPr>
        <b/>
        <sz val="10"/>
        <rFont val="Arial"/>
        <charset val="134"/>
      </rPr>
      <t xml:space="preserve">
Lead-acid battery 
12V540*1 </t>
    </r>
    <r>
      <rPr>
        <b/>
        <sz val="10"/>
        <rFont val="宋体"/>
        <charset val="134"/>
      </rPr>
      <t>电机</t>
    </r>
    <r>
      <rPr>
        <b/>
        <sz val="10"/>
        <rFont val="Arial"/>
        <charset val="134"/>
      </rPr>
      <t xml:space="preserve"> motor</t>
    </r>
  </si>
  <si>
    <t>125*54*83CM</t>
  </si>
  <si>
    <t>12KG                 
14KG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</si>
  <si>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+12V540*1 </t>
    </r>
    <r>
      <rPr>
        <b/>
        <sz val="7.5"/>
        <color rgb="FFFF0000"/>
        <rFont val="宋体"/>
        <charset val="134"/>
      </rPr>
      <t>电机</t>
    </r>
    <r>
      <rPr>
        <b/>
        <sz val="7.5"/>
        <color rgb="FFFF0000"/>
        <rFont val="Arial"/>
        <charset val="134"/>
      </rPr>
      <t xml:space="preserve"> motor )                           
</t>
    </r>
    <r>
      <rPr>
        <b/>
        <sz val="7.5"/>
        <rFont val="宋体"/>
        <charset val="134"/>
      </rPr>
      <t>一键启动，早教功能，音乐，故事，英语，电量显示，</t>
    </r>
    <r>
      <rPr>
        <b/>
        <sz val="7.5"/>
        <rFont val="Arial"/>
        <charset val="134"/>
      </rPr>
      <t>USB</t>
    </r>
    <r>
      <rPr>
        <b/>
        <sz val="7.5"/>
        <rFont val="宋体"/>
        <charset val="134"/>
      </rPr>
      <t>插口，</t>
    </r>
    <r>
      <rPr>
        <b/>
        <sz val="7.5"/>
        <rFont val="Arial"/>
        <charset val="134"/>
      </rPr>
      <t>MP3</t>
    </r>
    <r>
      <rPr>
        <b/>
        <sz val="7.5"/>
        <rFont val="宋体"/>
        <charset val="134"/>
      </rPr>
      <t>，多功能音乐播放器，</t>
    </r>
    <r>
      <rPr>
        <b/>
        <sz val="7.5"/>
        <rFont val="Arial"/>
        <charset val="134"/>
      </rPr>
      <t>12V4.5</t>
    </r>
    <r>
      <rPr>
        <b/>
        <sz val="7.5"/>
        <rFont val="宋体"/>
        <charset val="134"/>
      </rPr>
      <t>电池，</t>
    </r>
    <r>
      <rPr>
        <b/>
        <sz val="7.5"/>
        <rFont val="Arial"/>
        <charset val="134"/>
      </rPr>
      <t>540</t>
    </r>
    <r>
      <rPr>
        <b/>
        <sz val="7.5"/>
        <rFont val="宋体"/>
        <charset val="134"/>
      </rPr>
      <t>电机，轮子发光</t>
    </r>
    <r>
      <rPr>
        <b/>
        <sz val="7.5"/>
        <rFont val="Arial"/>
        <charset val="134"/>
      </rPr>
      <t xml:space="preserve">                          
One-button start, early education function, Music, stories, English, power display, USB jack, MP3, multi-function music player, 12V4.5 battery, 540 motor, Wheel Glow</t>
    </r>
  </si>
  <si>
    <t>手动加速                                                                  
Manual throttle acceleration+15RMB</t>
  </si>
  <si>
    <r>
      <rPr>
        <b/>
        <sz val="10"/>
        <rFont val="Arial"/>
        <charset val="134"/>
      </rPr>
      <t>900L                                                                                                                                                                                                                                                                 6V4.5A*2</t>
    </r>
    <r>
      <rPr>
        <b/>
        <sz val="10"/>
        <rFont val="宋体"/>
        <charset val="134"/>
      </rPr>
      <t>铅酸电池</t>
    </r>
    <r>
      <rPr>
        <b/>
        <sz val="10"/>
        <rFont val="Arial"/>
        <charset val="134"/>
      </rPr>
      <t xml:space="preserve">
Lead-acid battery 
12V540*1 </t>
    </r>
    <r>
      <rPr>
        <b/>
        <sz val="10"/>
        <rFont val="宋体"/>
        <charset val="134"/>
      </rPr>
      <t>电机</t>
    </r>
    <r>
      <rPr>
        <b/>
        <sz val="10"/>
        <rFont val="Arial"/>
        <charset val="134"/>
      </rPr>
      <t xml:space="preserve"> motor</t>
    </r>
  </si>
  <si>
    <r>
      <rPr>
        <b/>
        <sz val="10"/>
        <rFont val="宋体"/>
        <charset val="134"/>
      </rPr>
      <t>绿，蓝，</t>
    </r>
    <r>
      <rPr>
        <b/>
        <sz val="10"/>
        <rFont val="Arial"/>
        <charset val="134"/>
      </rPr>
      <t xml:space="preserve">                  </t>
    </r>
    <r>
      <rPr>
        <b/>
        <sz val="10"/>
        <rFont val="宋体"/>
        <charset val="134"/>
      </rPr>
      <t>白，红，</t>
    </r>
    <r>
      <rPr>
        <b/>
        <sz val="10"/>
        <rFont val="Arial"/>
        <charset val="134"/>
      </rPr>
      <t xml:space="preserve">                           Green, blue,               white, red</t>
    </r>
  </si>
  <si>
    <t>130*51*81CM</t>
  </si>
  <si>
    <t>15KG                 
18KG</t>
  </si>
  <si>
    <r>
      <rPr>
        <b/>
        <sz val="7.5"/>
        <color rgb="FFFF0000"/>
        <rFont val="Arial"/>
        <charset val="134"/>
      </rPr>
      <t>(6V4.5A*2</t>
    </r>
    <r>
      <rPr>
        <b/>
        <sz val="7.5"/>
        <color rgb="FFFF0000"/>
        <rFont val="宋体"/>
        <charset val="134"/>
      </rPr>
      <t>铅酸电池</t>
    </r>
    <r>
      <rPr>
        <b/>
        <sz val="7.5"/>
        <color rgb="FFFF0000"/>
        <rFont val="Arial"/>
        <charset val="134"/>
      </rPr>
      <t xml:space="preserve">Lead-acid battery +12V540*1 </t>
    </r>
    <r>
      <rPr>
        <b/>
        <sz val="7.5"/>
        <color rgb="FFFF0000"/>
        <rFont val="宋体"/>
        <charset val="134"/>
      </rPr>
      <t>电机</t>
    </r>
    <r>
      <rPr>
        <b/>
        <sz val="7.5"/>
        <color rgb="FFFF0000"/>
        <rFont val="Arial"/>
        <charset val="134"/>
      </rPr>
      <t xml:space="preserve"> motor )                                      
</t>
    </r>
    <r>
      <rPr>
        <b/>
        <sz val="7.5"/>
        <rFont val="宋体"/>
        <charset val="134"/>
      </rPr>
      <t>全球最大尺寸车身，概念车轮，一键启动，电量显示，早教功能，</t>
    </r>
    <r>
      <rPr>
        <b/>
        <sz val="7.5"/>
        <rFont val="Arial"/>
        <charset val="134"/>
      </rPr>
      <t>LED</t>
    </r>
    <r>
      <rPr>
        <b/>
        <sz val="7.5"/>
        <rFont val="宋体"/>
        <charset val="134"/>
      </rPr>
      <t>大灯，</t>
    </r>
    <r>
      <rPr>
        <b/>
        <sz val="7.5"/>
        <rFont val="Arial"/>
        <charset val="134"/>
      </rPr>
      <t>MP3</t>
    </r>
    <r>
      <rPr>
        <b/>
        <sz val="7.5"/>
        <rFont val="宋体"/>
        <charset val="134"/>
      </rPr>
      <t>，</t>
    </r>
    <r>
      <rPr>
        <b/>
        <sz val="7.5"/>
        <rFont val="Arial"/>
        <charset val="134"/>
      </rPr>
      <t>USB</t>
    </r>
    <r>
      <rPr>
        <b/>
        <sz val="7.5"/>
        <rFont val="宋体"/>
        <charset val="134"/>
      </rPr>
      <t>，</t>
    </r>
    <r>
      <rPr>
        <b/>
        <sz val="7.5"/>
        <rFont val="Arial"/>
        <charset val="134"/>
      </rPr>
      <t>2*6V4.5AH</t>
    </r>
    <r>
      <rPr>
        <b/>
        <sz val="7.5"/>
        <rFont val="宋体"/>
        <charset val="134"/>
      </rPr>
      <t>电池（</t>
    </r>
    <r>
      <rPr>
        <b/>
        <sz val="7.5"/>
        <rFont val="Arial"/>
        <charset val="134"/>
      </rPr>
      <t>12V</t>
    </r>
    <r>
      <rPr>
        <b/>
        <sz val="7.5"/>
        <rFont val="宋体"/>
        <charset val="134"/>
      </rPr>
      <t>），</t>
    </r>
    <r>
      <rPr>
        <b/>
        <sz val="7.5"/>
        <rFont val="Arial"/>
        <charset val="134"/>
      </rPr>
      <t>1*540W</t>
    </r>
    <r>
      <rPr>
        <b/>
        <sz val="7.5"/>
        <rFont val="宋体"/>
        <charset val="134"/>
      </rPr>
      <t>大马达</t>
    </r>
    <r>
      <rPr>
        <b/>
        <sz val="7.5"/>
        <rFont val="Arial"/>
        <charset val="134"/>
      </rPr>
      <t xml:space="preserve">                            
The world's largest size body, concept wheels, one button start, power display, early education function, LED headlights, MP3, USB, 2*6V4.5AH battery (12V), 1*540W big motor</t>
    </r>
  </si>
  <si>
    <r>
      <rPr>
        <b/>
        <sz val="10"/>
        <rFont val="Arial"/>
        <charset val="134"/>
      </rPr>
      <t>900L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</si>
  <si>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+12V540*2 </t>
    </r>
    <r>
      <rPr>
        <b/>
        <sz val="7.5"/>
        <color rgb="FFFF0000"/>
        <rFont val="宋体"/>
        <charset val="134"/>
      </rPr>
      <t>电机</t>
    </r>
    <r>
      <rPr>
        <b/>
        <sz val="7.5"/>
        <color rgb="FFFF0000"/>
        <rFont val="Arial"/>
        <charset val="134"/>
      </rPr>
      <t xml:space="preserve"> motor )                                      
</t>
    </r>
    <r>
      <rPr>
        <b/>
        <sz val="7.5"/>
        <rFont val="宋体"/>
        <charset val="134"/>
      </rPr>
      <t>全球最大尺寸车身，概念车轮，一键启动，电量显示，早教功能，</t>
    </r>
    <r>
      <rPr>
        <b/>
        <sz val="7.5"/>
        <rFont val="Arial"/>
        <charset val="134"/>
      </rPr>
      <t>LED</t>
    </r>
    <r>
      <rPr>
        <b/>
        <sz val="7.5"/>
        <rFont val="宋体"/>
        <charset val="134"/>
      </rPr>
      <t>大灯，</t>
    </r>
    <r>
      <rPr>
        <b/>
        <sz val="7.5"/>
        <rFont val="Arial"/>
        <charset val="134"/>
      </rPr>
      <t>MP3</t>
    </r>
    <r>
      <rPr>
        <b/>
        <sz val="7.5"/>
        <rFont val="宋体"/>
        <charset val="134"/>
      </rPr>
      <t>，</t>
    </r>
    <r>
      <rPr>
        <b/>
        <sz val="7.5"/>
        <rFont val="Arial"/>
        <charset val="134"/>
      </rPr>
      <t>USB</t>
    </r>
    <r>
      <rPr>
        <b/>
        <sz val="7.5"/>
        <rFont val="宋体"/>
        <charset val="134"/>
      </rPr>
      <t>，</t>
    </r>
    <r>
      <rPr>
        <b/>
        <sz val="7.5"/>
        <rFont val="Arial"/>
        <charset val="134"/>
      </rPr>
      <t>12V7AH</t>
    </r>
    <r>
      <rPr>
        <b/>
        <sz val="7.5"/>
        <rFont val="宋体"/>
        <charset val="134"/>
      </rPr>
      <t>大电池，</t>
    </r>
    <r>
      <rPr>
        <b/>
        <sz val="7.5"/>
        <rFont val="Arial"/>
        <charset val="134"/>
      </rPr>
      <t>2*540W</t>
    </r>
    <r>
      <rPr>
        <b/>
        <sz val="7.5"/>
        <rFont val="宋体"/>
        <charset val="134"/>
      </rPr>
      <t>大马达，</t>
    </r>
    <r>
      <rPr>
        <b/>
        <sz val="7.5"/>
        <rFont val="Arial"/>
        <charset val="134"/>
      </rPr>
      <t xml:space="preserve">                                                                  
The world's largest body size, concept wheels, one button start, power display, early education function, LED headlights, MP3, USB, 12V7AH big battery, 2*540W big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</si>
  <si>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+12V540*2 </t>
    </r>
    <r>
      <rPr>
        <b/>
        <sz val="7.5"/>
        <color rgb="FFFF0000"/>
        <rFont val="宋体"/>
        <charset val="134"/>
      </rPr>
      <t>电机</t>
    </r>
    <r>
      <rPr>
        <b/>
        <sz val="7.5"/>
        <color rgb="FFFF0000"/>
        <rFont val="Arial"/>
        <charset val="134"/>
      </rPr>
      <t xml:space="preserve"> motor )                                      </t>
    </r>
    <r>
      <rPr>
        <b/>
        <sz val="7.5"/>
        <rFont val="Arial"/>
        <charset val="134"/>
      </rPr>
      <t xml:space="preserve">                                                                    </t>
    </r>
    <r>
      <rPr>
        <b/>
        <sz val="7.5"/>
        <rFont val="宋体"/>
        <charset val="134"/>
      </rPr>
      <t>全球最大尺寸车身，概念车轮，一键启动，电量显示，早教功能，</t>
    </r>
    <r>
      <rPr>
        <b/>
        <sz val="7.5"/>
        <rFont val="Arial"/>
        <charset val="134"/>
      </rPr>
      <t>LED</t>
    </r>
    <r>
      <rPr>
        <b/>
        <sz val="7.5"/>
        <rFont val="宋体"/>
        <charset val="134"/>
      </rPr>
      <t>大灯，</t>
    </r>
    <r>
      <rPr>
        <b/>
        <sz val="7.5"/>
        <rFont val="Arial"/>
        <charset val="134"/>
      </rPr>
      <t>MP3</t>
    </r>
    <r>
      <rPr>
        <b/>
        <sz val="7.5"/>
        <rFont val="宋体"/>
        <charset val="134"/>
      </rPr>
      <t>，</t>
    </r>
    <r>
      <rPr>
        <b/>
        <sz val="7.5"/>
        <rFont val="Arial"/>
        <charset val="134"/>
      </rPr>
      <t>USB</t>
    </r>
    <r>
      <rPr>
        <b/>
        <sz val="7.5"/>
        <rFont val="宋体"/>
        <charset val="134"/>
      </rPr>
      <t>，</t>
    </r>
    <r>
      <rPr>
        <b/>
        <sz val="7.5"/>
        <rFont val="Arial"/>
        <charset val="134"/>
      </rPr>
      <t>12V7AH</t>
    </r>
    <r>
      <rPr>
        <b/>
        <sz val="7.5"/>
        <rFont val="宋体"/>
        <charset val="134"/>
      </rPr>
      <t>大电池，</t>
    </r>
    <r>
      <rPr>
        <b/>
        <sz val="7.5"/>
        <rFont val="Arial"/>
        <charset val="134"/>
      </rPr>
      <t>2*540W</t>
    </r>
    <r>
      <rPr>
        <b/>
        <sz val="7.5"/>
        <rFont val="宋体"/>
        <charset val="134"/>
      </rPr>
      <t>大马达，</t>
    </r>
    <r>
      <rPr>
        <b/>
        <sz val="7.5"/>
        <rFont val="Arial"/>
        <charset val="134"/>
      </rPr>
      <t xml:space="preserve">                                </t>
    </r>
    <r>
      <rPr>
        <b/>
        <sz val="7.5"/>
        <color rgb="FFFF0000"/>
        <rFont val="宋体"/>
        <charset val="134"/>
      </rPr>
      <t>无极速手转把</t>
    </r>
    <r>
      <rPr>
        <b/>
        <sz val="7.5"/>
        <color rgb="FFFF0000"/>
        <rFont val="Arial"/>
        <charset val="134"/>
      </rPr>
      <t xml:space="preserve">   </t>
    </r>
    <r>
      <rPr>
        <b/>
        <sz val="7.5"/>
        <rFont val="Arial"/>
        <charset val="134"/>
      </rPr>
      <t xml:space="preserve">                                                                                                          The world's largest body size, concept wheels, one button start, power display, early education function, LED headlights, MP3, USB, 12V7AH big battery, 2*540W big motor,                                     </t>
    </r>
    <r>
      <rPr>
        <b/>
        <sz val="7.5"/>
        <color rgb="FFFF0000"/>
        <rFont val="Arial"/>
        <charset val="134"/>
      </rPr>
      <t>Manual throttle acceleration</t>
    </r>
  </si>
  <si>
    <r>
      <rPr>
        <b/>
        <sz val="10"/>
        <rFont val="Arial"/>
        <charset val="134"/>
      </rPr>
      <t>900S                                                                                                                                                                                                                                                                 6V4.5A*2</t>
    </r>
    <r>
      <rPr>
        <b/>
        <sz val="10"/>
        <rFont val="宋体"/>
        <charset val="134"/>
      </rPr>
      <t>铅酸电池</t>
    </r>
    <r>
      <rPr>
        <b/>
        <sz val="10"/>
        <rFont val="Arial"/>
        <charset val="134"/>
      </rPr>
      <t xml:space="preserve">
Lead-acid battery 
12V540*1 </t>
    </r>
    <r>
      <rPr>
        <b/>
        <sz val="10"/>
        <rFont val="宋体"/>
        <charset val="134"/>
      </rPr>
      <t>电机</t>
    </r>
    <r>
      <rPr>
        <b/>
        <sz val="10"/>
        <rFont val="Arial"/>
        <charset val="134"/>
      </rPr>
      <t xml:space="preserve"> motor</t>
    </r>
  </si>
  <si>
    <t>130*63*81CM</t>
  </si>
  <si>
    <t>17KG                 
20KG</t>
  </si>
  <si>
    <r>
      <rPr>
        <b/>
        <sz val="10"/>
        <rFont val="Arial"/>
        <charset val="134"/>
      </rPr>
      <t>900S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motor</t>
    </r>
  </si>
  <si>
    <r>
      <rPr>
        <b/>
        <sz val="10"/>
        <rFont val="Arial"/>
        <charset val="134"/>
      </rPr>
      <t>0001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t>
    </r>
  </si>
  <si>
    <r>
      <rPr>
        <b/>
        <sz val="10"/>
        <rFont val="宋体"/>
        <charset val="134"/>
      </rPr>
      <t>白、红、蓝</t>
    </r>
    <r>
      <rPr>
        <b/>
        <sz val="10"/>
        <rFont val="Arial"/>
        <charset val="134"/>
      </rPr>
      <t xml:space="preserve">
 white, red   blue</t>
    </r>
  </si>
  <si>
    <t>124*50*75CM</t>
  </si>
  <si>
    <t>13.8KG                 
15KG</t>
  </si>
  <si>
    <r>
      <rPr>
        <b/>
        <sz val="7.5"/>
        <color rgb="FFFF0000"/>
        <rFont val="Arial"/>
        <charset val="134"/>
      </rPr>
      <t>(6V4.5A*2</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一键启动，早教功能，音乐，故事，英语，电量显示，</t>
    </r>
    <r>
      <rPr>
        <b/>
        <sz val="7.5"/>
        <rFont val="Arial"/>
        <charset val="134"/>
      </rPr>
      <t>USB</t>
    </r>
    <r>
      <rPr>
        <b/>
        <sz val="7.5"/>
        <rFont val="宋体"/>
        <charset val="134"/>
      </rPr>
      <t>插口，</t>
    </r>
    <r>
      <rPr>
        <b/>
        <sz val="7.5"/>
        <rFont val="Arial"/>
        <charset val="134"/>
      </rPr>
      <t>MP3</t>
    </r>
    <r>
      <rPr>
        <b/>
        <sz val="7.5"/>
        <rFont val="宋体"/>
        <charset val="134"/>
      </rPr>
      <t>，多功能音乐播放器，标配</t>
    </r>
    <r>
      <rPr>
        <b/>
        <sz val="7.5"/>
        <rFont val="Arial"/>
        <charset val="134"/>
      </rPr>
      <t>6V4</t>
    </r>
    <r>
      <rPr>
        <b/>
        <sz val="7.5"/>
        <rFont val="宋体"/>
        <charset val="134"/>
      </rPr>
      <t>安电瓶</t>
    </r>
    <r>
      <rPr>
        <b/>
        <sz val="7.5"/>
        <rFont val="Arial"/>
        <charset val="134"/>
      </rPr>
      <t>*2</t>
    </r>
    <r>
      <rPr>
        <b/>
        <sz val="7.5"/>
        <rFont val="宋体"/>
        <charset val="134"/>
      </rPr>
      <t>，</t>
    </r>
    <r>
      <rPr>
        <b/>
        <sz val="7.5"/>
        <rFont val="Arial"/>
        <charset val="134"/>
      </rPr>
      <t>2*380</t>
    </r>
    <r>
      <rPr>
        <b/>
        <sz val="7.5"/>
        <rFont val="宋体"/>
        <charset val="134"/>
      </rPr>
      <t>马达</t>
    </r>
    <r>
      <rPr>
        <b/>
        <sz val="7.5"/>
        <rFont val="Arial"/>
        <charset val="134"/>
      </rPr>
      <t xml:space="preserve">                           
One-button start, early education function, music, stories, English, power display, USB jack, MP3, multi-function music player, standard 6V4 AMP * 2,2 *380 motor</t>
    </r>
  </si>
  <si>
    <t xml:space="preserve">手动加速                                                                  
Manual throttle acceleration+15RMB </t>
  </si>
  <si>
    <r>
      <rPr>
        <b/>
        <sz val="10"/>
        <rFont val="Arial"/>
        <charset val="134"/>
      </rPr>
      <t>0001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</si>
  <si>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10"/>
        <rFont val="Arial"/>
        <charset val="134"/>
      </rPr>
      <t>0001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r>
      <rPr>
        <b/>
        <sz val="10"/>
        <rFont val="宋体"/>
        <charset val="134"/>
      </rPr>
      <t>烤漆</t>
    </r>
    <r>
      <rPr>
        <b/>
        <sz val="10"/>
        <rFont val="Arial"/>
        <charset val="134"/>
      </rPr>
      <t xml:space="preserve"> paint</t>
    </r>
  </si>
  <si>
    <r>
      <rPr>
        <b/>
        <sz val="10"/>
        <color rgb="FFFF0000"/>
        <rFont val="宋体"/>
        <charset val="134"/>
      </rPr>
      <t>烤漆红，</t>
    </r>
    <r>
      <rPr>
        <b/>
        <sz val="10"/>
        <color rgb="FFFF0000"/>
        <rFont val="Arial"/>
        <charset val="134"/>
      </rPr>
      <t xml:space="preserve">
</t>
    </r>
    <r>
      <rPr>
        <b/>
        <sz val="10"/>
        <color rgb="FFFF0000"/>
        <rFont val="宋体"/>
        <charset val="134"/>
      </rPr>
      <t>烤漆黑，</t>
    </r>
    <r>
      <rPr>
        <b/>
        <sz val="10"/>
        <color rgb="FFFF0000"/>
        <rFont val="Arial"/>
        <charset val="134"/>
      </rPr>
      <t xml:space="preserve">
</t>
    </r>
    <r>
      <rPr>
        <b/>
        <sz val="10"/>
        <color rgb="FFFF0000"/>
        <rFont val="宋体"/>
        <charset val="134"/>
      </rPr>
      <t>烤漆紫</t>
    </r>
    <r>
      <rPr>
        <b/>
        <sz val="10"/>
        <color rgb="FFFF0000"/>
        <rFont val="Arial"/>
        <charset val="134"/>
      </rPr>
      <t>,                      
paint  red,                 
paint  black,                
paint  purple,</t>
    </r>
  </si>
  <si>
    <r>
      <rPr>
        <b/>
        <sz val="10"/>
        <rFont val="Arial"/>
        <charset val="134"/>
      </rPr>
      <t>0001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
</t>
    </r>
    <r>
      <rPr>
        <b/>
        <sz val="10"/>
        <rFont val="宋体"/>
        <charset val="134"/>
      </rPr>
      <t>烤漆</t>
    </r>
    <r>
      <rPr>
        <b/>
        <sz val="10"/>
        <rFont val="Arial"/>
        <charset val="134"/>
      </rPr>
      <t xml:space="preserve"> paint</t>
    </r>
  </si>
  <si>
    <r>
      <rPr>
        <b/>
        <sz val="10"/>
        <rFont val="Arial"/>
        <charset val="134"/>
      </rPr>
      <t>0001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
</t>
    </r>
    <r>
      <rPr>
        <b/>
        <sz val="10"/>
        <rFont val="宋体"/>
        <charset val="134"/>
      </rPr>
      <t>涂鸦</t>
    </r>
    <r>
      <rPr>
        <b/>
        <sz val="10"/>
        <rFont val="Arial"/>
        <charset val="134"/>
      </rPr>
      <t xml:space="preserve">   graffiti</t>
    </r>
  </si>
  <si>
    <r>
      <rPr>
        <b/>
        <sz val="10"/>
        <color rgb="FFFF0000"/>
        <rFont val="宋体"/>
        <charset val="134"/>
      </rPr>
      <t>涂鸦</t>
    </r>
    <r>
      <rPr>
        <b/>
        <sz val="10"/>
        <color rgb="FFFF0000"/>
        <rFont val="Arial"/>
        <charset val="134"/>
      </rPr>
      <t xml:space="preserve">                        graffiti</t>
    </r>
  </si>
  <si>
    <r>
      <rPr>
        <b/>
        <sz val="10"/>
        <rFont val="Arial"/>
        <charset val="134"/>
      </rPr>
      <t>909L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</si>
  <si>
    <r>
      <rPr>
        <b/>
        <sz val="10"/>
        <rFont val="宋体"/>
        <charset val="134"/>
      </rPr>
      <t>红，黄，</t>
    </r>
    <r>
      <rPr>
        <b/>
        <sz val="10"/>
        <rFont val="Arial"/>
        <charset val="134"/>
      </rPr>
      <t xml:space="preserve">               </t>
    </r>
    <r>
      <rPr>
        <b/>
        <sz val="10"/>
        <rFont val="宋体"/>
        <charset val="134"/>
      </rPr>
      <t>绿，黑，</t>
    </r>
    <r>
      <rPr>
        <b/>
        <sz val="10"/>
        <rFont val="Arial"/>
        <charset val="134"/>
      </rPr>
      <t xml:space="preserve">                         Red</t>
    </r>
    <r>
      <rPr>
        <b/>
        <sz val="10"/>
        <rFont val="宋体"/>
        <charset val="134"/>
      </rPr>
      <t>，</t>
    </r>
    <r>
      <rPr>
        <b/>
        <sz val="10"/>
        <rFont val="Arial"/>
        <charset val="134"/>
      </rPr>
      <t xml:space="preserve"> yellow</t>
    </r>
    <r>
      <rPr>
        <b/>
        <sz val="10"/>
        <rFont val="宋体"/>
        <charset val="134"/>
      </rPr>
      <t>，</t>
    </r>
    <r>
      <rPr>
        <b/>
        <sz val="10"/>
        <rFont val="Arial"/>
        <charset val="134"/>
      </rPr>
      <t xml:space="preserve"> green</t>
    </r>
    <r>
      <rPr>
        <b/>
        <sz val="10"/>
        <rFont val="宋体"/>
        <charset val="134"/>
      </rPr>
      <t>，</t>
    </r>
    <r>
      <rPr>
        <b/>
        <sz val="10"/>
        <rFont val="Arial"/>
        <charset val="134"/>
      </rPr>
      <t xml:space="preserve"> black</t>
    </r>
    <r>
      <rPr>
        <b/>
        <sz val="10"/>
        <rFont val="宋体"/>
        <charset val="134"/>
      </rPr>
      <t>，</t>
    </r>
  </si>
  <si>
    <t>118*45*76CM</t>
  </si>
  <si>
    <t>12.5KG                 
14.5KG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</si>
  <si>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Arial"/>
        <charset val="134"/>
      </rPr>
      <t>1:1</t>
    </r>
    <r>
      <rPr>
        <b/>
        <sz val="7.5"/>
        <rFont val="宋体"/>
        <charset val="134"/>
      </rPr>
      <t>仿真宝马摩托，真车钥匙启动，</t>
    </r>
    <r>
      <rPr>
        <b/>
        <sz val="7.5"/>
        <rFont val="Arial"/>
        <charset val="134"/>
      </rPr>
      <t>USB</t>
    </r>
    <r>
      <rPr>
        <b/>
        <sz val="7.5"/>
        <rFont val="宋体"/>
        <charset val="134"/>
      </rPr>
      <t>插口，</t>
    </r>
    <r>
      <rPr>
        <b/>
        <sz val="7.5"/>
        <rFont val="Arial"/>
        <charset val="134"/>
      </rPr>
      <t>MP3</t>
    </r>
    <r>
      <rPr>
        <b/>
        <sz val="7.5"/>
        <rFont val="宋体"/>
        <charset val="134"/>
      </rPr>
      <t>插口，电量显示，早教功能，英语故事，</t>
    </r>
    <r>
      <rPr>
        <b/>
        <sz val="7.5"/>
        <rFont val="Arial"/>
        <charset val="134"/>
      </rPr>
      <t>LED</t>
    </r>
    <r>
      <rPr>
        <b/>
        <sz val="7.5"/>
        <rFont val="宋体"/>
        <charset val="134"/>
      </rPr>
      <t>大灯，</t>
    </r>
    <r>
      <rPr>
        <b/>
        <sz val="7.5"/>
        <rFont val="Arial"/>
        <charset val="134"/>
      </rPr>
      <t>12V4.5</t>
    </r>
    <r>
      <rPr>
        <b/>
        <sz val="7.5"/>
        <rFont val="宋体"/>
        <charset val="134"/>
      </rPr>
      <t>电池</t>
    </r>
    <r>
      <rPr>
        <b/>
        <sz val="7.5"/>
        <rFont val="Arial"/>
        <charset val="134"/>
      </rPr>
      <t>*1</t>
    </r>
    <r>
      <rPr>
        <b/>
        <sz val="7.5"/>
        <rFont val="宋体"/>
        <charset val="134"/>
      </rPr>
      <t>，</t>
    </r>
    <r>
      <rPr>
        <b/>
        <sz val="7.5"/>
        <rFont val="Arial"/>
        <charset val="134"/>
      </rPr>
      <t>550</t>
    </r>
    <r>
      <rPr>
        <b/>
        <sz val="7.5"/>
        <rFont val="宋体"/>
        <charset val="134"/>
      </rPr>
      <t>电机</t>
    </r>
    <r>
      <rPr>
        <b/>
        <sz val="7.5"/>
        <rFont val="Arial"/>
        <charset val="134"/>
      </rPr>
      <t>*1                                
1:1 Simulation BMW motorcycle, real car key start, USB jack, MP3 jack, power display, early education function, English story, LED headlights, 12V4.5 battery * 1,550 motor *1</t>
    </r>
  </si>
  <si>
    <t xml:space="preserve">皮座Leather seats+8RMB                                           
EVA发泡轮 EVA foam wheel+35RMB 
手动加速                                                                  
Manual throttle acceleration+15RMB                                                             </t>
  </si>
  <si>
    <r>
      <rPr>
        <b/>
        <sz val="10"/>
        <rFont val="Arial"/>
        <charset val="134"/>
      </rPr>
      <t>909L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</si>
  <si>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Arial"/>
        <charset val="134"/>
      </rPr>
      <t>1:1</t>
    </r>
    <r>
      <rPr>
        <b/>
        <sz val="7.5"/>
        <rFont val="宋体"/>
        <charset val="134"/>
      </rPr>
      <t>仿真宝马摩托，真车钥匙启动，</t>
    </r>
    <r>
      <rPr>
        <b/>
        <sz val="7.5"/>
        <rFont val="Arial"/>
        <charset val="134"/>
      </rPr>
      <t>USB</t>
    </r>
    <r>
      <rPr>
        <b/>
        <sz val="7.5"/>
        <rFont val="宋体"/>
        <charset val="134"/>
      </rPr>
      <t>插口，</t>
    </r>
    <r>
      <rPr>
        <b/>
        <sz val="7.5"/>
        <rFont val="Arial"/>
        <charset val="134"/>
      </rPr>
      <t>MP3</t>
    </r>
    <r>
      <rPr>
        <b/>
        <sz val="7.5"/>
        <rFont val="宋体"/>
        <charset val="134"/>
      </rPr>
      <t>插口，电量显示，早教功能，英语故事，</t>
    </r>
    <r>
      <rPr>
        <b/>
        <sz val="7.5"/>
        <rFont val="Arial"/>
        <charset val="134"/>
      </rPr>
      <t>LED</t>
    </r>
    <r>
      <rPr>
        <b/>
        <sz val="7.5"/>
        <rFont val="宋体"/>
        <charset val="134"/>
      </rPr>
      <t>大灯，</t>
    </r>
    <r>
      <rPr>
        <b/>
        <sz val="7.5"/>
        <rFont val="Arial"/>
        <charset val="134"/>
      </rPr>
      <t>12V7</t>
    </r>
    <r>
      <rPr>
        <b/>
        <sz val="7.5"/>
        <rFont val="宋体"/>
        <charset val="134"/>
      </rPr>
      <t>电池</t>
    </r>
    <r>
      <rPr>
        <b/>
        <sz val="7.5"/>
        <rFont val="Arial"/>
        <charset val="134"/>
      </rPr>
      <t>*1</t>
    </r>
    <r>
      <rPr>
        <b/>
        <sz val="7.5"/>
        <rFont val="宋体"/>
        <charset val="134"/>
      </rPr>
      <t>，</t>
    </r>
    <r>
      <rPr>
        <b/>
        <sz val="7.5"/>
        <rFont val="Arial"/>
        <charset val="134"/>
      </rPr>
      <t>550</t>
    </r>
    <r>
      <rPr>
        <b/>
        <sz val="7.5"/>
        <rFont val="宋体"/>
        <charset val="134"/>
      </rPr>
      <t>电机</t>
    </r>
    <r>
      <rPr>
        <b/>
        <sz val="7.5"/>
        <rFont val="Arial"/>
        <charset val="134"/>
      </rPr>
      <t xml:space="preserve">*1                                          </t>
    </r>
    <r>
      <rPr>
        <b/>
        <sz val="7.5"/>
        <color rgb="FFFF0000"/>
        <rFont val="宋体"/>
        <charset val="134"/>
      </rPr>
      <t>无极速手转把</t>
    </r>
    <r>
      <rPr>
        <b/>
        <sz val="7.5"/>
        <color rgb="FFFF0000"/>
        <rFont val="Arial"/>
        <charset val="134"/>
      </rPr>
      <t xml:space="preserve">   </t>
    </r>
    <r>
      <rPr>
        <b/>
        <sz val="7.5"/>
        <rFont val="Arial"/>
        <charset val="134"/>
      </rPr>
      <t xml:space="preserve">                                                                                                1:1 Simulation BMW motorcycle, real car key start, USB jack, MP3 jack, power display, early education function, English story, LED headlights, 12V7 battery * 1,550 motor *1</t>
    </r>
    <r>
      <rPr>
        <b/>
        <sz val="7.5"/>
        <rFont val="宋体"/>
        <charset val="134"/>
      </rPr>
      <t>，</t>
    </r>
    <r>
      <rPr>
        <b/>
        <sz val="7.5"/>
        <rFont val="Arial"/>
        <charset val="134"/>
      </rPr>
      <t xml:space="preserve"> </t>
    </r>
    <r>
      <rPr>
        <b/>
        <sz val="7.5"/>
        <color rgb="FFFF0000"/>
        <rFont val="Arial"/>
        <charset val="134"/>
      </rPr>
      <t xml:space="preserve">                  Manual throttle acceleration</t>
    </r>
  </si>
  <si>
    <r>
      <rPr>
        <b/>
        <sz val="10"/>
        <rFont val="Arial"/>
        <charset val="134"/>
      </rPr>
      <t>909S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</si>
  <si>
    <t>118*52*76CM</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</si>
  <si>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Arial"/>
        <charset val="134"/>
      </rPr>
      <t>1:1</t>
    </r>
    <r>
      <rPr>
        <b/>
        <sz val="7.5"/>
        <rFont val="宋体"/>
        <charset val="134"/>
      </rPr>
      <t>仿真宝马摩托，真车钥匙启动，</t>
    </r>
    <r>
      <rPr>
        <b/>
        <sz val="7.5"/>
        <rFont val="Arial"/>
        <charset val="134"/>
      </rPr>
      <t>USB</t>
    </r>
    <r>
      <rPr>
        <b/>
        <sz val="7.5"/>
        <rFont val="宋体"/>
        <charset val="134"/>
      </rPr>
      <t>插口，</t>
    </r>
    <r>
      <rPr>
        <b/>
        <sz val="7.5"/>
        <rFont val="Arial"/>
        <charset val="134"/>
      </rPr>
      <t>MP3</t>
    </r>
    <r>
      <rPr>
        <b/>
        <sz val="7.5"/>
        <rFont val="宋体"/>
        <charset val="134"/>
      </rPr>
      <t>插口，电量显示，早教功能，英语故事，</t>
    </r>
    <r>
      <rPr>
        <b/>
        <sz val="7.5"/>
        <rFont val="Arial"/>
        <charset val="134"/>
      </rPr>
      <t>LED</t>
    </r>
    <r>
      <rPr>
        <b/>
        <sz val="7.5"/>
        <rFont val="宋体"/>
        <charset val="134"/>
      </rPr>
      <t>大灯，</t>
    </r>
    <r>
      <rPr>
        <b/>
        <sz val="7.5"/>
        <rFont val="Arial"/>
        <charset val="134"/>
      </rPr>
      <t>12V4.5</t>
    </r>
    <r>
      <rPr>
        <b/>
        <sz val="7.5"/>
        <rFont val="宋体"/>
        <charset val="134"/>
      </rPr>
      <t>电池</t>
    </r>
    <r>
      <rPr>
        <b/>
        <sz val="7.5"/>
        <rFont val="Arial"/>
        <charset val="134"/>
      </rPr>
      <t>*1</t>
    </r>
    <r>
      <rPr>
        <b/>
        <sz val="7.5"/>
        <rFont val="宋体"/>
        <charset val="134"/>
      </rPr>
      <t>，</t>
    </r>
    <r>
      <rPr>
        <b/>
        <sz val="7.5"/>
        <rFont val="Arial"/>
        <charset val="134"/>
      </rPr>
      <t>390</t>
    </r>
    <r>
      <rPr>
        <b/>
        <sz val="7.5"/>
        <rFont val="宋体"/>
        <charset val="134"/>
      </rPr>
      <t>电机</t>
    </r>
    <r>
      <rPr>
        <b/>
        <sz val="7.5"/>
        <rFont val="Arial"/>
        <charset val="134"/>
      </rPr>
      <t>*2                                 
1:1 Simulation BMW motorcycle, real car key start, USB jack, MP3 jack, power display, early education function, English story, LED headlights, 12V4.5 battery * 1,390 motor *2</t>
    </r>
  </si>
  <si>
    <t xml:space="preserve">皮座Leather seats+8RMB                                           
EVA发泡轮 EVA foam wheel+50RMB 
手动加速                                                                  
Manual throttle acceleration+15RMB                                                             </t>
  </si>
  <si>
    <r>
      <rPr>
        <b/>
        <sz val="10"/>
        <rFont val="Arial"/>
        <charset val="134"/>
      </rPr>
      <t>909S                                                                                                                                                                                                                                                                 12V7A*1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</si>
  <si>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Arial"/>
        <charset val="134"/>
      </rPr>
      <t>1:1</t>
    </r>
    <r>
      <rPr>
        <b/>
        <sz val="7.5"/>
        <rFont val="宋体"/>
        <charset val="134"/>
      </rPr>
      <t>仿真宝马摩托，真车钥匙启动，</t>
    </r>
    <r>
      <rPr>
        <b/>
        <sz val="7.5"/>
        <rFont val="Arial"/>
        <charset val="134"/>
      </rPr>
      <t>USB</t>
    </r>
    <r>
      <rPr>
        <b/>
        <sz val="7.5"/>
        <rFont val="宋体"/>
        <charset val="134"/>
      </rPr>
      <t>插口，</t>
    </r>
    <r>
      <rPr>
        <b/>
        <sz val="7.5"/>
        <rFont val="Arial"/>
        <charset val="134"/>
      </rPr>
      <t>MP3</t>
    </r>
    <r>
      <rPr>
        <b/>
        <sz val="7.5"/>
        <rFont val="宋体"/>
        <charset val="134"/>
      </rPr>
      <t>插口，电量显示，早教功能，英语故事，</t>
    </r>
    <r>
      <rPr>
        <b/>
        <sz val="7.5"/>
        <rFont val="Arial"/>
        <charset val="134"/>
      </rPr>
      <t>LED</t>
    </r>
    <r>
      <rPr>
        <b/>
        <sz val="7.5"/>
        <rFont val="宋体"/>
        <charset val="134"/>
      </rPr>
      <t>大灯，</t>
    </r>
    <r>
      <rPr>
        <b/>
        <sz val="7.5"/>
        <rFont val="Arial"/>
        <charset val="134"/>
      </rPr>
      <t>12V7</t>
    </r>
    <r>
      <rPr>
        <b/>
        <sz val="7.5"/>
        <rFont val="宋体"/>
        <charset val="134"/>
      </rPr>
      <t>电池</t>
    </r>
    <r>
      <rPr>
        <b/>
        <sz val="7.5"/>
        <rFont val="Arial"/>
        <charset val="134"/>
      </rPr>
      <t>*1</t>
    </r>
    <r>
      <rPr>
        <b/>
        <sz val="7.5"/>
        <rFont val="宋体"/>
        <charset val="134"/>
      </rPr>
      <t>，</t>
    </r>
    <r>
      <rPr>
        <b/>
        <sz val="7.5"/>
        <rFont val="Arial"/>
        <charset val="134"/>
      </rPr>
      <t>390</t>
    </r>
    <r>
      <rPr>
        <b/>
        <sz val="7.5"/>
        <rFont val="宋体"/>
        <charset val="134"/>
      </rPr>
      <t>电机</t>
    </r>
    <r>
      <rPr>
        <b/>
        <sz val="7.5"/>
        <rFont val="Arial"/>
        <charset val="134"/>
      </rPr>
      <t xml:space="preserve">*2                                          </t>
    </r>
    <r>
      <rPr>
        <b/>
        <sz val="7.5"/>
        <color rgb="FFFF0000"/>
        <rFont val="宋体"/>
        <charset val="134"/>
      </rPr>
      <t>无极速手转把</t>
    </r>
    <r>
      <rPr>
        <b/>
        <sz val="7.5"/>
        <color rgb="FFFF0000"/>
        <rFont val="Arial"/>
        <charset val="134"/>
      </rPr>
      <t xml:space="preserve">   </t>
    </r>
    <r>
      <rPr>
        <b/>
        <sz val="7.5"/>
        <rFont val="Arial"/>
        <charset val="134"/>
      </rPr>
      <t xml:space="preserve">                                                                                                1:1 Simulation BMW motorcycle, real car key start, USB jack, MP3 jack, power display, early education function, English story, LED headlights, 12V7 battery * 1,390 motor *2</t>
    </r>
    <r>
      <rPr>
        <b/>
        <sz val="7.5"/>
        <rFont val="宋体"/>
        <charset val="134"/>
      </rPr>
      <t>，</t>
    </r>
    <r>
      <rPr>
        <b/>
        <sz val="7.5"/>
        <rFont val="Arial"/>
        <charset val="134"/>
      </rPr>
      <t xml:space="preserve"> </t>
    </r>
    <r>
      <rPr>
        <b/>
        <sz val="7.5"/>
        <color rgb="FFFF0000"/>
        <rFont val="Arial"/>
        <charset val="134"/>
      </rPr>
      <t xml:space="preserve">                  Manual throttle acceleration</t>
    </r>
  </si>
  <si>
    <t>BLF</t>
  </si>
  <si>
    <r>
      <rPr>
        <b/>
        <sz val="10"/>
        <rFont val="Arial"/>
        <charset val="134"/>
      </rPr>
      <t>1260L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t>
    </r>
  </si>
  <si>
    <r>
      <rPr>
        <b/>
        <sz val="10"/>
        <rFont val="宋体"/>
        <charset val="134"/>
      </rPr>
      <t>红，黄，</t>
    </r>
    <r>
      <rPr>
        <b/>
        <sz val="10"/>
        <rFont val="Arial"/>
        <charset val="134"/>
      </rPr>
      <t xml:space="preserve">               </t>
    </r>
    <r>
      <rPr>
        <b/>
        <sz val="10"/>
        <rFont val="宋体"/>
        <charset val="134"/>
      </rPr>
      <t>绿，蓝，</t>
    </r>
    <r>
      <rPr>
        <b/>
        <sz val="10"/>
        <rFont val="Arial"/>
        <charset val="134"/>
      </rPr>
      <t xml:space="preserve">                         Red</t>
    </r>
    <r>
      <rPr>
        <b/>
        <sz val="10"/>
        <rFont val="宋体"/>
        <charset val="134"/>
      </rPr>
      <t>，</t>
    </r>
    <r>
      <rPr>
        <b/>
        <sz val="10"/>
        <rFont val="Arial"/>
        <charset val="134"/>
      </rPr>
      <t xml:space="preserve"> yellow</t>
    </r>
    <r>
      <rPr>
        <b/>
        <sz val="10"/>
        <rFont val="宋体"/>
        <charset val="134"/>
      </rPr>
      <t>，</t>
    </r>
    <r>
      <rPr>
        <b/>
        <sz val="10"/>
        <rFont val="Arial"/>
        <charset val="134"/>
      </rPr>
      <t xml:space="preserve"> green</t>
    </r>
    <r>
      <rPr>
        <b/>
        <sz val="10"/>
        <rFont val="宋体"/>
        <charset val="134"/>
      </rPr>
      <t>，</t>
    </r>
    <r>
      <rPr>
        <b/>
        <sz val="10"/>
        <rFont val="Arial"/>
        <charset val="134"/>
      </rPr>
      <t>blue</t>
    </r>
    <r>
      <rPr>
        <b/>
        <sz val="10"/>
        <rFont val="宋体"/>
        <charset val="134"/>
      </rPr>
      <t>，</t>
    </r>
  </si>
  <si>
    <t>135*64*88CM</t>
  </si>
  <si>
    <t>17KG                 
19KG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</si>
  <si>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宋体"/>
        <charset val="134"/>
      </rPr>
      <t>仿真杜卡迪摩托，一键启动，早教功能，音乐，故事，英语，电量显示，</t>
    </r>
    <r>
      <rPr>
        <b/>
        <sz val="7.5"/>
        <rFont val="Arial"/>
        <charset val="134"/>
      </rPr>
      <t>USB</t>
    </r>
    <r>
      <rPr>
        <b/>
        <sz val="7.5"/>
        <rFont val="宋体"/>
        <charset val="134"/>
      </rPr>
      <t>插口，</t>
    </r>
    <r>
      <rPr>
        <b/>
        <sz val="7.5"/>
        <rFont val="Arial"/>
        <charset val="134"/>
      </rPr>
      <t>MP3</t>
    </r>
    <r>
      <rPr>
        <b/>
        <sz val="7.5"/>
        <rFont val="宋体"/>
        <charset val="134"/>
      </rPr>
      <t>，多功能音乐播放器</t>
    </r>
    <r>
      <rPr>
        <b/>
        <sz val="7.5"/>
        <rFont val="Arial"/>
        <charset val="134"/>
      </rPr>
      <t xml:space="preserve">
Simulation Ducati motorcycle, one click start, early education function, music, stories, English, battery display, USB jack, MP3, multi-function music player</t>
    </r>
  </si>
  <si>
    <t xml:space="preserve">皮座Leather seats+8RMB                                           
EVA发泡轮 EVA foam wheel+55RMB 
手动加速                                                                  
Manual throttle acceleration+15RMB                                                             </t>
  </si>
  <si>
    <r>
      <rPr>
        <b/>
        <sz val="10"/>
        <rFont val="Arial"/>
        <charset val="134"/>
      </rPr>
      <t>1260L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</si>
  <si>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7.5"/>
        <color rgb="FFFF0000"/>
        <rFont val="Arial"/>
        <charset val="134"/>
      </rPr>
      <t>(12V7A*1</t>
    </r>
    <r>
      <rPr>
        <b/>
        <sz val="7.5"/>
        <color rgb="FFFF0000"/>
        <rFont val="宋体"/>
        <charset val="134"/>
      </rPr>
      <t>铅酸电池</t>
    </r>
    <r>
      <rPr>
        <b/>
        <sz val="7.5"/>
        <color rgb="FFFF0000"/>
        <rFont val="Arial"/>
        <charset val="134"/>
      </rPr>
      <t>Lead-acid battery +12V540*2</t>
    </r>
    <r>
      <rPr>
        <b/>
        <sz val="7.5"/>
        <color rgb="FFFF0000"/>
        <rFont val="宋体"/>
        <charset val="134"/>
      </rPr>
      <t>电机</t>
    </r>
    <r>
      <rPr>
        <b/>
        <sz val="7.5"/>
        <color rgb="FFFF0000"/>
        <rFont val="Arial"/>
        <charset val="134"/>
      </rPr>
      <t xml:space="preserve"> motor )                           </t>
    </r>
    <r>
      <rPr>
        <b/>
        <sz val="7.5"/>
        <rFont val="宋体"/>
        <charset val="134"/>
      </rPr>
      <t>仿真杜卡迪摩托，一键启动，早教功能，音乐，故事，英语，电量显示，</t>
    </r>
    <r>
      <rPr>
        <b/>
        <sz val="7.5"/>
        <rFont val="Arial"/>
        <charset val="134"/>
      </rPr>
      <t>USB</t>
    </r>
    <r>
      <rPr>
        <b/>
        <sz val="7.5"/>
        <rFont val="宋体"/>
        <charset val="134"/>
      </rPr>
      <t>插口，</t>
    </r>
    <r>
      <rPr>
        <b/>
        <sz val="7.5"/>
        <rFont val="Arial"/>
        <charset val="134"/>
      </rPr>
      <t>MP3</t>
    </r>
    <r>
      <rPr>
        <b/>
        <sz val="7.5"/>
        <rFont val="宋体"/>
        <charset val="134"/>
      </rPr>
      <t>，多功能音乐播放器</t>
    </r>
    <r>
      <rPr>
        <b/>
        <sz val="7.5"/>
        <rFont val="Arial"/>
        <charset val="134"/>
      </rPr>
      <t xml:space="preserve">
Simulation Ducati motorcycle, one click start, early education function, music, stories, English, battery display, USB jack, MP3, multi-function music player</t>
    </r>
  </si>
  <si>
    <r>
      <rPr>
        <b/>
        <sz val="10"/>
        <rFont val="Arial"/>
        <charset val="134"/>
      </rPr>
      <t>1260 L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</si>
  <si>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10"/>
        <rFont val="Arial"/>
        <charset val="134"/>
      </rPr>
      <t>1260 S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t>
    </r>
  </si>
  <si>
    <t>18KG                 
20.5KG</t>
  </si>
  <si>
    <r>
      <rPr>
        <b/>
        <sz val="10"/>
        <rFont val="Arial"/>
        <charset val="134"/>
      </rPr>
      <t>1260 S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</si>
  <si>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r>
      <rPr>
        <b/>
        <sz val="10"/>
        <rFont val="Arial"/>
        <charset val="134"/>
      </rPr>
      <t>1260S                                                                                                                                                                                                                                                                                                                                                                                                                                                                                                                                12V7A*1</t>
    </r>
    <r>
      <rPr>
        <b/>
        <sz val="10"/>
        <rFont val="宋体"/>
        <charset val="134"/>
      </rPr>
      <t>铅酸电池</t>
    </r>
    <r>
      <rPr>
        <b/>
        <sz val="10"/>
        <rFont val="Arial"/>
        <charset val="134"/>
      </rPr>
      <t xml:space="preserve">Lead-acid battery 
12V540*2 </t>
    </r>
    <r>
      <rPr>
        <b/>
        <sz val="10"/>
        <rFont val="宋体"/>
        <charset val="134"/>
      </rPr>
      <t>电机</t>
    </r>
    <r>
      <rPr>
        <b/>
        <sz val="10"/>
        <rFont val="Arial"/>
        <charset val="134"/>
      </rPr>
      <t xml:space="preserve"> moto
</t>
    </r>
    <r>
      <rPr>
        <b/>
        <sz val="10"/>
        <rFont val="宋体"/>
        <charset val="134"/>
      </rPr>
      <t>手动加速</t>
    </r>
    <r>
      <rPr>
        <b/>
        <sz val="10"/>
        <rFont val="Arial"/>
        <charset val="134"/>
      </rPr>
      <t xml:space="preserve">                                                                  
Manual throttle acceleration</t>
    </r>
  </si>
  <si>
    <t>CCT</t>
  </si>
  <si>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</si>
  <si>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宋体"/>
        <charset val="134"/>
      </rPr>
      <t>红，黄，</t>
    </r>
    <r>
      <rPr>
        <b/>
        <sz val="10"/>
        <rFont val="Arial"/>
        <charset val="134"/>
      </rPr>
      <t xml:space="preserve">               </t>
    </r>
    <r>
      <rPr>
        <b/>
        <sz val="10"/>
        <rFont val="宋体"/>
        <charset val="134"/>
      </rPr>
      <t>白，蓝，</t>
    </r>
    <r>
      <rPr>
        <b/>
        <sz val="10"/>
        <rFont val="Arial"/>
        <charset val="134"/>
      </rPr>
      <t xml:space="preserve">                         Red</t>
    </r>
    <r>
      <rPr>
        <b/>
        <sz val="10"/>
        <rFont val="宋体"/>
        <charset val="134"/>
      </rPr>
      <t>，</t>
    </r>
    <r>
      <rPr>
        <b/>
        <sz val="10"/>
        <rFont val="Arial"/>
        <charset val="134"/>
      </rPr>
      <t xml:space="preserve"> yellow</t>
    </r>
    <r>
      <rPr>
        <b/>
        <sz val="10"/>
        <rFont val="宋体"/>
        <charset val="134"/>
      </rPr>
      <t>，</t>
    </r>
    <r>
      <rPr>
        <b/>
        <sz val="10"/>
        <rFont val="Arial"/>
        <charset val="134"/>
      </rPr>
      <t xml:space="preserve"> White</t>
    </r>
    <r>
      <rPr>
        <b/>
        <sz val="10"/>
        <rFont val="宋体"/>
        <charset val="134"/>
      </rPr>
      <t>，</t>
    </r>
    <r>
      <rPr>
        <b/>
        <sz val="10"/>
        <rFont val="Arial"/>
        <charset val="134"/>
      </rPr>
      <t>blue</t>
    </r>
    <r>
      <rPr>
        <b/>
        <sz val="10"/>
        <rFont val="宋体"/>
        <charset val="134"/>
      </rPr>
      <t>，</t>
    </r>
  </si>
  <si>
    <t>105*53*35CM</t>
  </si>
  <si>
    <r>
      <rPr>
        <b/>
        <sz val="7.5"/>
        <color rgb="FFFF0000"/>
        <rFont val="Arial"/>
        <charset val="134"/>
      </rPr>
      <t>(6V4.5A*2</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一键启动，早教功能，音乐，故事，英语，电量显示，</t>
    </r>
    <r>
      <rPr>
        <b/>
        <sz val="7.5"/>
        <rFont val="Arial"/>
        <charset val="134"/>
      </rPr>
      <t>USB</t>
    </r>
    <r>
      <rPr>
        <b/>
        <sz val="7.5"/>
        <rFont val="宋体"/>
        <charset val="134"/>
      </rPr>
      <t>插口，</t>
    </r>
    <r>
      <rPr>
        <b/>
        <sz val="7.5"/>
        <rFont val="Arial"/>
        <charset val="134"/>
      </rPr>
      <t>MP3</t>
    </r>
    <r>
      <rPr>
        <b/>
        <sz val="7.5"/>
        <rFont val="宋体"/>
        <charset val="134"/>
      </rPr>
      <t>插口，可遥控，动感炫灯，双电双驱（</t>
    </r>
    <r>
      <rPr>
        <b/>
        <sz val="7.5"/>
        <rFont val="Arial"/>
        <charset val="134"/>
      </rPr>
      <t>6</t>
    </r>
    <r>
      <rPr>
        <b/>
        <sz val="7.5"/>
        <rFont val="宋体"/>
        <charset val="134"/>
      </rPr>
      <t>伏</t>
    </r>
    <r>
      <rPr>
        <b/>
        <sz val="7.5"/>
        <rFont val="Arial"/>
        <charset val="134"/>
      </rPr>
      <t>4.5</t>
    </r>
    <r>
      <rPr>
        <b/>
        <sz val="7.5"/>
        <rFont val="宋体"/>
        <charset val="134"/>
      </rPr>
      <t>电瓶</t>
    </r>
    <r>
      <rPr>
        <b/>
        <sz val="7.5"/>
        <rFont val="Arial"/>
        <charset val="134"/>
      </rPr>
      <t>*2</t>
    </r>
    <r>
      <rPr>
        <b/>
        <sz val="7.5"/>
        <rFont val="宋体"/>
        <charset val="134"/>
      </rPr>
      <t>，</t>
    </r>
    <r>
      <rPr>
        <b/>
        <sz val="7.5"/>
        <rFont val="Arial"/>
        <charset val="134"/>
      </rPr>
      <t>380</t>
    </r>
    <r>
      <rPr>
        <b/>
        <sz val="7.5"/>
        <rFont val="宋体"/>
        <charset val="134"/>
      </rPr>
      <t>电机</t>
    </r>
    <r>
      <rPr>
        <b/>
        <sz val="7.5"/>
        <rFont val="Arial"/>
        <charset val="134"/>
      </rPr>
      <t>*2</t>
    </r>
    <r>
      <rPr>
        <b/>
        <sz val="7.5"/>
        <rFont val="宋体"/>
        <charset val="134"/>
      </rPr>
      <t>）</t>
    </r>
    <r>
      <rPr>
        <b/>
        <sz val="7.5"/>
        <rFont val="Arial"/>
        <charset val="134"/>
      </rPr>
      <t xml:space="preserve"> </t>
    </r>
    <r>
      <rPr>
        <b/>
        <sz val="7.5"/>
        <rFont val="宋体"/>
        <charset val="134"/>
      </rPr>
      <t>可载重</t>
    </r>
    <r>
      <rPr>
        <b/>
        <sz val="7.5"/>
        <rFont val="Arial"/>
        <charset val="134"/>
      </rPr>
      <t>50</t>
    </r>
    <r>
      <rPr>
        <b/>
        <sz val="7.5"/>
        <rFont val="宋体"/>
        <charset val="134"/>
      </rPr>
      <t>公斤续航</t>
    </r>
    <r>
      <rPr>
        <b/>
        <sz val="7.5"/>
        <rFont val="Arial"/>
        <charset val="134"/>
      </rPr>
      <t>10</t>
    </r>
    <r>
      <rPr>
        <b/>
        <sz val="7.5"/>
        <rFont val="宋体"/>
        <charset val="134"/>
      </rPr>
      <t>公里，自带多首音乐，</t>
    </r>
    <r>
      <rPr>
        <b/>
        <sz val="7.5"/>
        <rFont val="Arial"/>
        <charset val="134"/>
      </rPr>
      <t xml:space="preserve">                                       
One-button start, early education function, music, story, English, power display, USB jack, MP3 jack, remote control, dynamic flash lamp, double electric double drive (6 VOLT 4.5 battery * 2,380 motor *2), can load 50 kg, 10 km, with multiple music, charging, anti-rollover, </t>
    </r>
  </si>
  <si>
    <t xml:space="preserve">遥控Remote control+35RMB                            
皮座椅Leather seats+10RMB                             
EVA发泡轮 EVA foam wheel+45RMB                                                </t>
  </si>
  <si>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</si>
  <si>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t>
    </r>
  </si>
  <si>
    <r>
      <rPr>
        <b/>
        <sz val="10"/>
        <color rgb="FFFF0000"/>
        <rFont val="宋体"/>
        <charset val="134"/>
      </rPr>
      <t>烤漆红</t>
    </r>
    <r>
      <rPr>
        <b/>
        <sz val="10"/>
        <color rgb="FFFF0000"/>
        <rFont val="Arial"/>
        <charset val="134"/>
      </rPr>
      <t xml:space="preserve"> 
</t>
    </r>
    <r>
      <rPr>
        <b/>
        <sz val="10"/>
        <color rgb="FFFF0000"/>
        <rFont val="宋体"/>
        <charset val="134"/>
      </rPr>
      <t>烤漆银</t>
    </r>
    <r>
      <rPr>
        <b/>
        <sz val="10"/>
        <color rgb="FFFF0000"/>
        <rFont val="Arial"/>
        <charset val="134"/>
      </rPr>
      <t xml:space="preserve">                   Paint red                    paint silver</t>
    </r>
  </si>
  <si>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t>
    </r>
  </si>
  <si>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涂鸦</t>
    </r>
    <r>
      <rPr>
        <b/>
        <sz val="10"/>
        <rFont val="Arial"/>
        <charset val="134"/>
      </rPr>
      <t xml:space="preserve">   graffiti</t>
    </r>
  </si>
  <si>
    <r>
      <rPr>
        <b/>
        <sz val="10"/>
        <rFont val="Arial"/>
        <charset val="134"/>
      </rPr>
      <t>1688A                                                                                                                                                                                                                                                                                                                                                                                                                                                                                                                                6V4.5A*2</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涂鸦</t>
    </r>
    <r>
      <rPr>
        <b/>
        <sz val="10"/>
        <rFont val="Arial"/>
        <charset val="134"/>
      </rPr>
      <t xml:space="preserve">   graffiti</t>
    </r>
  </si>
  <si>
    <t>DS</t>
  </si>
  <si>
    <r>
      <rPr>
        <b/>
        <sz val="10"/>
        <rFont val="Arial"/>
        <charset val="134"/>
      </rPr>
      <t>666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</si>
  <si>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宋体"/>
        <charset val="134"/>
      </rPr>
      <t>红色</t>
    </r>
    <r>
      <rPr>
        <b/>
        <sz val="10"/>
        <rFont val="Arial"/>
        <charset val="134"/>
      </rPr>
      <t>,</t>
    </r>
    <r>
      <rPr>
        <b/>
        <sz val="10"/>
        <rFont val="宋体"/>
        <charset val="134"/>
      </rPr>
      <t>白色</t>
    </r>
    <r>
      <rPr>
        <b/>
        <sz val="10"/>
        <rFont val="Arial"/>
        <charset val="134"/>
      </rPr>
      <t>,</t>
    </r>
    <r>
      <rPr>
        <b/>
        <sz val="10"/>
        <rFont val="宋体"/>
        <charset val="134"/>
      </rPr>
      <t>蓝色</t>
    </r>
    <r>
      <rPr>
        <b/>
        <sz val="10"/>
        <rFont val="Arial"/>
        <charset val="134"/>
      </rPr>
      <t xml:space="preserve">                   Red, white, blue, </t>
    </r>
  </si>
  <si>
    <t>122X55X72CM</t>
  </si>
  <si>
    <t>12.2KG               
14KG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</si>
  <si>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                           
</t>
    </r>
    <r>
      <rPr>
        <b/>
        <sz val="7.5"/>
        <rFont val="宋体"/>
        <charset val="134"/>
      </rPr>
      <t>单速，</t>
    </r>
    <r>
      <rPr>
        <b/>
        <sz val="7.5"/>
        <rFont val="Arial"/>
        <charset val="134"/>
      </rPr>
      <t>12V4.5A</t>
    </r>
    <r>
      <rPr>
        <b/>
        <sz val="7.5"/>
        <rFont val="宋体"/>
        <charset val="134"/>
      </rPr>
      <t>电瓶，</t>
    </r>
    <r>
      <rPr>
        <b/>
        <sz val="7.5"/>
        <rFont val="Arial"/>
        <charset val="134"/>
      </rPr>
      <t>550</t>
    </r>
    <r>
      <rPr>
        <b/>
        <sz val="7.5"/>
        <rFont val="宋体"/>
        <charset val="134"/>
      </rPr>
      <t>大电机</t>
    </r>
    <r>
      <rPr>
        <b/>
        <sz val="7.5"/>
        <rFont val="Arial"/>
        <charset val="134"/>
      </rPr>
      <t>,</t>
    </r>
    <r>
      <rPr>
        <b/>
        <sz val="7.5"/>
        <rFont val="宋体"/>
        <charset val="134"/>
      </rPr>
      <t>前后轮不发光，一键启动，早教功能，</t>
    </r>
    <r>
      <rPr>
        <b/>
        <sz val="7.5"/>
        <rFont val="Arial"/>
        <charset val="134"/>
      </rPr>
      <t xml:space="preserve">
</t>
    </r>
    <r>
      <rPr>
        <b/>
        <sz val="7.5"/>
        <rFont val="宋体"/>
        <charset val="134"/>
      </rPr>
      <t>音乐，故事，英语，电量显示，</t>
    </r>
    <r>
      <rPr>
        <b/>
        <sz val="7.5"/>
        <rFont val="Arial"/>
        <charset val="134"/>
      </rPr>
      <t>USB</t>
    </r>
    <r>
      <rPr>
        <b/>
        <sz val="7.5"/>
        <rFont val="宋体"/>
        <charset val="134"/>
      </rPr>
      <t>插口，</t>
    </r>
    <r>
      <rPr>
        <b/>
        <sz val="7.5"/>
        <rFont val="Arial"/>
        <charset val="134"/>
      </rPr>
      <t>MP3</t>
    </r>
    <r>
      <rPr>
        <b/>
        <sz val="7.5"/>
        <rFont val="宋体"/>
        <charset val="134"/>
      </rPr>
      <t>插口</t>
    </r>
    <r>
      <rPr>
        <b/>
        <sz val="7.5"/>
        <rFont val="Arial"/>
        <charset val="134"/>
      </rPr>
      <t xml:space="preserve">
Single-speed, 12V4.5A battery, 550 large motor, front and rear wheels no light, one-button start, early education function, music, story, English, power display, USB jack, MP3 jack
           </t>
    </r>
  </si>
  <si>
    <t xml:space="preserve">手动加速                                                                  
Manual throttle acceleration+15RMB                           </t>
  </si>
  <si>
    <t>DLX</t>
  </si>
  <si>
    <r>
      <rPr>
        <b/>
        <sz val="10"/>
        <rFont val="Arial"/>
        <charset val="134"/>
      </rPr>
      <t>519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</si>
  <si>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t>110X50X70CM</t>
  </si>
  <si>
    <t>13.5KG        
15.5KG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</si>
  <si>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一键启动可前进后退</t>
    </r>
    <r>
      <rPr>
        <b/>
        <sz val="7.5"/>
        <rFont val="Arial"/>
        <charset val="134"/>
      </rPr>
      <t xml:space="preserve"> </t>
    </r>
    <r>
      <rPr>
        <b/>
        <sz val="7.5"/>
        <rFont val="宋体"/>
        <charset val="134"/>
      </rPr>
      <t>音乐儿歌早教</t>
    </r>
    <r>
      <rPr>
        <b/>
        <sz val="7.5"/>
        <rFont val="Arial"/>
        <charset val="134"/>
      </rPr>
      <t xml:space="preserve"> </t>
    </r>
    <r>
      <rPr>
        <b/>
        <sz val="7.5"/>
        <rFont val="宋体"/>
        <charset val="134"/>
      </rPr>
      <t>三轮闪光</t>
    </r>
    <r>
      <rPr>
        <b/>
        <sz val="7.5"/>
        <rFont val="Arial"/>
        <charset val="134"/>
      </rPr>
      <t xml:space="preserve"> LED</t>
    </r>
    <r>
      <rPr>
        <b/>
        <sz val="7.5"/>
        <rFont val="宋体"/>
        <charset val="134"/>
      </rPr>
      <t>大灯</t>
    </r>
    <r>
      <rPr>
        <b/>
        <sz val="7.5"/>
        <rFont val="Arial"/>
        <charset val="134"/>
      </rPr>
      <t xml:space="preserve"> </t>
    </r>
    <r>
      <rPr>
        <b/>
        <sz val="7.5"/>
        <rFont val="宋体"/>
        <charset val="134"/>
      </rPr>
      <t>带辅助轮</t>
    </r>
    <r>
      <rPr>
        <b/>
        <sz val="7.5"/>
        <rFont val="Arial"/>
        <charset val="134"/>
      </rPr>
      <t xml:space="preserve">                  
One button start can move forward and backward music children's songs early education three wheels flashing LED headlights with training wheels</t>
    </r>
  </si>
  <si>
    <t xml:space="preserve">烤漆paint+30RMB                                              
皮座Leather seats+10RMB                             </t>
  </si>
  <si>
    <r>
      <rPr>
        <b/>
        <sz val="10"/>
        <rFont val="Arial"/>
        <charset val="134"/>
      </rPr>
      <t>519S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</si>
  <si>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t xml:space="preserve">烤漆paint+30RMB                                              
皮座Leather seats+10RMB                                           
充气轮Inflatable round+45RMB                                 </t>
  </si>
  <si>
    <r>
      <rPr>
        <b/>
        <sz val="10"/>
        <rFont val="Arial"/>
        <charset val="134"/>
      </rPr>
      <t>528                                                                                                                                                                                                                                                                                                                                                                                                                                                                                                                            6V4.5A*1</t>
    </r>
    <r>
      <rPr>
        <b/>
        <sz val="10"/>
        <rFont val="宋体"/>
        <charset val="134"/>
      </rPr>
      <t>铅酸电池</t>
    </r>
    <r>
      <rPr>
        <b/>
        <sz val="10"/>
        <rFont val="Arial"/>
        <charset val="134"/>
      </rPr>
      <t xml:space="preserve">Lead-acid battery 
6V390*1 </t>
    </r>
    <r>
      <rPr>
        <b/>
        <sz val="10"/>
        <rFont val="宋体"/>
        <charset val="134"/>
      </rPr>
      <t>电机</t>
    </r>
    <r>
      <rPr>
        <b/>
        <sz val="10"/>
        <rFont val="Arial"/>
        <charset val="134"/>
      </rPr>
      <t xml:space="preserve"> motor</t>
    </r>
  </si>
  <si>
    <t>105X50X68CM</t>
  </si>
  <si>
    <t>11KG          
12.5KG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</si>
  <si>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+ 6V390*1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可前进后退</t>
    </r>
    <r>
      <rPr>
        <b/>
        <sz val="7.5"/>
        <rFont val="Arial"/>
        <charset val="134"/>
      </rPr>
      <t xml:space="preserve">, </t>
    </r>
    <r>
      <rPr>
        <b/>
        <sz val="7.5"/>
        <rFont val="宋体"/>
        <charset val="134"/>
      </rPr>
      <t>音乐</t>
    </r>
    <r>
      <rPr>
        <b/>
        <sz val="7.5"/>
        <rFont val="Arial"/>
        <charset val="134"/>
      </rPr>
      <t>,</t>
    </r>
    <r>
      <rPr>
        <b/>
        <sz val="7.5"/>
        <rFont val="宋体"/>
        <charset val="134"/>
      </rPr>
      <t>儿歌</t>
    </r>
    <r>
      <rPr>
        <b/>
        <sz val="7.5"/>
        <rFont val="Arial"/>
        <charset val="134"/>
      </rPr>
      <t>,</t>
    </r>
    <r>
      <rPr>
        <b/>
        <sz val="7.5"/>
        <rFont val="宋体"/>
        <charset val="134"/>
      </rPr>
      <t>早教</t>
    </r>
    <r>
      <rPr>
        <b/>
        <sz val="7.5"/>
        <rFont val="Arial"/>
        <charset val="134"/>
      </rPr>
      <t xml:space="preserve">, </t>
    </r>
    <r>
      <rPr>
        <b/>
        <sz val="7.5"/>
        <rFont val="宋体"/>
        <charset val="134"/>
      </rPr>
      <t>数据读卡</t>
    </r>
    <r>
      <rPr>
        <b/>
        <sz val="7.5"/>
        <rFont val="Arial"/>
        <charset val="134"/>
      </rPr>
      <t xml:space="preserve">, </t>
    </r>
    <r>
      <rPr>
        <b/>
        <sz val="7.5"/>
        <rFont val="宋体"/>
        <charset val="134"/>
      </rPr>
      <t>三轮闪光</t>
    </r>
    <r>
      <rPr>
        <b/>
        <sz val="7.5"/>
        <rFont val="Arial"/>
        <charset val="134"/>
      </rPr>
      <t>, LED</t>
    </r>
    <r>
      <rPr>
        <b/>
        <sz val="7.5"/>
        <rFont val="宋体"/>
        <charset val="134"/>
      </rPr>
      <t>大灯</t>
    </r>
    <r>
      <rPr>
        <b/>
        <sz val="7.5"/>
        <rFont val="Arial"/>
        <charset val="134"/>
      </rPr>
      <t>.                          
One-button start, forward and backward, music, children's songs, early education, data reading card, three-wheel flash, LED headlight.</t>
    </r>
  </si>
  <si>
    <t xml:space="preserve">皮座Leather seats+10RMB                                           
充气轮Inflatable round+40RMB                                                                         </t>
  </si>
  <si>
    <r>
      <rPr>
        <b/>
        <sz val="10"/>
        <rFont val="Arial"/>
        <charset val="134"/>
      </rPr>
      <t>528                                                                                                                                                                                                                                                                                                                                                                                                                                                                                                                            6V7A*1</t>
    </r>
    <r>
      <rPr>
        <b/>
        <sz val="10"/>
        <rFont val="宋体"/>
        <charset val="134"/>
      </rPr>
      <t>铅酸电池</t>
    </r>
    <r>
      <rPr>
        <b/>
        <sz val="10"/>
        <rFont val="Arial"/>
        <charset val="134"/>
      </rPr>
      <t xml:space="preserve">
Lead-acid battery 
6V390*2 </t>
    </r>
    <r>
      <rPr>
        <b/>
        <sz val="10"/>
        <rFont val="宋体"/>
        <charset val="134"/>
      </rPr>
      <t>电机</t>
    </r>
    <r>
      <rPr>
        <b/>
        <sz val="10"/>
        <rFont val="Arial"/>
        <charset val="134"/>
      </rPr>
      <t xml:space="preserve"> motor</t>
    </r>
  </si>
  <si>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+ 6V390*2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可前进后退</t>
    </r>
    <r>
      <rPr>
        <b/>
        <sz val="7.5"/>
        <rFont val="Arial"/>
        <charset val="134"/>
      </rPr>
      <t xml:space="preserve">, </t>
    </r>
    <r>
      <rPr>
        <b/>
        <sz val="7.5"/>
        <rFont val="宋体"/>
        <charset val="134"/>
      </rPr>
      <t>音乐</t>
    </r>
    <r>
      <rPr>
        <b/>
        <sz val="7.5"/>
        <rFont val="Arial"/>
        <charset val="134"/>
      </rPr>
      <t>,</t>
    </r>
    <r>
      <rPr>
        <b/>
        <sz val="7.5"/>
        <rFont val="宋体"/>
        <charset val="134"/>
      </rPr>
      <t>儿歌</t>
    </r>
    <r>
      <rPr>
        <b/>
        <sz val="7.5"/>
        <rFont val="Arial"/>
        <charset val="134"/>
      </rPr>
      <t>,</t>
    </r>
    <r>
      <rPr>
        <b/>
        <sz val="7.5"/>
        <rFont val="宋体"/>
        <charset val="134"/>
      </rPr>
      <t>早教</t>
    </r>
    <r>
      <rPr>
        <b/>
        <sz val="7.5"/>
        <rFont val="Arial"/>
        <charset val="134"/>
      </rPr>
      <t xml:space="preserve">, </t>
    </r>
    <r>
      <rPr>
        <b/>
        <sz val="7.5"/>
        <rFont val="宋体"/>
        <charset val="134"/>
      </rPr>
      <t>数据读卡</t>
    </r>
    <r>
      <rPr>
        <b/>
        <sz val="7.5"/>
        <rFont val="Arial"/>
        <charset val="134"/>
      </rPr>
      <t xml:space="preserve">, </t>
    </r>
    <r>
      <rPr>
        <b/>
        <sz val="7.5"/>
        <rFont val="宋体"/>
        <charset val="134"/>
      </rPr>
      <t>三轮闪光</t>
    </r>
    <r>
      <rPr>
        <b/>
        <sz val="7.5"/>
        <rFont val="Arial"/>
        <charset val="134"/>
      </rPr>
      <t>, LED</t>
    </r>
    <r>
      <rPr>
        <b/>
        <sz val="7.5"/>
        <rFont val="宋体"/>
        <charset val="134"/>
      </rPr>
      <t>大灯</t>
    </r>
    <r>
      <rPr>
        <b/>
        <sz val="7.5"/>
        <rFont val="Arial"/>
        <charset val="134"/>
      </rPr>
      <t>.                          
One-button start, forward and backward, music, children's songs, early education, data reading card, three-wheel flash, LED headlight.</t>
    </r>
  </si>
  <si>
    <r>
      <rPr>
        <b/>
        <sz val="10"/>
        <rFont val="Arial"/>
        <charset val="134"/>
      </rPr>
      <t>628                                                                                                                                                                                                                                                                                                                                                                                                                                                                                                                            6V4A*2</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 </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</si>
  <si>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t>
    </r>
    <r>
      <rPr>
        <b/>
        <sz val="10"/>
        <rFont val="宋体"/>
        <charset val="134"/>
      </rPr>
      <t>黄</t>
    </r>
    <r>
      <rPr>
        <b/>
        <sz val="10"/>
        <rFont val="Arial"/>
        <charset val="134"/>
      </rPr>
      <t>.</t>
    </r>
    <r>
      <rPr>
        <b/>
        <sz val="10"/>
        <rFont val="宋体"/>
        <charset val="134"/>
      </rPr>
      <t>绿</t>
    </r>
    <r>
      <rPr>
        <b/>
        <sz val="10"/>
        <rFont val="Arial"/>
        <charset val="134"/>
      </rPr>
      <t xml:space="preserve">                         
Red. White. Blue. 
Yellow. green</t>
    </r>
  </si>
  <si>
    <t>115X53X78CM</t>
  </si>
  <si>
    <t>12.5KG          
14.5KG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</si>
  <si>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可前进后退</t>
    </r>
    <r>
      <rPr>
        <b/>
        <sz val="7.5"/>
        <rFont val="Arial"/>
        <charset val="134"/>
      </rPr>
      <t xml:space="preserve">, </t>
    </r>
    <r>
      <rPr>
        <b/>
        <sz val="7.5"/>
        <rFont val="宋体"/>
        <charset val="134"/>
      </rPr>
      <t>音乐</t>
    </r>
    <r>
      <rPr>
        <b/>
        <sz val="7.5"/>
        <rFont val="Arial"/>
        <charset val="134"/>
      </rPr>
      <t>,</t>
    </r>
    <r>
      <rPr>
        <b/>
        <sz val="7.5"/>
        <rFont val="宋体"/>
        <charset val="134"/>
      </rPr>
      <t>儿歌</t>
    </r>
    <r>
      <rPr>
        <b/>
        <sz val="7.5"/>
        <rFont val="Arial"/>
        <charset val="134"/>
      </rPr>
      <t>,</t>
    </r>
    <r>
      <rPr>
        <b/>
        <sz val="7.5"/>
        <rFont val="宋体"/>
        <charset val="134"/>
      </rPr>
      <t>早教</t>
    </r>
    <r>
      <rPr>
        <b/>
        <sz val="7.5"/>
        <rFont val="Arial"/>
        <charset val="134"/>
      </rPr>
      <t xml:space="preserve">, </t>
    </r>
    <r>
      <rPr>
        <b/>
        <sz val="7.5"/>
        <rFont val="宋体"/>
        <charset val="134"/>
      </rPr>
      <t>数据读卡</t>
    </r>
    <r>
      <rPr>
        <b/>
        <sz val="7.5"/>
        <rFont val="Arial"/>
        <charset val="134"/>
      </rPr>
      <t xml:space="preserve">, </t>
    </r>
    <r>
      <rPr>
        <b/>
        <sz val="7.5"/>
        <rFont val="宋体"/>
        <charset val="134"/>
      </rPr>
      <t>车轮闪光</t>
    </r>
    <r>
      <rPr>
        <b/>
        <sz val="7.5"/>
        <rFont val="Arial"/>
        <charset val="134"/>
      </rPr>
      <t>, LED</t>
    </r>
    <r>
      <rPr>
        <b/>
        <sz val="7.5"/>
        <rFont val="宋体"/>
        <charset val="134"/>
      </rPr>
      <t>大灯</t>
    </r>
    <r>
      <rPr>
        <b/>
        <sz val="7.5"/>
        <rFont val="Arial"/>
        <charset val="134"/>
      </rPr>
      <t>.                                
One-button start, forward and backward, music, children's songs, early education, data reading card, wheel flash, LED headlights.</t>
    </r>
  </si>
  <si>
    <t xml:space="preserve">烤漆paint+35RMB                                                   
皮座Leather seats+15RMB                                           
充气轮Inflatable round+50RMB                                                 </t>
  </si>
  <si>
    <t>FM</t>
  </si>
  <si>
    <r>
      <rPr>
        <b/>
        <sz val="10"/>
        <rFont val="Arial"/>
        <charset val="134"/>
      </rPr>
      <t>2021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</si>
  <si>
    <r>
      <rPr>
        <b/>
        <sz val="10"/>
        <rFont val="宋体"/>
        <charset val="134"/>
      </rPr>
      <t>红色</t>
    </r>
    <r>
      <rPr>
        <b/>
        <sz val="10"/>
        <rFont val="Arial"/>
        <charset val="134"/>
      </rPr>
      <t xml:space="preserve"> ,</t>
    </r>
    <r>
      <rPr>
        <b/>
        <sz val="10"/>
        <rFont val="宋体"/>
        <charset val="134"/>
      </rPr>
      <t>蓝色</t>
    </r>
    <r>
      <rPr>
        <b/>
        <sz val="10"/>
        <rFont val="Arial"/>
        <charset val="134"/>
      </rPr>
      <t>,</t>
    </r>
    <r>
      <rPr>
        <b/>
        <sz val="10"/>
        <rFont val="宋体"/>
        <charset val="134"/>
      </rPr>
      <t>黑色</t>
    </r>
    <r>
      <rPr>
        <b/>
        <sz val="10"/>
        <rFont val="Arial"/>
        <charset val="134"/>
      </rPr>
      <t xml:space="preserve">                    
Red, Blue, Black</t>
    </r>
  </si>
  <si>
    <t>105*42*52CM</t>
  </si>
  <si>
    <t>7.5KG           
8.5KG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</si>
  <si>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一键启动开关</t>
    </r>
    <r>
      <rPr>
        <b/>
        <sz val="7.5"/>
        <rFont val="Arial"/>
        <charset val="134"/>
      </rPr>
      <t>,</t>
    </r>
    <r>
      <rPr>
        <b/>
        <sz val="7.5"/>
        <rFont val="宋体"/>
        <charset val="134"/>
      </rPr>
      <t>炫彩灯光。动感音乐</t>
    </r>
    <r>
      <rPr>
        <b/>
        <sz val="7.5"/>
        <rFont val="Arial"/>
        <charset val="134"/>
      </rPr>
      <t>,</t>
    </r>
    <r>
      <rPr>
        <b/>
        <sz val="7.5"/>
        <rFont val="宋体"/>
        <charset val="134"/>
      </rPr>
      <t>带讲故事</t>
    </r>
    <r>
      <rPr>
        <b/>
        <sz val="7.5"/>
        <rFont val="Arial"/>
        <charset val="134"/>
      </rPr>
      <t>,</t>
    </r>
    <r>
      <rPr>
        <b/>
        <sz val="7.5"/>
        <rFont val="宋体"/>
        <charset val="134"/>
      </rPr>
      <t>早教，古诗。</t>
    </r>
    <r>
      <rPr>
        <b/>
        <sz val="7.5"/>
        <rFont val="Arial"/>
        <charset val="134"/>
      </rPr>
      <t>USB</t>
    </r>
    <r>
      <rPr>
        <b/>
        <sz val="7.5"/>
        <rFont val="宋体"/>
        <charset val="134"/>
      </rPr>
      <t>接口，蓝牙。双驱动</t>
    </r>
    <r>
      <rPr>
        <b/>
        <sz val="7.5"/>
        <rFont val="Arial"/>
        <charset val="134"/>
      </rPr>
      <t>380</t>
    </r>
    <r>
      <rPr>
        <b/>
        <sz val="7.5"/>
        <rFont val="宋体"/>
        <charset val="134"/>
      </rPr>
      <t>电机，天一</t>
    </r>
    <r>
      <rPr>
        <b/>
        <sz val="7.5"/>
        <rFont val="Arial"/>
        <charset val="134"/>
      </rPr>
      <t>12V 4.5</t>
    </r>
    <r>
      <rPr>
        <b/>
        <sz val="7.5"/>
        <rFont val="宋体"/>
        <charset val="134"/>
      </rPr>
      <t>电瓶</t>
    </r>
    <r>
      <rPr>
        <b/>
        <sz val="7.5"/>
        <rFont val="Arial"/>
        <charset val="134"/>
      </rPr>
      <t xml:space="preserve">                                                                                      
One key start switch, dazzling lights. Dynamic music, storytelling, early education, ancient poetry. USB port, Bluetooth. Dual drive 380 motor, TIanyi 12V 4.5 battery</t>
    </r>
  </si>
  <si>
    <t xml:space="preserve">手动加速                                                                  
Manual throttle acceleration+15RMB      </t>
  </si>
  <si>
    <r>
      <rPr>
        <b/>
        <sz val="10"/>
        <rFont val="Arial"/>
        <charset val="134"/>
      </rPr>
      <t>2021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t>
    </r>
  </si>
  <si>
    <r>
      <rPr>
        <b/>
        <sz val="10"/>
        <color rgb="FFFF0000"/>
        <rFont val="宋体"/>
        <charset val="134"/>
      </rPr>
      <t>烤漆红</t>
    </r>
    <r>
      <rPr>
        <b/>
        <sz val="10"/>
        <color rgb="FFFF0000"/>
        <rFont val="Arial"/>
        <charset val="134"/>
      </rPr>
      <t xml:space="preserve"> ,
</t>
    </r>
    <r>
      <rPr>
        <b/>
        <sz val="10"/>
        <color rgb="FFFF0000"/>
        <rFont val="宋体"/>
        <charset val="134"/>
      </rPr>
      <t>烤漆蓝</t>
    </r>
    <r>
      <rPr>
        <b/>
        <sz val="10"/>
        <color rgb="FFFF0000"/>
        <rFont val="Arial"/>
        <charset val="134"/>
      </rPr>
      <t xml:space="preserve">,
</t>
    </r>
    <r>
      <rPr>
        <b/>
        <sz val="10"/>
        <color rgb="FFFF0000"/>
        <rFont val="宋体"/>
        <charset val="134"/>
      </rPr>
      <t>烤漆黑</t>
    </r>
    <r>
      <rPr>
        <b/>
        <sz val="10"/>
        <color rgb="FFFF0000"/>
        <rFont val="Arial"/>
        <charset val="134"/>
      </rPr>
      <t>,                    
paint Red, 
paint Blue, 
paint Black</t>
    </r>
  </si>
  <si>
    <t>FB</t>
  </si>
  <si>
    <r>
      <rPr>
        <b/>
        <sz val="10"/>
        <rFont val="Arial"/>
        <charset val="134"/>
      </rPr>
      <t>6189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</si>
  <si>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10"/>
        <rFont val="宋体"/>
        <charset val="134"/>
      </rPr>
      <t>红</t>
    </r>
    <r>
      <rPr>
        <b/>
        <sz val="10"/>
        <rFont val="Arial"/>
        <charset val="134"/>
      </rPr>
      <t>.</t>
    </r>
    <r>
      <rPr>
        <b/>
        <sz val="10"/>
        <rFont val="宋体"/>
        <charset val="134"/>
      </rPr>
      <t>绿</t>
    </r>
    <r>
      <rPr>
        <b/>
        <sz val="10"/>
        <rFont val="Arial"/>
        <charset val="134"/>
      </rPr>
      <t>.</t>
    </r>
    <r>
      <rPr>
        <b/>
        <sz val="10"/>
        <rFont val="宋体"/>
        <charset val="134"/>
      </rPr>
      <t>蓝</t>
    </r>
    <r>
      <rPr>
        <b/>
        <sz val="10"/>
        <rFont val="Arial"/>
        <charset val="134"/>
      </rPr>
      <t>.                           
Red. green. Blue.</t>
    </r>
  </si>
  <si>
    <t>97*47*61CM</t>
  </si>
  <si>
    <t>8.85KG        
10KG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</si>
  <si>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双驱单电，早教，一键启动</t>
    </r>
    <r>
      <rPr>
        <b/>
        <sz val="7.5"/>
        <rFont val="Arial"/>
        <charset val="134"/>
      </rPr>
      <t>,</t>
    </r>
    <r>
      <rPr>
        <b/>
        <sz val="7.5"/>
        <rFont val="宋体"/>
        <charset val="134"/>
      </rPr>
      <t>电源开关</t>
    </r>
    <r>
      <rPr>
        <b/>
        <sz val="7.5"/>
        <rFont val="Arial"/>
        <charset val="134"/>
      </rPr>
      <t xml:space="preserve">                                                                
Dual drive single electric, early education, one button start, power switch</t>
    </r>
  </si>
  <si>
    <r>
      <rPr>
        <b/>
        <sz val="10"/>
        <rFont val="Arial"/>
        <charset val="134"/>
      </rPr>
      <t>6886                                                                                                                                                                                                                                                                                                                                                                                                                                                                                                                          12V4A*1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</si>
  <si>
    <r>
      <rPr>
        <b/>
        <sz val="10"/>
        <rFont val="宋体"/>
        <charset val="134"/>
      </rPr>
      <t>红</t>
    </r>
    <r>
      <rPr>
        <b/>
        <sz val="10"/>
        <rFont val="Arial"/>
        <charset val="134"/>
      </rPr>
      <t>.</t>
    </r>
    <r>
      <rPr>
        <b/>
        <sz val="10"/>
        <rFont val="宋体"/>
        <charset val="134"/>
      </rPr>
      <t>绿</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 xml:space="preserve">                           Red. green. Blue.pink</t>
    </r>
  </si>
  <si>
    <t>96*51*46CM</t>
  </si>
  <si>
    <t>11.2KG        
12.8KG</t>
  </si>
  <si>
    <r>
      <rPr>
        <b/>
        <sz val="7.5"/>
        <color rgb="FFFF0000"/>
        <rFont val="Arial"/>
        <charset val="134"/>
      </rPr>
      <t>(12V4A*1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双驱</t>
    </r>
    <r>
      <rPr>
        <b/>
        <sz val="7.5"/>
        <rFont val="Arial"/>
        <charset val="134"/>
      </rPr>
      <t>390</t>
    </r>
    <r>
      <rPr>
        <b/>
        <sz val="7.5"/>
        <rFont val="宋体"/>
        <charset val="134"/>
      </rPr>
      <t>马达，</t>
    </r>
    <r>
      <rPr>
        <b/>
        <sz val="7.5"/>
        <rFont val="Arial"/>
        <charset val="134"/>
      </rPr>
      <t>12V4</t>
    </r>
    <r>
      <rPr>
        <b/>
        <sz val="7.5"/>
        <rFont val="宋体"/>
        <charset val="134"/>
      </rPr>
      <t>电瓶</t>
    </r>
    <r>
      <rPr>
        <b/>
        <sz val="7.5"/>
        <rFont val="Arial"/>
        <charset val="134"/>
      </rPr>
      <t xml:space="preserve">  </t>
    </r>
    <r>
      <rPr>
        <b/>
        <sz val="7.5"/>
        <rFont val="宋体"/>
        <charset val="134"/>
      </rPr>
      <t>灯光音乐</t>
    </r>
    <r>
      <rPr>
        <b/>
        <sz val="7.5"/>
        <rFont val="Arial"/>
        <charset val="134"/>
      </rPr>
      <t xml:space="preserve">  </t>
    </r>
    <r>
      <rPr>
        <b/>
        <sz val="7.5"/>
        <rFont val="宋体"/>
        <charset val="134"/>
      </rPr>
      <t>手机蓝牙</t>
    </r>
    <r>
      <rPr>
        <b/>
        <sz val="7.5"/>
        <rFont val="Arial"/>
        <charset val="134"/>
      </rPr>
      <t xml:space="preserve">  </t>
    </r>
    <r>
      <rPr>
        <b/>
        <sz val="7.5"/>
        <rFont val="宋体"/>
        <charset val="134"/>
      </rPr>
      <t>早教</t>
    </r>
    <r>
      <rPr>
        <b/>
        <sz val="7.5"/>
        <rFont val="Arial"/>
        <charset val="134"/>
      </rPr>
      <t xml:space="preserve"> MP3 USB</t>
    </r>
    <r>
      <rPr>
        <b/>
        <sz val="7.5"/>
        <rFont val="宋体"/>
        <charset val="134"/>
      </rPr>
      <t>，电源开关</t>
    </r>
    <r>
      <rPr>
        <b/>
        <sz val="7.5"/>
        <rFont val="Arial"/>
        <charset val="134"/>
      </rPr>
      <t xml:space="preserve">                                                                                                                     
Dual drive 390 motor, 12V4 battery light music mobile phone Bluetooth early education MP3 USB, power switch</t>
    </r>
  </si>
  <si>
    <t xml:space="preserve">皮座椅Leather seats+15RMB                             
EVA发泡轮 EVA foam wheel+50RMB                                                                                                                                                                      手动加速                                                                  
Manual throttle acceleration+20RMB            
轮子灯光Wheel light+15RMB                </t>
  </si>
  <si>
    <r>
      <rPr>
        <b/>
        <sz val="10"/>
        <rFont val="Arial"/>
        <charset val="134"/>
      </rPr>
      <t>618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</si>
  <si>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10"/>
        <rFont val="宋体"/>
        <charset val="134"/>
      </rPr>
      <t>红</t>
    </r>
    <r>
      <rPr>
        <b/>
        <sz val="10"/>
        <rFont val="Arial"/>
        <charset val="134"/>
      </rPr>
      <t>.</t>
    </r>
    <r>
      <rPr>
        <b/>
        <sz val="10"/>
        <rFont val="宋体"/>
        <charset val="134"/>
      </rPr>
      <t>蓝</t>
    </r>
    <r>
      <rPr>
        <b/>
        <sz val="10"/>
        <rFont val="Arial"/>
        <charset val="134"/>
      </rPr>
      <t>.</t>
    </r>
    <r>
      <rPr>
        <b/>
        <sz val="10"/>
        <rFont val="宋体"/>
        <charset val="134"/>
      </rPr>
      <t>白</t>
    </r>
    <r>
      <rPr>
        <b/>
        <sz val="10"/>
        <rFont val="Arial"/>
        <charset val="134"/>
      </rPr>
      <t xml:space="preserve">                           
Red.  Blue. White</t>
    </r>
  </si>
  <si>
    <t>108*55*71CM</t>
  </si>
  <si>
    <t>12.7KG        
16.2KG</t>
  </si>
  <si>
    <t xml:space="preserve">皮座椅Leather seats+15RMB                                                                                                                                                                                                  手动加速                                                                  
Manual throttle acceleration+20RMB  </t>
  </si>
  <si>
    <r>
      <rPr>
        <b/>
        <sz val="10"/>
        <rFont val="Arial"/>
        <charset val="134"/>
      </rPr>
      <t>8728                                                                                                                                                                                                                                                                                                                                                                                                                                                                                                                            6V4A*2</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</si>
  <si>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10"/>
        <rFont val="宋体"/>
        <charset val="134"/>
      </rPr>
      <t>红色</t>
    </r>
    <r>
      <rPr>
        <b/>
        <sz val="10"/>
        <rFont val="Arial"/>
        <charset val="134"/>
      </rPr>
      <t>,</t>
    </r>
    <r>
      <rPr>
        <b/>
        <sz val="10"/>
        <rFont val="宋体"/>
        <charset val="134"/>
      </rPr>
      <t>橙色</t>
    </r>
    <r>
      <rPr>
        <b/>
        <sz val="10"/>
        <rFont val="Arial"/>
        <charset val="134"/>
      </rPr>
      <t>,</t>
    </r>
    <r>
      <rPr>
        <b/>
        <sz val="10"/>
        <rFont val="宋体"/>
        <charset val="134"/>
      </rPr>
      <t>白色</t>
    </r>
    <r>
      <rPr>
        <b/>
        <sz val="10"/>
        <rFont val="Arial"/>
        <charset val="134"/>
      </rPr>
      <t>,                           
Red, orange</t>
    </r>
    <r>
      <rPr>
        <b/>
        <sz val="10"/>
        <rFont val="宋体"/>
        <charset val="134"/>
      </rPr>
      <t>，</t>
    </r>
    <r>
      <rPr>
        <b/>
        <sz val="10"/>
        <rFont val="Arial"/>
        <charset val="134"/>
      </rPr>
      <t>white</t>
    </r>
  </si>
  <si>
    <t>104x45x62CM</t>
  </si>
  <si>
    <t>13KG                
14.7KG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</si>
  <si>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一键启动，灯光开关，真皮座椅，减震，电机</t>
    </r>
    <r>
      <rPr>
        <b/>
        <sz val="7.5"/>
        <rFont val="Arial"/>
        <charset val="134"/>
      </rPr>
      <t>380X2</t>
    </r>
    <r>
      <rPr>
        <b/>
        <sz val="7.5"/>
        <rFont val="宋体"/>
        <charset val="134"/>
      </rPr>
      <t>，轮子灯光，电瓶</t>
    </r>
    <r>
      <rPr>
        <b/>
        <sz val="7.5"/>
        <rFont val="Arial"/>
        <charset val="134"/>
      </rPr>
      <t>6v4A X2,</t>
    </r>
    <r>
      <rPr>
        <b/>
        <sz val="7.5"/>
        <rFont val="宋体"/>
        <charset val="134"/>
      </rPr>
      <t>炫彩灯光</t>
    </r>
    <r>
      <rPr>
        <b/>
        <sz val="7.5"/>
        <rFont val="Arial"/>
        <charset val="134"/>
      </rPr>
      <t>.</t>
    </r>
    <r>
      <rPr>
        <b/>
        <sz val="7.5"/>
        <rFont val="宋体"/>
        <charset val="134"/>
      </rPr>
      <t>早教功能（音乐儿歌故事英语</t>
    </r>
    <r>
      <rPr>
        <b/>
        <sz val="7.5"/>
        <rFont val="Arial"/>
        <charset val="134"/>
      </rPr>
      <t>USB,Mp3</t>
    </r>
    <r>
      <rPr>
        <b/>
        <sz val="7.5"/>
        <rFont val="宋体"/>
        <charset val="134"/>
      </rPr>
      <t>）后轮辅助轮</t>
    </r>
    <r>
      <rPr>
        <b/>
        <sz val="7.5"/>
        <rFont val="Arial"/>
        <charset val="134"/>
      </rPr>
      <t xml:space="preserve">                                                                                                          
one-button start, light switch, leather seat, shock absorption, motor 380X2, wheel light, battery 6v4A X2, colorful light. Early education function (music nursery rhyme story English USB,Mp3) rear wheel auxiliary wheel</t>
    </r>
  </si>
  <si>
    <t xml:space="preserve">烤漆paint+35RMB                                               
EVA foam wheel+40RMB    </t>
  </si>
  <si>
    <r>
      <rPr>
        <b/>
        <sz val="10"/>
        <rFont val="Arial"/>
        <charset val="134"/>
      </rPr>
      <t>8728                                                                                                                                                                                                                                                                                                                                                                                                                                                                                                                            6V4A*2</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t>
    </r>
  </si>
  <si>
    <r>
      <rPr>
        <b/>
        <sz val="7.5"/>
        <color rgb="FFFF0000"/>
        <rFont val="Arial"/>
        <charset val="134"/>
      </rPr>
      <t>(6V4A*2</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一键启动，灯光开关，</t>
    </r>
    <r>
      <rPr>
        <b/>
        <sz val="7.5"/>
        <color rgb="FFFF0000"/>
        <rFont val="宋体"/>
        <charset val="134"/>
      </rPr>
      <t>手动无极变速，真皮座椅，</t>
    </r>
    <r>
      <rPr>
        <b/>
        <sz val="7.5"/>
        <rFont val="宋体"/>
        <charset val="134"/>
      </rPr>
      <t>减震，电机</t>
    </r>
    <r>
      <rPr>
        <b/>
        <sz val="7.5"/>
        <rFont val="Arial"/>
        <charset val="134"/>
      </rPr>
      <t>380X2</t>
    </r>
    <r>
      <rPr>
        <b/>
        <sz val="7.5"/>
        <rFont val="宋体"/>
        <charset val="134"/>
      </rPr>
      <t>，轮子灯光，电瓶</t>
    </r>
    <r>
      <rPr>
        <b/>
        <sz val="7.5"/>
        <rFont val="Arial"/>
        <charset val="134"/>
      </rPr>
      <t>6V4A*2,</t>
    </r>
    <r>
      <rPr>
        <b/>
        <sz val="7.5"/>
        <rFont val="宋体"/>
        <charset val="134"/>
      </rPr>
      <t>炫彩灯光</t>
    </r>
    <r>
      <rPr>
        <b/>
        <sz val="7.5"/>
        <rFont val="Arial"/>
        <charset val="134"/>
      </rPr>
      <t>.</t>
    </r>
    <r>
      <rPr>
        <b/>
        <sz val="7.5"/>
        <rFont val="宋体"/>
        <charset val="134"/>
      </rPr>
      <t>早教功能（音乐儿歌故事英语</t>
    </r>
    <r>
      <rPr>
        <b/>
        <sz val="7.5"/>
        <rFont val="Arial"/>
        <charset val="134"/>
      </rPr>
      <t>USB,Mp3</t>
    </r>
    <r>
      <rPr>
        <b/>
        <sz val="7.5"/>
        <rFont val="宋体"/>
        <charset val="134"/>
      </rPr>
      <t>）后轮辅助轮。</t>
    </r>
    <r>
      <rPr>
        <b/>
        <sz val="7.5"/>
        <rFont val="Arial"/>
        <charset val="134"/>
      </rPr>
      <t xml:space="preserve">                                                                                                                         one-button start, light switch, </t>
    </r>
    <r>
      <rPr>
        <b/>
        <sz val="7.5"/>
        <color rgb="FFFF0000"/>
        <rFont val="Arial"/>
        <charset val="134"/>
      </rPr>
      <t>manual infinitely variable speed, leather seat,</t>
    </r>
    <r>
      <rPr>
        <b/>
        <sz val="7.5"/>
        <rFont val="Arial"/>
        <charset val="134"/>
      </rPr>
      <t xml:space="preserve"> shock absorption, motor 380X2, wheel light, battery 6V4A*2, dazzling light. Early education function (music nursery rhyme story English USB,Mp3) rear wheel auxiliary wheel.</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</si>
  <si>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+12V380*2 </t>
    </r>
    <r>
      <rPr>
        <b/>
        <sz val="7.5"/>
        <color rgb="FFFF0000"/>
        <rFont val="宋体"/>
        <charset val="134"/>
      </rPr>
      <t>电机</t>
    </r>
    <r>
      <rPr>
        <b/>
        <sz val="7.5"/>
        <color rgb="FFFF0000"/>
        <rFont val="Arial"/>
        <charset val="134"/>
      </rPr>
      <t xml:space="preserve"> motor )                                
</t>
    </r>
    <r>
      <rPr>
        <b/>
        <sz val="7.5"/>
        <rFont val="宋体"/>
        <charset val="134"/>
      </rPr>
      <t>一键启动，灯光开关，</t>
    </r>
    <r>
      <rPr>
        <b/>
        <sz val="7.5"/>
        <color rgb="FFFF0000"/>
        <rFont val="宋体"/>
        <charset val="134"/>
      </rPr>
      <t>手动无极变速，真皮座椅，</t>
    </r>
    <r>
      <rPr>
        <b/>
        <sz val="7.5"/>
        <rFont val="宋体"/>
        <charset val="134"/>
      </rPr>
      <t>减震，电机</t>
    </r>
    <r>
      <rPr>
        <b/>
        <sz val="7.5"/>
        <rFont val="Arial"/>
        <charset val="134"/>
      </rPr>
      <t>380X2</t>
    </r>
    <r>
      <rPr>
        <b/>
        <sz val="7.5"/>
        <rFont val="宋体"/>
        <charset val="134"/>
      </rPr>
      <t>，轮子灯光，电瓶</t>
    </r>
    <r>
      <rPr>
        <b/>
        <sz val="7.5"/>
        <rFont val="Arial"/>
        <charset val="134"/>
      </rPr>
      <t>6V4A*2,</t>
    </r>
    <r>
      <rPr>
        <b/>
        <sz val="7.5"/>
        <rFont val="宋体"/>
        <charset val="134"/>
      </rPr>
      <t>炫彩灯光</t>
    </r>
    <r>
      <rPr>
        <b/>
        <sz val="7.5"/>
        <rFont val="Arial"/>
        <charset val="134"/>
      </rPr>
      <t>.</t>
    </r>
    <r>
      <rPr>
        <b/>
        <sz val="7.5"/>
        <rFont val="宋体"/>
        <charset val="134"/>
      </rPr>
      <t>早教功能（音乐儿歌故事英语</t>
    </r>
    <r>
      <rPr>
        <b/>
        <sz val="7.5"/>
        <rFont val="Arial"/>
        <charset val="134"/>
      </rPr>
      <t>USB,Mp3</t>
    </r>
    <r>
      <rPr>
        <b/>
        <sz val="7.5"/>
        <rFont val="宋体"/>
        <charset val="134"/>
      </rPr>
      <t>）后轮辅助轮。</t>
    </r>
    <r>
      <rPr>
        <b/>
        <sz val="7.5"/>
        <rFont val="Arial"/>
        <charset val="134"/>
      </rPr>
      <t xml:space="preserve">                                                                                                                         one-button start, light switch, </t>
    </r>
    <r>
      <rPr>
        <b/>
        <sz val="7.5"/>
        <color rgb="FFFF0000"/>
        <rFont val="Arial"/>
        <charset val="134"/>
      </rPr>
      <t>manual infinitely variable speed, leather seat,</t>
    </r>
    <r>
      <rPr>
        <b/>
        <sz val="7.5"/>
        <rFont val="Arial"/>
        <charset val="134"/>
      </rPr>
      <t xml:space="preserve"> shock absorption, motor 380X2, wheel light, battery 6V4A*2, dazzling light. Early education function (music nursery rhyme story English USB,Mp3) rear wheel auxiliary wheel.</t>
    </r>
  </si>
  <si>
    <t>MH</t>
  </si>
  <si>
    <r>
      <rPr>
        <b/>
        <sz val="10"/>
        <rFont val="Arial"/>
        <charset val="134"/>
      </rPr>
      <t>511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</si>
  <si>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宋体"/>
        <charset val="134"/>
      </rPr>
      <t>红</t>
    </r>
    <r>
      <rPr>
        <b/>
        <sz val="10"/>
        <rFont val="Arial"/>
        <charset val="134"/>
      </rPr>
      <t>.</t>
    </r>
    <r>
      <rPr>
        <b/>
        <sz val="10"/>
        <rFont val="宋体"/>
        <charset val="134"/>
      </rPr>
      <t>绿</t>
    </r>
    <r>
      <rPr>
        <b/>
        <sz val="10"/>
        <rFont val="Arial"/>
        <charset val="134"/>
      </rPr>
      <t>.</t>
    </r>
    <r>
      <rPr>
        <b/>
        <sz val="10"/>
        <rFont val="宋体"/>
        <charset val="134"/>
      </rPr>
      <t>蓝</t>
    </r>
    <r>
      <rPr>
        <b/>
        <sz val="10"/>
        <rFont val="Arial"/>
        <charset val="134"/>
      </rPr>
      <t xml:space="preserve">. </t>
    </r>
    <r>
      <rPr>
        <b/>
        <sz val="10"/>
        <rFont val="宋体"/>
        <charset val="134"/>
      </rPr>
      <t>黑</t>
    </r>
    <r>
      <rPr>
        <b/>
        <sz val="10"/>
        <rFont val="Arial"/>
        <charset val="134"/>
      </rPr>
      <t>.</t>
    </r>
    <r>
      <rPr>
        <b/>
        <sz val="10"/>
        <rFont val="宋体"/>
        <charset val="134"/>
      </rPr>
      <t>粉</t>
    </r>
    <r>
      <rPr>
        <b/>
        <sz val="10"/>
        <rFont val="Arial"/>
        <charset val="134"/>
      </rPr>
      <t xml:space="preserve">                          
Red. green. 
Blue. Black
pink</t>
    </r>
  </si>
  <si>
    <t>119×55×68CM</t>
  </si>
  <si>
    <t>13.5KG
15.5KG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</si>
  <si>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t>
    </r>
    <r>
      <rPr>
        <b/>
        <sz val="7.5"/>
        <color theme="9"/>
        <rFont val="Arial"/>
        <charset val="134"/>
      </rPr>
      <t xml:space="preserve">) </t>
    </r>
    <r>
      <rPr>
        <b/>
        <sz val="7.5"/>
        <rFont val="Arial"/>
        <charset val="134"/>
      </rPr>
      <t xml:space="preserve"> 
</t>
    </r>
    <r>
      <rPr>
        <b/>
        <sz val="7.5"/>
        <rFont val="宋体"/>
        <charset val="134"/>
      </rPr>
      <t>脚踩油门</t>
    </r>
    <r>
      <rPr>
        <b/>
        <sz val="7.5"/>
        <rFont val="Arial"/>
        <charset val="134"/>
      </rPr>
      <t xml:space="preserve"> 12V4.5</t>
    </r>
    <r>
      <rPr>
        <b/>
        <sz val="7.5"/>
        <rFont val="宋体"/>
        <charset val="134"/>
      </rPr>
      <t>电瓶，</t>
    </r>
    <r>
      <rPr>
        <b/>
        <sz val="7.5"/>
        <rFont val="Arial"/>
        <charset val="134"/>
      </rPr>
      <t>550</t>
    </r>
    <r>
      <rPr>
        <b/>
        <sz val="7.5"/>
        <rFont val="宋体"/>
        <charset val="134"/>
      </rPr>
      <t>电机</t>
    </r>
    <r>
      <rPr>
        <b/>
        <sz val="7.5"/>
        <rFont val="Arial"/>
        <charset val="134"/>
      </rPr>
      <t xml:space="preserve"> </t>
    </r>
    <r>
      <rPr>
        <b/>
        <sz val="7.5"/>
        <rFont val="宋体"/>
        <charset val="134"/>
      </rPr>
      <t>音乐早教</t>
    </r>
    <r>
      <rPr>
        <b/>
        <sz val="7.5"/>
        <rFont val="Arial"/>
        <charset val="134"/>
      </rPr>
      <t xml:space="preserve">  </t>
    </r>
    <r>
      <rPr>
        <b/>
        <sz val="7.5"/>
        <rFont val="宋体"/>
        <charset val="134"/>
      </rPr>
      <t>电量显示</t>
    </r>
    <r>
      <rPr>
        <b/>
        <sz val="7.5"/>
        <rFont val="Arial"/>
        <charset val="134"/>
      </rPr>
      <t xml:space="preserve"> </t>
    </r>
    <r>
      <rPr>
        <b/>
        <sz val="7.5"/>
        <rFont val="宋体"/>
        <charset val="134"/>
      </rPr>
      <t>音量加减</t>
    </r>
    <r>
      <rPr>
        <b/>
        <sz val="7.5"/>
        <rFont val="Arial"/>
        <charset val="134"/>
      </rPr>
      <t xml:space="preserve"> USB</t>
    </r>
    <r>
      <rPr>
        <b/>
        <sz val="7.5"/>
        <rFont val="宋体"/>
        <charset val="134"/>
      </rPr>
      <t>和</t>
    </r>
    <r>
      <rPr>
        <b/>
        <sz val="7.5"/>
        <rFont val="Arial"/>
        <charset val="134"/>
      </rPr>
      <t>MP3</t>
    </r>
    <r>
      <rPr>
        <b/>
        <sz val="7.5"/>
        <rFont val="宋体"/>
        <charset val="134"/>
      </rPr>
      <t>接口</t>
    </r>
    <r>
      <rPr>
        <b/>
        <sz val="7.5"/>
        <rFont val="Arial"/>
        <charset val="134"/>
      </rPr>
      <t xml:space="preserve"> 
Step on the accelerator 12V4.5 battery, 550 motor music early education power display volume plus or minus USB and MP3 interface</t>
    </r>
  </si>
  <si>
    <t xml:space="preserve">皮座椅Leather seats+12RMB                            
轮子灯光Wheel light+15RMB
EVA foam wheel+35RMB 
手动加速                                                                  
Manual throttle acceleration+15RMB  </t>
  </si>
  <si>
    <r>
      <rPr>
        <b/>
        <sz val="10"/>
        <rFont val="Arial"/>
        <charset val="134"/>
      </rPr>
      <t>511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</si>
  <si>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+12V550*1 </t>
    </r>
    <r>
      <rPr>
        <b/>
        <sz val="7.5"/>
        <color rgb="FFFF0000"/>
        <rFont val="宋体"/>
        <charset val="134"/>
      </rPr>
      <t>电机</t>
    </r>
    <r>
      <rPr>
        <b/>
        <sz val="7.5"/>
        <color rgb="FFFF0000"/>
        <rFont val="Arial"/>
        <charset val="134"/>
      </rPr>
      <t xml:space="preserve"> motor </t>
    </r>
    <r>
      <rPr>
        <b/>
        <sz val="7.5"/>
        <color theme="9"/>
        <rFont val="Arial"/>
        <charset val="134"/>
      </rPr>
      <t xml:space="preserve">) </t>
    </r>
    <r>
      <rPr>
        <b/>
        <sz val="7.5"/>
        <rFont val="Arial"/>
        <charset val="134"/>
      </rPr>
      <t xml:space="preserve"> 
</t>
    </r>
    <r>
      <rPr>
        <b/>
        <sz val="7.5"/>
        <rFont val="宋体"/>
        <charset val="134"/>
      </rPr>
      <t>脚踩油门</t>
    </r>
    <r>
      <rPr>
        <b/>
        <sz val="7.5"/>
        <rFont val="Arial"/>
        <charset val="134"/>
      </rPr>
      <t xml:space="preserve"> 12V4.5</t>
    </r>
    <r>
      <rPr>
        <b/>
        <sz val="7.5"/>
        <rFont val="宋体"/>
        <charset val="134"/>
      </rPr>
      <t>电瓶，</t>
    </r>
    <r>
      <rPr>
        <b/>
        <sz val="7.5"/>
        <rFont val="Arial"/>
        <charset val="134"/>
      </rPr>
      <t>550</t>
    </r>
    <r>
      <rPr>
        <b/>
        <sz val="7.5"/>
        <rFont val="宋体"/>
        <charset val="134"/>
      </rPr>
      <t>电机</t>
    </r>
    <r>
      <rPr>
        <b/>
        <sz val="7.5"/>
        <rFont val="Arial"/>
        <charset val="134"/>
      </rPr>
      <t xml:space="preserve"> </t>
    </r>
    <r>
      <rPr>
        <b/>
        <sz val="7.5"/>
        <rFont val="宋体"/>
        <charset val="134"/>
      </rPr>
      <t>音乐早教</t>
    </r>
    <r>
      <rPr>
        <b/>
        <sz val="7.5"/>
        <rFont val="Arial"/>
        <charset val="134"/>
      </rPr>
      <t xml:space="preserve">  </t>
    </r>
    <r>
      <rPr>
        <b/>
        <sz val="7.5"/>
        <rFont val="宋体"/>
        <charset val="134"/>
      </rPr>
      <t>电量显示</t>
    </r>
    <r>
      <rPr>
        <b/>
        <sz val="7.5"/>
        <rFont val="Arial"/>
        <charset val="134"/>
      </rPr>
      <t xml:space="preserve"> </t>
    </r>
    <r>
      <rPr>
        <b/>
        <sz val="7.5"/>
        <rFont val="宋体"/>
        <charset val="134"/>
      </rPr>
      <t>音量加减</t>
    </r>
    <r>
      <rPr>
        <b/>
        <sz val="7.5"/>
        <rFont val="Arial"/>
        <charset val="134"/>
      </rPr>
      <t xml:space="preserve"> USB</t>
    </r>
    <r>
      <rPr>
        <b/>
        <sz val="7.5"/>
        <rFont val="宋体"/>
        <charset val="134"/>
      </rPr>
      <t>和</t>
    </r>
    <r>
      <rPr>
        <b/>
        <sz val="7.5"/>
        <rFont val="Arial"/>
        <charset val="134"/>
      </rPr>
      <t>MP3</t>
    </r>
    <r>
      <rPr>
        <b/>
        <sz val="7.5"/>
        <rFont val="宋体"/>
        <charset val="134"/>
      </rPr>
      <t>接口</t>
    </r>
    <r>
      <rPr>
        <b/>
        <sz val="7.5"/>
        <rFont val="Arial"/>
        <charset val="134"/>
      </rPr>
      <t xml:space="preserve"> 
Step on the accelerator 12V7 battery, 550 motor music early education power display volume plus or minus USB and MP3 interface</t>
    </r>
  </si>
  <si>
    <t>HLT</t>
  </si>
  <si>
    <r>
      <rPr>
        <b/>
        <sz val="10"/>
        <rFont val="Arial"/>
        <charset val="134"/>
      </rPr>
      <t>1188
12V7A*1</t>
    </r>
    <r>
      <rPr>
        <b/>
        <sz val="10"/>
        <rFont val="宋体"/>
        <charset val="134"/>
      </rPr>
      <t>铅酸电池</t>
    </r>
    <r>
      <rPr>
        <b/>
        <sz val="10"/>
        <rFont val="Arial"/>
        <charset val="134"/>
      </rPr>
      <t xml:space="preserve">Lead-acid battery
12V390*2  </t>
    </r>
    <r>
      <rPr>
        <b/>
        <sz val="10"/>
        <rFont val="宋体"/>
        <charset val="134"/>
      </rPr>
      <t>电机</t>
    </r>
    <r>
      <rPr>
        <b/>
        <sz val="10"/>
        <rFont val="Arial"/>
        <charset val="134"/>
      </rPr>
      <t xml:space="preserve"> motor
</t>
    </r>
    <r>
      <rPr>
        <b/>
        <sz val="10"/>
        <rFont val="宋体"/>
        <charset val="134"/>
      </rPr>
      <t>三轮</t>
    </r>
    <r>
      <rPr>
        <b/>
        <sz val="10"/>
        <rFont val="Arial"/>
        <charset val="134"/>
      </rPr>
      <t xml:space="preserve">                           Three wheels  </t>
    </r>
  </si>
  <si>
    <r>
      <rPr>
        <b/>
        <sz val="10"/>
        <rFont val="宋体"/>
        <charset val="134"/>
      </rPr>
      <t>红，灰，</t>
    </r>
    <r>
      <rPr>
        <b/>
        <sz val="10"/>
        <rFont val="Arial"/>
        <charset val="134"/>
      </rPr>
      <t xml:space="preserve">
</t>
    </r>
    <r>
      <rPr>
        <b/>
        <sz val="10"/>
        <rFont val="宋体"/>
        <charset val="134"/>
      </rPr>
      <t>黑，白</t>
    </r>
    <r>
      <rPr>
        <b/>
        <sz val="10"/>
        <rFont val="Arial"/>
        <charset val="134"/>
      </rPr>
      <t>,
Red, gray,                  
black, white,</t>
    </r>
  </si>
  <si>
    <t>130*60*80CM</t>
  </si>
  <si>
    <t>14KG                 
16.5KG</t>
  </si>
  <si>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早教功能，英语，音乐，故事，电量显示，</t>
    </r>
    <r>
      <rPr>
        <b/>
        <sz val="7.5"/>
        <rFont val="Arial"/>
        <charset val="134"/>
      </rPr>
      <t>USB</t>
    </r>
    <r>
      <rPr>
        <b/>
        <sz val="7.5"/>
        <rFont val="宋体"/>
        <charset val="134"/>
      </rPr>
      <t>接口，</t>
    </r>
    <r>
      <rPr>
        <b/>
        <sz val="7.5"/>
        <rFont val="Arial"/>
        <charset val="134"/>
      </rPr>
      <t>MP3</t>
    </r>
    <r>
      <rPr>
        <b/>
        <sz val="7.5"/>
        <rFont val="宋体"/>
        <charset val="134"/>
      </rPr>
      <t>接口，加大座椅，加宽后轴距，自动制动，软启动，音量，蓝牙配置，仿真小金人车标，超重低音炮扬声器，车内环保和警车喇叭，</t>
    </r>
    <r>
      <rPr>
        <b/>
        <sz val="7.5"/>
        <rFont val="Arial"/>
        <charset val="134"/>
      </rPr>
      <t>390</t>
    </r>
    <r>
      <rPr>
        <b/>
        <sz val="7.5"/>
        <rFont val="宋体"/>
        <charset val="134"/>
      </rPr>
      <t>双电机，</t>
    </r>
    <r>
      <rPr>
        <b/>
        <sz val="7.5"/>
        <rFont val="Arial"/>
        <charset val="134"/>
      </rPr>
      <t>12v7</t>
    </r>
    <r>
      <rPr>
        <b/>
        <sz val="7.5"/>
        <rFont val="宋体"/>
        <charset val="134"/>
      </rPr>
      <t>电池</t>
    </r>
    <r>
      <rPr>
        <b/>
        <sz val="7.5"/>
        <rFont val="Arial"/>
        <charset val="134"/>
      </rPr>
      <t xml:space="preserve">                    
Early education features, English, music, stories, battery display, USB interface, MP3 interface, increase the seat, widen the rear wheelbase, automatic braking, soft start, volume, Bluetooth configuration, simulation of the golden man logo, overweight subwoofer speakers, environmental protection and police horn, 390 dual motor, 12v7 battery</t>
    </r>
  </si>
  <si>
    <t xml:space="preserve">皮座椅Leather seats+8RMB                                                                                                                                                                                                手动加速                                                                  Manual throttle acceleration+20RMB        EVA发泡胎EVAfoam tire+60RMB                         </t>
  </si>
  <si>
    <t>FST</t>
  </si>
  <si>
    <r>
      <rPr>
        <b/>
        <sz val="10"/>
        <rFont val="Arial"/>
        <charset val="134"/>
      </rPr>
      <t xml:space="preserve">R10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 </t>
    </r>
  </si>
  <si>
    <r>
      <rPr>
        <b/>
        <sz val="10"/>
        <rFont val="宋体"/>
        <charset val="134"/>
      </rPr>
      <t>绿，红，蓝，</t>
    </r>
    <r>
      <rPr>
        <b/>
        <sz val="10"/>
        <rFont val="Arial"/>
        <charset val="134"/>
      </rPr>
      <t xml:space="preserve">
</t>
    </r>
    <r>
      <rPr>
        <b/>
        <sz val="10"/>
        <rFont val="宋体"/>
        <charset val="134"/>
      </rPr>
      <t>粉，白，灰，</t>
    </r>
    <r>
      <rPr>
        <b/>
        <sz val="10"/>
        <rFont val="Arial"/>
        <charset val="134"/>
      </rPr>
      <t xml:space="preserve">
Green, red, blue,
Pink, white, grey,</t>
    </r>
  </si>
  <si>
    <t>130X56X76CM</t>
  </si>
  <si>
    <t>14.5KG                 
17KG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</si>
  <si>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标配：</t>
    </r>
    <r>
      <rPr>
        <b/>
        <sz val="7.5"/>
        <rFont val="Arial"/>
        <charset val="134"/>
      </rPr>
      <t>12V4.5</t>
    </r>
    <r>
      <rPr>
        <b/>
        <sz val="7.5"/>
        <rFont val="宋体"/>
        <charset val="134"/>
      </rPr>
      <t>赛克达电瓶，双驱</t>
    </r>
    <r>
      <rPr>
        <b/>
        <sz val="7.5"/>
        <rFont val="Arial"/>
        <charset val="134"/>
      </rPr>
      <t>390</t>
    </r>
    <r>
      <rPr>
        <b/>
        <sz val="7.5"/>
        <rFont val="宋体"/>
        <charset val="134"/>
      </rPr>
      <t>电机（单驱</t>
    </r>
    <r>
      <rPr>
        <b/>
        <sz val="7.5"/>
        <rFont val="Arial"/>
        <charset val="134"/>
      </rPr>
      <t>550</t>
    </r>
    <r>
      <rPr>
        <b/>
        <sz val="7.5"/>
        <rFont val="宋体"/>
        <charset val="134"/>
      </rPr>
      <t>电机），音乐：</t>
    </r>
    <r>
      <rPr>
        <b/>
        <sz val="7.5"/>
        <rFont val="Arial"/>
        <charset val="134"/>
      </rPr>
      <t>USB</t>
    </r>
    <r>
      <rPr>
        <b/>
        <sz val="7.5"/>
        <rFont val="宋体"/>
        <charset val="134"/>
      </rPr>
      <t>插口，</t>
    </r>
    <r>
      <rPr>
        <b/>
        <sz val="7.5"/>
        <rFont val="Arial"/>
        <charset val="134"/>
      </rPr>
      <t>MP3</t>
    </r>
    <r>
      <rPr>
        <b/>
        <sz val="7.5"/>
        <rFont val="宋体"/>
        <charset val="134"/>
      </rPr>
      <t>，电量显示，早教，</t>
    </r>
    <r>
      <rPr>
        <b/>
        <sz val="7.5"/>
        <rFont val="Arial"/>
        <charset val="134"/>
      </rPr>
      <t>LED</t>
    </r>
    <r>
      <rPr>
        <b/>
        <sz val="7.5"/>
        <rFont val="宋体"/>
        <charset val="134"/>
      </rPr>
      <t>灯光，</t>
    </r>
    <r>
      <rPr>
        <b/>
        <sz val="7.5"/>
        <rFont val="Arial"/>
        <charset val="134"/>
      </rPr>
      <t xml:space="preserve">
Standard: 12V4.5 Sekda battery, dual drive 390 motor (single drive 550 motor), music: USB jack, MP3, power display, early education, LED light,</t>
    </r>
  </si>
  <si>
    <t xml:space="preserve">皮座椅Leather seats+8RMB                                                                                                                                                                                                手动加速                                                                  Manual throttle acceleration+15RMB        EVA发泡胎EVAfoam tire+40RMB   
轮子灯光Wheel light+15RMB                      </t>
  </si>
  <si>
    <r>
      <rPr>
        <b/>
        <sz val="10"/>
        <rFont val="Arial"/>
        <charset val="134"/>
      </rPr>
      <t xml:space="preserve">R10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t>
    </r>
  </si>
  <si>
    <r>
      <rPr>
        <b/>
        <sz val="10"/>
        <rFont val="Arial"/>
        <charset val="134"/>
      </rPr>
      <t xml:space="preserve">R10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+Manual throttle acceleration</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</si>
  <si>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标配：</t>
    </r>
    <r>
      <rPr>
        <b/>
        <sz val="7.5"/>
        <rFont val="Arial"/>
        <charset val="134"/>
      </rPr>
      <t>12V4.5</t>
    </r>
    <r>
      <rPr>
        <b/>
        <sz val="7.5"/>
        <rFont val="宋体"/>
        <charset val="134"/>
      </rPr>
      <t>赛克达电瓶，双驱</t>
    </r>
    <r>
      <rPr>
        <b/>
        <sz val="7.5"/>
        <rFont val="Arial"/>
        <charset val="134"/>
      </rPr>
      <t>550</t>
    </r>
    <r>
      <rPr>
        <b/>
        <sz val="7.5"/>
        <rFont val="宋体"/>
        <charset val="134"/>
      </rPr>
      <t>电机，音乐：</t>
    </r>
    <r>
      <rPr>
        <b/>
        <sz val="7.5"/>
        <rFont val="Arial"/>
        <charset val="134"/>
      </rPr>
      <t>USB</t>
    </r>
    <r>
      <rPr>
        <b/>
        <sz val="7.5"/>
        <rFont val="宋体"/>
        <charset val="134"/>
      </rPr>
      <t>插口，</t>
    </r>
    <r>
      <rPr>
        <b/>
        <sz val="7.5"/>
        <rFont val="Arial"/>
        <charset val="134"/>
      </rPr>
      <t>MP3</t>
    </r>
    <r>
      <rPr>
        <b/>
        <sz val="7.5"/>
        <rFont val="宋体"/>
        <charset val="134"/>
      </rPr>
      <t>，电量显示，早教，</t>
    </r>
    <r>
      <rPr>
        <b/>
        <sz val="7.5"/>
        <rFont val="Arial"/>
        <charset val="134"/>
      </rPr>
      <t>LED</t>
    </r>
    <r>
      <rPr>
        <b/>
        <sz val="7.5"/>
        <rFont val="宋体"/>
        <charset val="134"/>
      </rPr>
      <t>灯光，</t>
    </r>
    <r>
      <rPr>
        <b/>
        <sz val="7.5"/>
        <rFont val="Arial"/>
        <charset val="134"/>
      </rPr>
      <t xml:space="preserve">
Standard: 12V4.5 Sekda battery, dual drive 550 motor , music: USB jack, MP3, power display, early education, LED light,</t>
    </r>
  </si>
  <si>
    <r>
      <rPr>
        <b/>
        <sz val="10"/>
        <rFont val="Arial"/>
        <charset val="134"/>
      </rPr>
      <t xml:space="preserve">R10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 
+</t>
    </r>
    <r>
      <rPr>
        <b/>
        <sz val="10"/>
        <rFont val="宋体"/>
        <charset val="134"/>
      </rPr>
      <t xml:space="preserve">手动加速 
</t>
    </r>
    <r>
      <rPr>
        <b/>
        <sz val="10"/>
        <color rgb="FFFF0000"/>
        <rFont val="宋体"/>
        <charset val="134"/>
      </rPr>
      <t>+Manual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</si>
  <si>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中配：</t>
    </r>
    <r>
      <rPr>
        <b/>
        <sz val="7.5"/>
        <rFont val="Arial"/>
        <charset val="134"/>
      </rPr>
      <t>12V7</t>
    </r>
    <r>
      <rPr>
        <b/>
        <sz val="7.5"/>
        <rFont val="宋体"/>
        <charset val="134"/>
      </rPr>
      <t>赛克达电瓶，双驱</t>
    </r>
    <r>
      <rPr>
        <b/>
        <sz val="7.5"/>
        <rFont val="Arial"/>
        <charset val="134"/>
      </rPr>
      <t>390</t>
    </r>
    <r>
      <rPr>
        <b/>
        <sz val="7.5"/>
        <rFont val="宋体"/>
        <charset val="134"/>
      </rPr>
      <t>电机，音乐：</t>
    </r>
    <r>
      <rPr>
        <b/>
        <sz val="7.5"/>
        <rFont val="Arial"/>
        <charset val="134"/>
      </rPr>
      <t>USB</t>
    </r>
    <r>
      <rPr>
        <b/>
        <sz val="7.5"/>
        <rFont val="宋体"/>
        <charset val="134"/>
      </rPr>
      <t>插口，</t>
    </r>
    <r>
      <rPr>
        <b/>
        <sz val="7.5"/>
        <rFont val="Arial"/>
        <charset val="134"/>
      </rPr>
      <t>MP3</t>
    </r>
    <r>
      <rPr>
        <b/>
        <sz val="7.5"/>
        <rFont val="宋体"/>
        <charset val="134"/>
      </rPr>
      <t>，电量显示，早教，</t>
    </r>
    <r>
      <rPr>
        <b/>
        <sz val="7.5"/>
        <rFont val="Arial"/>
        <charset val="134"/>
      </rPr>
      <t>LED</t>
    </r>
    <r>
      <rPr>
        <b/>
        <sz val="7.5"/>
        <rFont val="宋体"/>
        <charset val="134"/>
      </rPr>
      <t>灯光，轮子灯光</t>
    </r>
    <r>
      <rPr>
        <b/>
        <sz val="7.5"/>
        <rFont val="Arial"/>
        <charset val="134"/>
      </rPr>
      <t xml:space="preserve">
Standard: 12V7 Sekda battery, dual drive 390 motor (single drive 550 motor), music: USB jack, MP3, power display, early education, LED light,Wheel light</t>
    </r>
    <r>
      <rPr>
        <b/>
        <sz val="7.5"/>
        <rFont val="宋体"/>
        <charset val="134"/>
      </rPr>
      <t>，</t>
    </r>
  </si>
  <si>
    <r>
      <rPr>
        <b/>
        <sz val="10"/>
        <rFont val="Arial"/>
        <charset val="134"/>
      </rPr>
      <t xml:space="preserve">R10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 
+</t>
    </r>
    <r>
      <rPr>
        <b/>
        <sz val="10"/>
        <rFont val="宋体"/>
        <charset val="134"/>
      </rPr>
      <t>轮子灯光</t>
    </r>
    <r>
      <rPr>
        <b/>
        <sz val="10"/>
        <rFont val="Arial"/>
        <charset val="134"/>
      </rPr>
      <t xml:space="preserve">
</t>
    </r>
    <r>
      <rPr>
        <b/>
        <sz val="10"/>
        <color rgb="FFFF0000"/>
        <rFont val="Arial"/>
        <charset val="134"/>
      </rPr>
      <t>+Wheel light</t>
    </r>
  </si>
  <si>
    <r>
      <rPr>
        <b/>
        <sz val="10"/>
        <rFont val="Arial"/>
        <charset val="134"/>
      </rPr>
      <t xml:space="preserve">R10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
+</t>
    </r>
    <r>
      <rPr>
        <b/>
        <sz val="10"/>
        <rFont val="宋体"/>
        <charset val="134"/>
      </rPr>
      <t>轮子灯光</t>
    </r>
    <r>
      <rPr>
        <b/>
        <sz val="10"/>
        <rFont val="Arial"/>
        <charset val="134"/>
      </rPr>
      <t xml:space="preserve">
</t>
    </r>
    <r>
      <rPr>
        <b/>
        <sz val="10"/>
        <color rgb="FFFF0000"/>
        <rFont val="Arial"/>
        <charset val="134"/>
      </rPr>
      <t xml:space="preserve">+Wheel light </t>
    </r>
    <r>
      <rPr>
        <b/>
        <sz val="10"/>
        <rFont val="Arial"/>
        <charset val="134"/>
      </rPr>
      <t xml:space="preserve">
</t>
    </r>
    <r>
      <rPr>
        <b/>
        <sz val="10"/>
        <rFont val="宋体"/>
        <charset val="134"/>
      </rPr>
      <t>手动加速</t>
    </r>
    <r>
      <rPr>
        <b/>
        <sz val="10"/>
        <rFont val="Arial"/>
        <charset val="134"/>
      </rPr>
      <t xml:space="preserve">                                                                  </t>
    </r>
    <r>
      <rPr>
        <b/>
        <sz val="10"/>
        <color rgb="FFFF0000"/>
        <rFont val="Arial"/>
        <charset val="134"/>
      </rPr>
      <t>+Manual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</si>
  <si>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battery+12V550*2  </t>
    </r>
    <r>
      <rPr>
        <b/>
        <sz val="7.5"/>
        <color rgb="FFFF0000"/>
        <rFont val="宋体"/>
        <charset val="134"/>
      </rPr>
      <t>电机</t>
    </r>
    <r>
      <rPr>
        <b/>
        <sz val="7.5"/>
        <color rgb="FFFF0000"/>
        <rFont val="Arial"/>
        <charset val="134"/>
      </rPr>
      <t xml:space="preserve"> motor)                                        
</t>
    </r>
    <r>
      <rPr>
        <b/>
        <sz val="7.5"/>
        <rFont val="宋体"/>
        <charset val="134"/>
      </rPr>
      <t>高配：（</t>
    </r>
    <r>
      <rPr>
        <b/>
        <sz val="7.5"/>
        <rFont val="Arial"/>
        <charset val="134"/>
      </rPr>
      <t>12V7</t>
    </r>
    <r>
      <rPr>
        <b/>
        <sz val="7.5"/>
        <rFont val="宋体"/>
        <charset val="134"/>
      </rPr>
      <t>赛克达电瓶，双驱</t>
    </r>
    <r>
      <rPr>
        <b/>
        <sz val="7.5"/>
        <rFont val="Arial"/>
        <charset val="134"/>
      </rPr>
      <t>550</t>
    </r>
    <r>
      <rPr>
        <b/>
        <sz val="7.5"/>
        <rFont val="宋体"/>
        <charset val="134"/>
      </rPr>
      <t>电机），音乐：USB插口，MP3，电量显示，早教，LED灯光，</t>
    </r>
    <r>
      <rPr>
        <b/>
        <sz val="7.5"/>
        <color rgb="FFFF0000"/>
        <rFont val="宋体"/>
        <charset val="134"/>
      </rPr>
      <t>轮子灯光，手动加速。</t>
    </r>
    <r>
      <rPr>
        <b/>
        <sz val="7.5"/>
        <rFont val="Arial"/>
        <charset val="134"/>
      </rPr>
      <t xml:space="preserve">
High configuration: (12V7 Sekda battery, dual drive 550 motor), music: USB jack, MP3, power display, early education, LED light,</t>
    </r>
    <r>
      <rPr>
        <b/>
        <sz val="7.5"/>
        <color rgb="FFFF0000"/>
        <rFont val="Arial"/>
        <charset val="134"/>
      </rPr>
      <t>Wheel light</t>
    </r>
    <r>
      <rPr>
        <b/>
        <sz val="7.5"/>
        <color rgb="FFFF0000"/>
        <rFont val="宋体"/>
        <charset val="134"/>
      </rPr>
      <t>，</t>
    </r>
    <r>
      <rPr>
        <b/>
        <sz val="7.5"/>
        <color rgb="FFFF0000"/>
        <rFont val="Arial"/>
        <charset val="134"/>
      </rPr>
      <t>Manual throttle acceleration</t>
    </r>
    <r>
      <rPr>
        <b/>
        <sz val="7.5"/>
        <color rgb="FFFF0000"/>
        <rFont val="宋体"/>
        <charset val="134"/>
      </rPr>
      <t>。</t>
    </r>
  </si>
  <si>
    <t>HM</t>
  </si>
  <si>
    <r>
      <rPr>
        <b/>
        <sz val="10"/>
        <rFont val="Arial"/>
        <charset val="134"/>
      </rPr>
      <t>1588
6V4A*2</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t>
    </r>
  </si>
  <si>
    <r>
      <rPr>
        <b/>
        <sz val="10"/>
        <rFont val="宋体"/>
        <charset val="134"/>
      </rPr>
      <t>黄色、红色、蓝色</t>
    </r>
    <r>
      <rPr>
        <b/>
        <sz val="10"/>
        <rFont val="Arial"/>
        <charset val="134"/>
      </rPr>
      <t xml:space="preserve">               Yellow, red, blue</t>
    </r>
  </si>
  <si>
    <t>86*59*62CM</t>
  </si>
  <si>
    <t>9.5KG              
11KG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</si>
  <si>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双电双驱动（</t>
    </r>
    <r>
      <rPr>
        <b/>
        <sz val="7.5"/>
        <rFont val="Arial"/>
        <charset val="134"/>
      </rPr>
      <t>2</t>
    </r>
    <r>
      <rPr>
        <b/>
        <sz val="7.5"/>
        <rFont val="宋体"/>
        <charset val="134"/>
      </rPr>
      <t>个马达</t>
    </r>
    <r>
      <rPr>
        <b/>
        <sz val="7.5"/>
        <rFont val="Arial"/>
        <charset val="134"/>
      </rPr>
      <t>+2</t>
    </r>
    <r>
      <rPr>
        <b/>
        <sz val="7.5"/>
        <rFont val="宋体"/>
        <charset val="134"/>
      </rPr>
      <t>个电瓶）一键启动开关、转换充电器</t>
    </r>
    <r>
      <rPr>
        <b/>
        <sz val="7.5"/>
        <rFont val="Arial"/>
        <charset val="134"/>
      </rPr>
      <t xml:space="preserve"> USB</t>
    </r>
    <r>
      <rPr>
        <b/>
        <sz val="7.5"/>
        <rFont val="宋体"/>
        <charset val="134"/>
      </rPr>
      <t>插口、电量显示</t>
    </r>
    <r>
      <rPr>
        <b/>
        <sz val="7.5"/>
        <rFont val="Arial"/>
        <charset val="134"/>
      </rPr>
      <t xml:space="preserve">  </t>
    </r>
    <r>
      <rPr>
        <b/>
        <sz val="7.5"/>
        <rFont val="宋体"/>
        <charset val="134"/>
      </rPr>
      <t>音乐、儿歌、故事、早教系统</t>
    </r>
    <r>
      <rPr>
        <b/>
        <sz val="7.5"/>
        <rFont val="Arial"/>
        <charset val="134"/>
      </rPr>
      <t xml:space="preserve">  </t>
    </r>
    <r>
      <rPr>
        <b/>
        <sz val="7.5"/>
        <rFont val="宋体"/>
        <charset val="134"/>
      </rPr>
      <t>前进后退、高低速</t>
    </r>
    <r>
      <rPr>
        <b/>
        <sz val="7.5"/>
        <rFont val="Arial"/>
        <charset val="134"/>
      </rPr>
      <t xml:space="preserve">  </t>
    </r>
    <r>
      <rPr>
        <b/>
        <sz val="7.5"/>
        <rFont val="宋体"/>
        <charset val="134"/>
      </rPr>
      <t>全地形轮胎</t>
    </r>
    <r>
      <rPr>
        <b/>
        <sz val="7.5"/>
        <rFont val="Arial"/>
        <charset val="134"/>
      </rPr>
      <t xml:space="preserve">  </t>
    </r>
    <r>
      <rPr>
        <b/>
        <sz val="7.5"/>
        <rFont val="宋体"/>
        <charset val="134"/>
      </rPr>
      <t>弹力减震系统</t>
    </r>
    <r>
      <rPr>
        <b/>
        <sz val="7.5"/>
        <rFont val="Arial"/>
        <charset val="134"/>
      </rPr>
      <t xml:space="preserve">                                                                                                       
Double electric and double drive (2 motors +2 batteries) one key start switch, USB port conversion charger, electric power display music, children's songs, stories, early education system forward and backward, high and low speed all-terrain tire elastic shock absorption system</t>
    </r>
  </si>
  <si>
    <t xml:space="preserve">皮座Leather seats+15RMB                                  
EVA发泡胎EVAfoam tire+70RMB            </t>
  </si>
  <si>
    <r>
      <rPr>
        <b/>
        <sz val="10"/>
        <rFont val="Arial"/>
        <charset val="134"/>
      </rPr>
      <t xml:space="preserve">3188                                    
</t>
    </r>
    <r>
      <rPr>
        <b/>
        <sz val="10"/>
        <rFont val="宋体"/>
        <charset val="134"/>
      </rPr>
      <t>正版授权</t>
    </r>
    <r>
      <rPr>
        <b/>
        <sz val="10"/>
        <rFont val="Arial"/>
        <charset val="134"/>
      </rPr>
      <t xml:space="preserve">
Genuine license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 </t>
    </r>
  </si>
  <si>
    <r>
      <rPr>
        <b/>
        <sz val="10"/>
        <rFont val="宋体"/>
        <charset val="134"/>
      </rPr>
      <t>蓝色</t>
    </r>
    <r>
      <rPr>
        <b/>
        <sz val="10"/>
        <rFont val="Arial"/>
        <charset val="134"/>
      </rPr>
      <t>+</t>
    </r>
    <r>
      <rPr>
        <b/>
        <sz val="10"/>
        <rFont val="宋体"/>
        <charset val="134"/>
      </rPr>
      <t>红色</t>
    </r>
    <r>
      <rPr>
        <b/>
        <sz val="10"/>
        <rFont val="Arial"/>
        <charset val="134"/>
      </rPr>
      <t xml:space="preserve">
Blue + Red
</t>
    </r>
    <r>
      <rPr>
        <b/>
        <sz val="10"/>
        <rFont val="宋体"/>
        <charset val="134"/>
      </rPr>
      <t>黑色</t>
    </r>
    <r>
      <rPr>
        <b/>
        <sz val="10"/>
        <rFont val="Arial"/>
        <charset val="134"/>
      </rPr>
      <t>+</t>
    </r>
    <r>
      <rPr>
        <b/>
        <sz val="10"/>
        <rFont val="宋体"/>
        <charset val="134"/>
      </rPr>
      <t>红色</t>
    </r>
    <r>
      <rPr>
        <b/>
        <sz val="10"/>
        <rFont val="Arial"/>
        <charset val="134"/>
      </rPr>
      <t xml:space="preserve">
Black + Red</t>
    </r>
  </si>
  <si>
    <t>101*43*60CM</t>
  </si>
  <si>
    <t>10KG              
11KG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</si>
  <si>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单电单驱动，一键启动、缓启缓停，多功能播放器、音乐、早教、</t>
    </r>
    <r>
      <rPr>
        <b/>
        <sz val="7.5"/>
        <rFont val="Arial"/>
        <charset val="134"/>
      </rPr>
      <t>USB</t>
    </r>
    <r>
      <rPr>
        <b/>
        <sz val="7.5"/>
        <rFont val="宋体"/>
        <charset val="134"/>
      </rPr>
      <t>插口，炫彩闪光（车头</t>
    </r>
    <r>
      <rPr>
        <b/>
        <sz val="7.5"/>
        <rFont val="Arial"/>
        <charset val="134"/>
      </rPr>
      <t>LED</t>
    </r>
    <r>
      <rPr>
        <b/>
        <sz val="7.5"/>
        <rFont val="宋体"/>
        <charset val="134"/>
      </rPr>
      <t>日行灯），静音轮胎、常亮日间行车灯、可开关灯光</t>
    </r>
    <r>
      <rPr>
        <b/>
        <sz val="7.5"/>
        <rFont val="Arial"/>
        <charset val="134"/>
      </rPr>
      <t>Single-electric single-drive, one-button start, slow start and slow stop, multi-function player, music, early education, USB jack, dazzling flash (front LED daily running lights), silent tires, steady daytime running lights, switching lights</t>
    </r>
  </si>
  <si>
    <t>皮座椅Leather seats+15RMB  
EVA发泡胎EVAfoam tire35RMB                     
12V7电瓶battery
380电机 motor *2+35RMB，</t>
  </si>
  <si>
    <r>
      <rPr>
        <b/>
        <sz val="10"/>
        <rFont val="Arial"/>
        <charset val="134"/>
      </rPr>
      <t xml:space="preserve">3188                                    
</t>
    </r>
    <r>
      <rPr>
        <b/>
        <sz val="10"/>
        <rFont val="宋体"/>
        <charset val="134"/>
      </rPr>
      <t>正版授权</t>
    </r>
    <r>
      <rPr>
        <b/>
        <sz val="10"/>
        <rFont val="Arial"/>
        <charset val="134"/>
      </rPr>
      <t xml:space="preserve">
Genuine license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  </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</si>
  <si>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单电双驱动，一键启动、缓启缓停，多功能播放器、音乐、早教、</t>
    </r>
    <r>
      <rPr>
        <b/>
        <sz val="7.5"/>
        <rFont val="Arial"/>
        <charset val="134"/>
      </rPr>
      <t>USB</t>
    </r>
    <r>
      <rPr>
        <b/>
        <sz val="7.5"/>
        <rFont val="宋体"/>
        <charset val="134"/>
      </rPr>
      <t>插口，炫彩闪光（车头</t>
    </r>
    <r>
      <rPr>
        <b/>
        <sz val="7.5"/>
        <rFont val="Arial"/>
        <charset val="134"/>
      </rPr>
      <t>LED</t>
    </r>
    <r>
      <rPr>
        <b/>
        <sz val="7.5"/>
        <rFont val="宋体"/>
        <charset val="134"/>
      </rPr>
      <t>日行灯），静音轮胎、常亮日间行车灯、可开关灯光</t>
    </r>
    <r>
      <rPr>
        <b/>
        <sz val="7.5"/>
        <rFont val="Arial"/>
        <charset val="134"/>
      </rPr>
      <t xml:space="preserve">
Single-electric dual drive , one-button start, slow start and slow stop, multi-function player, music, early education, USB jack, dazzling flash (front LED daily running lights), silent tires, steady daytime running lights, switching lights</t>
    </r>
  </si>
  <si>
    <r>
      <rPr>
        <b/>
        <sz val="10"/>
        <rFont val="Arial"/>
        <charset val="134"/>
      </rPr>
      <t xml:space="preserve">3088                                    
</t>
    </r>
    <r>
      <rPr>
        <b/>
        <sz val="10"/>
        <rFont val="宋体"/>
        <charset val="134"/>
      </rPr>
      <t>正版授权</t>
    </r>
    <r>
      <rPr>
        <b/>
        <sz val="10"/>
        <rFont val="Arial"/>
        <charset val="134"/>
      </rPr>
      <t xml:space="preserve">
Genuine license
12V4.5A*1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  </t>
    </r>
  </si>
  <si>
    <t>130*55*78CM</t>
  </si>
  <si>
    <t>18KG               
21KG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</si>
  <si>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单电单驱动，一键启动、缓启缓停，多功能播放器、音乐、早教、</t>
    </r>
    <r>
      <rPr>
        <b/>
        <sz val="7.5"/>
        <rFont val="Arial"/>
        <charset val="134"/>
      </rPr>
      <t>USB</t>
    </r>
    <r>
      <rPr>
        <b/>
        <sz val="7.5"/>
        <rFont val="宋体"/>
        <charset val="134"/>
      </rPr>
      <t>插口，炫彩闪光（车头</t>
    </r>
    <r>
      <rPr>
        <b/>
        <sz val="7.5"/>
        <rFont val="Arial"/>
        <charset val="134"/>
      </rPr>
      <t>LED</t>
    </r>
    <r>
      <rPr>
        <b/>
        <sz val="7.5"/>
        <rFont val="宋体"/>
        <charset val="134"/>
      </rPr>
      <t>日行灯），双人座椅、静音轮胎、可选</t>
    </r>
    <r>
      <rPr>
        <b/>
        <sz val="7.5"/>
        <rFont val="Arial"/>
        <charset val="134"/>
      </rPr>
      <t>24V</t>
    </r>
    <r>
      <rPr>
        <b/>
        <sz val="7.5"/>
        <rFont val="宋体"/>
        <charset val="134"/>
      </rPr>
      <t>，常亮日间行车灯、可开关灯光</t>
    </r>
    <r>
      <rPr>
        <b/>
        <sz val="7.5"/>
        <rFont val="Arial"/>
        <charset val="134"/>
      </rPr>
      <t xml:space="preserve">
Single-electric single-drive, one-button start, slow start and slow stop, multi-function player, music, early education, USB jack, dazzling flash (front LED daily running lights), love seat, silent tires, optional 24V, steady daytime running lights, switching lights</t>
    </r>
  </si>
  <si>
    <t>皮座椅Leather seats+15RMB  
EVA发泡胎EVAfoam tire40RMB  
轮子带灯Wheel lamp+15RMB，                   
12V7电瓶battery+15RMB，                                                                                                     
手动加速                                                               
Manual throttle acceleration+15RMB
24V电池battery550电机 motor *2 +145RMB</t>
  </si>
  <si>
    <r>
      <rPr>
        <b/>
        <sz val="10"/>
        <rFont val="Arial"/>
        <charset val="134"/>
      </rPr>
      <t xml:space="preserve">3088                                    
</t>
    </r>
    <r>
      <rPr>
        <b/>
        <sz val="10"/>
        <rFont val="宋体"/>
        <charset val="134"/>
      </rPr>
      <t>正版授权</t>
    </r>
    <r>
      <rPr>
        <b/>
        <sz val="10"/>
        <rFont val="Arial"/>
        <charset val="134"/>
      </rPr>
      <t xml:space="preserve">
Genuine license
12V7A*1</t>
    </r>
    <r>
      <rPr>
        <b/>
        <sz val="10"/>
        <rFont val="宋体"/>
        <charset val="134"/>
      </rPr>
      <t>铅酸电池</t>
    </r>
    <r>
      <rPr>
        <b/>
        <sz val="10"/>
        <rFont val="Arial"/>
        <charset val="134"/>
      </rPr>
      <t xml:space="preserve">
Lead-acid battery
12V380*2  </t>
    </r>
    <r>
      <rPr>
        <b/>
        <sz val="10"/>
        <rFont val="宋体"/>
        <charset val="134"/>
      </rPr>
      <t>电机</t>
    </r>
    <r>
      <rPr>
        <b/>
        <sz val="10"/>
        <rFont val="Arial"/>
        <charset val="134"/>
      </rPr>
      <t xml:space="preserve"> motor  </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</si>
  <si>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单电单驱动，一键启动、缓启缓停，多功能播放器、音乐、早教、</t>
    </r>
    <r>
      <rPr>
        <b/>
        <sz val="7.5"/>
        <rFont val="Arial"/>
        <charset val="134"/>
      </rPr>
      <t>USB</t>
    </r>
    <r>
      <rPr>
        <b/>
        <sz val="7.5"/>
        <rFont val="宋体"/>
        <charset val="134"/>
      </rPr>
      <t>插口，炫彩闪光（车头</t>
    </r>
    <r>
      <rPr>
        <b/>
        <sz val="7.5"/>
        <rFont val="Arial"/>
        <charset val="134"/>
      </rPr>
      <t>LED</t>
    </r>
    <r>
      <rPr>
        <b/>
        <sz val="7.5"/>
        <rFont val="宋体"/>
        <charset val="134"/>
      </rPr>
      <t>日行灯），双人座椅、静音轮胎、可选</t>
    </r>
    <r>
      <rPr>
        <b/>
        <sz val="7.5"/>
        <rFont val="Arial"/>
        <charset val="134"/>
      </rPr>
      <t>24V</t>
    </r>
    <r>
      <rPr>
        <b/>
        <sz val="7.5"/>
        <rFont val="宋体"/>
        <charset val="134"/>
      </rPr>
      <t>，常亮日间行车灯、可开关灯光</t>
    </r>
    <r>
      <rPr>
        <b/>
        <sz val="7.5"/>
        <rFont val="Arial"/>
        <charset val="134"/>
      </rPr>
      <t xml:space="preserve">
Single-electric single-drive, one-button start, slow start and slow stop, multi-function player, music, early education, USB jack, dazzling flash (front LED daily running lights), love seat, silent tires, optional 24V, steady daytime running lights, switching lights</t>
    </r>
  </si>
  <si>
    <t>KP</t>
  </si>
  <si>
    <r>
      <rPr>
        <b/>
        <sz val="10"/>
        <rFont val="Arial"/>
        <charset val="134"/>
      </rPr>
      <t xml:space="preserve">1699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</si>
  <si>
    <r>
      <rPr>
        <b/>
        <sz val="10"/>
        <rFont val="宋体"/>
        <charset val="134"/>
      </rPr>
      <t>白色</t>
    </r>
    <r>
      <rPr>
        <b/>
        <sz val="10"/>
        <rFont val="Arial"/>
        <charset val="134"/>
      </rPr>
      <t>,</t>
    </r>
    <r>
      <rPr>
        <b/>
        <sz val="10"/>
        <rFont val="宋体"/>
        <charset val="134"/>
      </rPr>
      <t>红色</t>
    </r>
    <r>
      <rPr>
        <b/>
        <sz val="10"/>
        <rFont val="Arial"/>
        <charset val="134"/>
      </rPr>
      <t>,</t>
    </r>
    <r>
      <rPr>
        <b/>
        <sz val="10"/>
        <rFont val="宋体"/>
        <charset val="134"/>
      </rPr>
      <t>黑色</t>
    </r>
    <r>
      <rPr>
        <b/>
        <sz val="10"/>
        <rFont val="Arial"/>
        <charset val="134"/>
      </rPr>
      <t xml:space="preserve">                
White, red, black</t>
    </r>
  </si>
  <si>
    <t>128*50*80CM</t>
  </si>
  <si>
    <t>17.7KG        
19.5KG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</si>
  <si>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Arial"/>
        <charset val="134"/>
      </rPr>
      <t>12V4.5A</t>
    </r>
    <r>
      <rPr>
        <b/>
        <sz val="7.5"/>
        <rFont val="宋体"/>
        <charset val="134"/>
      </rPr>
      <t>电瓶，双驱</t>
    </r>
    <r>
      <rPr>
        <b/>
        <sz val="7.5"/>
        <rFont val="Arial"/>
        <charset val="134"/>
      </rPr>
      <t>550*2</t>
    </r>
    <r>
      <rPr>
        <b/>
        <sz val="7.5"/>
        <rFont val="宋体"/>
        <charset val="134"/>
      </rPr>
      <t>电机，带早教音乐，蓝牙播放器，</t>
    </r>
    <r>
      <rPr>
        <b/>
        <sz val="7.5"/>
        <rFont val="Arial"/>
        <charset val="134"/>
      </rPr>
      <t>USB</t>
    </r>
    <r>
      <rPr>
        <b/>
        <sz val="7.5"/>
        <rFont val="宋体"/>
        <charset val="134"/>
      </rPr>
      <t>插口，</t>
    </r>
    <r>
      <rPr>
        <b/>
        <sz val="7.5"/>
        <rFont val="Arial"/>
        <charset val="134"/>
      </rPr>
      <t>MP3</t>
    </r>
    <r>
      <rPr>
        <b/>
        <sz val="7.5"/>
        <rFont val="宋体"/>
        <charset val="134"/>
      </rPr>
      <t>插口，电量显示，酷炫</t>
    </r>
    <r>
      <rPr>
        <b/>
        <sz val="7.5"/>
        <rFont val="Arial"/>
        <charset val="134"/>
      </rPr>
      <t>LED</t>
    </r>
    <r>
      <rPr>
        <b/>
        <sz val="7.5"/>
        <rFont val="宋体"/>
        <charset val="134"/>
      </rPr>
      <t>灯光，静音轮带，轮子灯光，带有辅助轮，超大后备箱</t>
    </r>
    <r>
      <rPr>
        <b/>
        <sz val="7.5"/>
        <rFont val="Arial"/>
        <charset val="134"/>
      </rPr>
      <t>.                                                                                                    
12V4.5A battery, Dual drive 550*2 motor, with early education music, Bluetooth player, USB jack, MP3 jack, power display, cool LED lights, silent wheel belt, wheel light, with training wheels, oversized trunk</t>
    </r>
  </si>
  <si>
    <t xml:space="preserve">皮座椅Leather seats+8RMB                             
轮子带灯Wheel lamp+15RMB，   
EVA发泡轮 EVA foam wheel+30RMB 
手转把 +20RMB                                                                                                                                                                                     </t>
  </si>
  <si>
    <r>
      <rPr>
        <b/>
        <sz val="10"/>
        <rFont val="Arial"/>
        <charset val="134"/>
      </rPr>
      <t xml:space="preserve">1699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</si>
  <si>
    <r>
      <rPr>
        <b/>
        <sz val="10"/>
        <rFont val="Arial"/>
        <charset val="134"/>
      </rPr>
      <t xml:space="preserve">1699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 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</si>
  <si>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Arial"/>
        <charset val="134"/>
      </rPr>
      <t>12V7A</t>
    </r>
    <r>
      <rPr>
        <b/>
        <sz val="7.5"/>
        <rFont val="宋体"/>
        <charset val="134"/>
      </rPr>
      <t>电瓶，双驱</t>
    </r>
    <r>
      <rPr>
        <b/>
        <sz val="7.5"/>
        <rFont val="Arial"/>
        <charset val="134"/>
      </rPr>
      <t>550*2</t>
    </r>
    <r>
      <rPr>
        <b/>
        <sz val="7.5"/>
        <rFont val="宋体"/>
        <charset val="134"/>
      </rPr>
      <t>电机，带早教音乐，蓝牙播放器，</t>
    </r>
    <r>
      <rPr>
        <b/>
        <sz val="7.5"/>
        <rFont val="Arial"/>
        <charset val="134"/>
      </rPr>
      <t>USB</t>
    </r>
    <r>
      <rPr>
        <b/>
        <sz val="7.5"/>
        <rFont val="宋体"/>
        <charset val="134"/>
      </rPr>
      <t>插口，</t>
    </r>
    <r>
      <rPr>
        <b/>
        <sz val="7.5"/>
        <rFont val="Arial"/>
        <charset val="134"/>
      </rPr>
      <t>MP3</t>
    </r>
    <r>
      <rPr>
        <b/>
        <sz val="7.5"/>
        <rFont val="宋体"/>
        <charset val="134"/>
      </rPr>
      <t>插口，电量显示，酷炫</t>
    </r>
    <r>
      <rPr>
        <b/>
        <sz val="7.5"/>
        <rFont val="Arial"/>
        <charset val="134"/>
      </rPr>
      <t>LED</t>
    </r>
    <r>
      <rPr>
        <b/>
        <sz val="7.5"/>
        <rFont val="宋体"/>
        <charset val="134"/>
      </rPr>
      <t>灯光，静音轮带，轮子灯光，带有辅助轮，超大后备箱</t>
    </r>
    <r>
      <rPr>
        <b/>
        <sz val="7.5"/>
        <rFont val="Arial"/>
        <charset val="134"/>
      </rPr>
      <t>.                                                                                                    
12V7A battery, Dual drive 550*2 motor, with early education music, Bluetooth player, USB jack, MP3 jack, power display, cool LED lights, silent wheel belt, wheel light, with training wheels, oversized trunk</t>
    </r>
  </si>
  <si>
    <r>
      <rPr>
        <b/>
        <sz val="10"/>
        <rFont val="Arial"/>
        <charset val="134"/>
      </rPr>
      <t>1698                                    
12V4.5A*1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</si>
  <si>
    <t xml:space="preserve">皮座椅Leather seats+8RMB
轮子带灯Wheel lamp+15RMB，                            
EVA发泡轮 EVA foam wheel+35RMB                                                                                                                                                                                      </t>
  </si>
  <si>
    <r>
      <rPr>
        <b/>
        <sz val="10"/>
        <rFont val="Arial"/>
        <charset val="134"/>
      </rPr>
      <t>1698                                    
12V4.5A*1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t>
    </r>
  </si>
  <si>
    <r>
      <rPr>
        <b/>
        <sz val="10"/>
        <rFont val="Arial"/>
        <charset val="134"/>
      </rPr>
      <t>1698                                    
12V7A*1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t>
    </r>
  </si>
  <si>
    <t>128*61*80CM</t>
  </si>
  <si>
    <t>17.7KG        
22.8KG</t>
  </si>
  <si>
    <r>
      <rPr>
        <sz val="10"/>
        <rFont val="Arial"/>
        <charset val="134"/>
      </rPr>
      <t>1029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</si>
  <si>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b/>
        <sz val="10"/>
        <rFont val="宋体"/>
        <charset val="134"/>
      </rPr>
      <t>灰，</t>
    </r>
    <r>
      <rPr>
        <b/>
        <sz val="10"/>
        <rFont val="Arial"/>
        <charset val="134"/>
      </rPr>
      <t xml:space="preserve">
</t>
    </r>
    <r>
      <rPr>
        <b/>
        <sz val="10"/>
        <rFont val="宋体"/>
        <charset val="134"/>
      </rPr>
      <t>蓝，粉，</t>
    </r>
    <r>
      <rPr>
        <b/>
        <sz val="10"/>
        <rFont val="Arial"/>
        <charset val="134"/>
      </rPr>
      <t xml:space="preserve">       
Gray,
Blue, pink,</t>
    </r>
  </si>
  <si>
    <t>84*52*60CM</t>
  </si>
  <si>
    <t>10.9KG 
12.9KGS</t>
  </si>
  <si>
    <r>
      <rPr>
        <sz val="7.5"/>
        <color rgb="FFFF0000"/>
        <rFont val="方正粗黑宋简体"/>
        <charset val="134"/>
      </rPr>
      <t xml:space="preserve">(12V4.5A*1 铅酸电池Lead-acid battery + 12V380*2  电机 motor )                          
</t>
    </r>
    <r>
      <rPr>
        <sz val="7.5"/>
        <rFont val="方正粗黑宋简体"/>
        <charset val="134"/>
      </rPr>
      <t>机甲漂移车2.4G蓝牙遥控 ，下载手机APP也可控制车子，四点式安全带，一键启动开关，早教音乐，可插U盘，车身酷炫LED灯光，稳固底盘设计，前加防侧翻辅助轮，360度旋转
Jai drift car 2.4G Bluetooth remote control, download mobile APP can also control the car, four-point seat belt, one-button start switch, early education music, can insert U disk, body cool LED lights, stable chassis design, front anti-rollover training wheels, 360 degree rotation</t>
    </r>
  </si>
  <si>
    <r>
      <rPr>
        <sz val="10"/>
        <rFont val="Arial"/>
        <charset val="134"/>
      </rPr>
      <t>1029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</si>
  <si>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(12V7A*1 铅酸电池Lead-acid battery + 12V380*2  电机 motor )                          
</t>
    </r>
    <r>
      <rPr>
        <sz val="7.5"/>
        <rFont val="方正粗黑宋简体"/>
        <charset val="134"/>
      </rPr>
      <t>机甲漂移车2.4G蓝牙遥控 ，下载手机APP也可控制车子，四点式安全带，一键启动开关，早教音乐，可插U盘，车身酷炫LED灯光，稳固底盘设计，前加防侧翻辅助轮，360度旋转
Jai drift car 2.4G Bluetooth remote control, download mobile APP can also control the car, four-point seat belt, one-button start switch, early education music, can insert U disk, body cool LED lights, stable chassis design, front anti-rollover training wheels, 360 degree rotation</t>
    </r>
  </si>
  <si>
    <r>
      <rPr>
        <sz val="10"/>
        <rFont val="Arial"/>
        <charset val="134"/>
      </rPr>
      <t xml:space="preserve">1028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</si>
  <si>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白，红，兰，</t>
    </r>
    <r>
      <rPr>
        <b/>
        <sz val="10"/>
        <rFont val="Arial"/>
        <charset val="134"/>
      </rPr>
      <t xml:space="preserve">
</t>
    </r>
    <r>
      <rPr>
        <b/>
        <sz val="10"/>
        <rFont val="宋体"/>
        <charset val="134"/>
      </rPr>
      <t>黑，黄，</t>
    </r>
    <r>
      <rPr>
        <b/>
        <sz val="10"/>
        <rFont val="Arial"/>
        <charset val="134"/>
      </rPr>
      <t xml:space="preserve">
White, red, blue,
Black, yellow,</t>
    </r>
  </si>
  <si>
    <t>120*50*69CM</t>
  </si>
  <si>
    <t>13.5KG 
16.5KG</t>
  </si>
  <si>
    <r>
      <rPr>
        <sz val="7.5"/>
        <color rgb="FFFF0000"/>
        <rFont val="方正粗黑宋简体"/>
        <charset val="134"/>
      </rPr>
      <t xml:space="preserve">(12V4.5A*1 铅酸电池Lead-acid battery + 12V380*2 电机 motor )                          
</t>
    </r>
    <r>
      <rPr>
        <sz val="7.5"/>
        <rFont val="方正粗黑宋简体"/>
        <charset val="134"/>
      </rPr>
      <t>仿真钥匙启动，双座位加长座椅，早教功能，音乐，故事，儿歌 ，英语，12V电瓶双驱电机,LED灯光，带有仿真警报灯，大空间后背箱
Simulation key start, double seat extended seat, early education function, music, stories, nursery rhymes, English, 12V battery dual drive motor,LED light, with simulation alarm light, large space back box</t>
    </r>
  </si>
  <si>
    <t xml:space="preserve">皮座Leather seats+15RMB                                  
EVA发泡胎EVAfoam tire+60RMB            </t>
  </si>
  <si>
    <r>
      <rPr>
        <sz val="10"/>
        <rFont val="Arial"/>
        <charset val="134"/>
      </rPr>
      <t xml:space="preserve">1028                                                                  
</t>
    </r>
    <r>
      <rPr>
        <sz val="10"/>
        <color rgb="FFFF0000"/>
        <rFont val="Arial"/>
        <charset val="134"/>
      </rPr>
      <t>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+paint  </t>
    </r>
  </si>
  <si>
    <r>
      <rPr>
        <b/>
        <sz val="10"/>
        <color rgb="FFFF0000"/>
        <rFont val="宋体"/>
        <charset val="134"/>
      </rPr>
      <t>烤漆红</t>
    </r>
    <r>
      <rPr>
        <b/>
        <sz val="10"/>
        <color rgb="FFFF0000"/>
        <rFont val="Arial"/>
        <charset val="134"/>
      </rPr>
      <t xml:space="preserve"> 
</t>
    </r>
    <r>
      <rPr>
        <b/>
        <sz val="10"/>
        <color rgb="FFFF0000"/>
        <rFont val="宋体"/>
        <charset val="134"/>
      </rPr>
      <t>烤漆银</t>
    </r>
    <r>
      <rPr>
        <b/>
        <sz val="10"/>
        <color rgb="FFFF0000"/>
        <rFont val="Arial"/>
        <charset val="134"/>
      </rPr>
      <t xml:space="preserve"> 
</t>
    </r>
    <r>
      <rPr>
        <b/>
        <sz val="10"/>
        <color rgb="FFFF0000"/>
        <rFont val="宋体"/>
        <charset val="134"/>
      </rPr>
      <t>烤漆黑</t>
    </r>
    <r>
      <rPr>
        <b/>
        <sz val="10"/>
        <color rgb="FFFF0000"/>
        <rFont val="Arial"/>
        <charset val="134"/>
      </rPr>
      <t xml:space="preserve">
paint Red, 
paint silver, 
paint Black</t>
    </r>
  </si>
  <si>
    <t>HS</t>
  </si>
  <si>
    <r>
      <rPr>
        <sz val="10"/>
        <rFont val="Arial"/>
        <charset val="134"/>
      </rPr>
      <t>V5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标配</t>
    </r>
    <r>
      <rPr>
        <sz val="10"/>
        <rFont val="Arial"/>
        <charset val="134"/>
      </rPr>
      <t xml:space="preserve">
Standard configuration</t>
    </r>
  </si>
  <si>
    <r>
      <rPr>
        <b/>
        <sz val="10"/>
        <rFont val="宋体"/>
        <charset val="134"/>
      </rPr>
      <t>红、蓝、</t>
    </r>
    <r>
      <rPr>
        <b/>
        <sz val="10"/>
        <rFont val="Arial"/>
        <charset val="134"/>
      </rPr>
      <t xml:space="preserve">
</t>
    </r>
    <r>
      <rPr>
        <b/>
        <sz val="10"/>
        <rFont val="宋体"/>
        <charset val="134"/>
      </rPr>
      <t>白、黑、</t>
    </r>
    <r>
      <rPr>
        <b/>
        <sz val="10"/>
        <rFont val="Arial"/>
        <charset val="134"/>
      </rPr>
      <t xml:space="preserve">
Red, blue, 
white, black,</t>
    </r>
  </si>
  <si>
    <t>140X54X79CM</t>
  </si>
  <si>
    <t>15.5KG 
18.5KG</t>
  </si>
  <si>
    <r>
      <rPr>
        <sz val="7.5"/>
        <color rgb="FFFF0000"/>
        <rFont val="方正粗黑宋简体"/>
        <charset val="134"/>
      </rPr>
      <t xml:space="preserve">(12V4.5A*1铅酸电池Lead-acid battery + 12V550*1  电机 motor )                            
</t>
    </r>
    <r>
      <rPr>
        <sz val="7.5"/>
        <rFont val="方正粗黑宋简体"/>
        <charset val="134"/>
      </rPr>
      <t>12V4.5电瓶，单驱550电机，音乐：USB插口，MP3，电量显示，早教，LED灯光，静音轮带   
12V4.5 battery, single drive 550 motor, music: USB jack, MP3, power display, early education, LED light, silent wheel with high</t>
    </r>
    <r>
      <rPr>
        <sz val="7.5"/>
        <color rgb="FFFF0000"/>
        <rFont val="方正粗黑宋简体"/>
        <charset val="134"/>
      </rPr>
      <t xml:space="preserve"> </t>
    </r>
  </si>
  <si>
    <t xml:space="preserve">皮座Leather seats+10RMB                                  EVA发泡胎EVAfoam tire+50RMB                       车轮子灯光Wheel light +15RMB                   手动加速                                                                  Manual throttle acceleration+20RMB                                                     </t>
  </si>
  <si>
    <r>
      <rPr>
        <sz val="10"/>
        <rFont val="Arial"/>
        <charset val="134"/>
      </rPr>
      <t>V5                                                                  
12V4.5A*1</t>
    </r>
    <r>
      <rPr>
        <sz val="10"/>
        <rFont val="方正粗黑宋简体"/>
        <charset val="134"/>
      </rPr>
      <t>铅酸电池</t>
    </r>
    <r>
      <rPr>
        <sz val="10"/>
        <rFont val="Arial"/>
        <charset val="134"/>
      </rPr>
      <t xml:space="preserve">Lead-acid battery 
12V550*1  </t>
    </r>
    <r>
      <rPr>
        <sz val="10"/>
        <rFont val="方正粗黑宋简体"/>
        <charset val="134"/>
      </rPr>
      <t>电机</t>
    </r>
    <r>
      <rPr>
        <sz val="10"/>
        <rFont val="Arial"/>
        <charset val="134"/>
      </rPr>
      <t xml:space="preserve"> motor
</t>
    </r>
    <r>
      <rPr>
        <sz val="10"/>
        <rFont val="方正粗黑宋简体"/>
        <charset val="134"/>
      </rPr>
      <t>中配</t>
    </r>
    <r>
      <rPr>
        <sz val="10"/>
        <rFont val="Arial"/>
        <charset val="134"/>
      </rPr>
      <t xml:space="preserve">
Medium configuration</t>
    </r>
  </si>
  <si>
    <r>
      <rPr>
        <sz val="7.5"/>
        <color rgb="FFFF0000"/>
        <rFont val="方正粗黑宋简体"/>
        <charset val="134"/>
      </rPr>
      <t xml:space="preserve">(12V4.5A*1铅酸电池Lead-acid battery +  12V550*1 电机 motor )                            </t>
    </r>
    <r>
      <rPr>
        <sz val="7.5"/>
        <rFont val="方正粗黑宋简体"/>
        <charset val="134"/>
      </rPr>
      <t>12V4.5电瓶，单驱550电机，音乐：USB插口，MP3，电量显示，早教，LED灯光，静音轮带，</t>
    </r>
    <r>
      <rPr>
        <sz val="7.5"/>
        <color rgb="FFFF0000"/>
        <rFont val="方正粗黑宋简体"/>
        <charset val="134"/>
      </rPr>
      <t xml:space="preserve">发光轮+手速油门+蓝牙  </t>
    </r>
    <r>
      <rPr>
        <sz val="7.5"/>
        <rFont val="方正粗黑宋简体"/>
        <charset val="134"/>
      </rPr>
      <t xml:space="preserve"> 
12V4.5 battery, single drive 550 motor, music: USB jack, MP3, power display, early education, LED light, silent wheel with high，</t>
    </r>
    <r>
      <rPr>
        <sz val="7.5"/>
        <color rgb="FFFF0000"/>
        <rFont val="方正粗黑宋简体"/>
        <charset val="134"/>
      </rPr>
      <t xml:space="preserve">Luminous wheel + hand throttle + Bluetooth  </t>
    </r>
  </si>
  <si>
    <r>
      <rPr>
        <sz val="10"/>
        <rFont val="Arial"/>
        <charset val="134"/>
      </rPr>
      <t>V5                                                                  
12V7A*1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高配</t>
    </r>
    <r>
      <rPr>
        <sz val="10"/>
        <rFont val="Arial"/>
        <charset val="134"/>
      </rPr>
      <t xml:space="preserve">
High configuration</t>
    </r>
  </si>
  <si>
    <r>
      <rPr>
        <sz val="7.5"/>
        <color rgb="FFFF0000"/>
        <rFont val="方正粗黑宋简体"/>
        <charset val="134"/>
      </rPr>
      <t xml:space="preserve">(12V7A*1铅酸电池Lead-acid battery + 12V550*2  电机 motor )                            </t>
    </r>
    <r>
      <rPr>
        <sz val="7.5"/>
        <rFont val="方正粗黑宋简体"/>
        <charset val="134"/>
      </rPr>
      <t>12V7电瓶，单驱550电机，音乐：USB插口，MP3，电量显示，早教，LED灯光，静音轮带，</t>
    </r>
    <r>
      <rPr>
        <sz val="7.5"/>
        <color rgb="FFFF0000"/>
        <rFont val="方正粗黑宋简体"/>
        <charset val="134"/>
      </rPr>
      <t>发光轮+手速油门+蓝牙</t>
    </r>
    <r>
      <rPr>
        <sz val="7.5"/>
        <rFont val="方正粗黑宋简体"/>
        <charset val="134"/>
      </rPr>
      <t xml:space="preserve">   
12V7 battery, single drive 550 motor, music: USB jack, MP3, power display, early education, LED light, silent wheel with high，</t>
    </r>
    <r>
      <rPr>
        <sz val="7.5"/>
        <color rgb="FFFF0000"/>
        <rFont val="方正粗黑宋简体"/>
        <charset val="134"/>
      </rPr>
      <t xml:space="preserve">Luminous wheel + hand throttle + Bluetooth  </t>
    </r>
  </si>
  <si>
    <r>
      <rPr>
        <sz val="10"/>
        <rFont val="Arial"/>
        <charset val="134"/>
      </rPr>
      <t>5188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</si>
  <si>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r>
      <rPr>
        <b/>
        <sz val="10"/>
        <rFont val="宋体"/>
        <charset val="134"/>
      </rPr>
      <t>蓝，红，白，黄</t>
    </r>
    <r>
      <rPr>
        <b/>
        <sz val="10"/>
        <rFont val="Arial"/>
        <charset val="134"/>
      </rPr>
      <t xml:space="preserve">         
Blue, red,                     white, yellow</t>
    </r>
  </si>
  <si>
    <t>115*59*73CM</t>
  </si>
  <si>
    <t>14KG              
18KG</t>
  </si>
  <si>
    <r>
      <rPr>
        <sz val="7.5"/>
        <color rgb="FFFF0000"/>
        <rFont val="方正粗黑宋简体"/>
        <charset val="134"/>
      </rPr>
      <t xml:space="preserve">(12V4.5A*1铅酸电池Lead-acid battery + 12V550*1  电机 motor )                            
</t>
    </r>
    <r>
      <rPr>
        <sz val="7.5"/>
        <rFont val="方正粗黑宋简体"/>
        <charset val="134"/>
      </rPr>
      <t xml:space="preserve">单电（电瓶12.45x1）双驱动。音乐灯光。早教功能。英语。连接USB 。电量显示。重低音喇叭。加大座椅,12v电压                                                           
Single electric (battery 12.45x1) dual drive. Music lights. Early education function. English. Connect USB. Power display. The bass horn. Increase the seat,12v voltage               </t>
    </r>
    <r>
      <rPr>
        <sz val="7.5"/>
        <color rgb="FFFF0000"/>
        <rFont val="方正粗黑宋简体"/>
        <charset val="134"/>
      </rPr>
      <t xml:space="preserve"> </t>
    </r>
  </si>
  <si>
    <t xml:space="preserve">皮座Leather seats+10RMB                                  
EVA发泡胎EVAfoam tire+55RMB                       
车轮子灯光Wheel light +15RMB                   
手动加速                                                                  
Manual throttle acceleration+20RMB  </t>
  </si>
  <si>
    <t>EN71.
62115.
ASTM963.GCC.</t>
  </si>
  <si>
    <r>
      <rPr>
        <sz val="10"/>
        <rFont val="Arial"/>
        <charset val="134"/>
      </rPr>
      <t>5188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</si>
  <si>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r>
      <rPr>
        <sz val="7.5"/>
        <color rgb="FFFF0000"/>
        <rFont val="方正粗黑宋简体"/>
        <charset val="134"/>
      </rPr>
      <t xml:space="preserve">(12V4.5A*1铅酸电池Lead-acid battery + 12V550*1  电机 motor )                            
</t>
    </r>
    <r>
      <rPr>
        <sz val="7.5"/>
        <rFont val="方正粗黑宋简体"/>
        <charset val="134"/>
      </rPr>
      <t xml:space="preserve">单电（电瓶12V7x1）双驱动。音乐灯光。早教功能。英语。连接USB 。电量显示。重低音喇叭。加大座椅,12v电压                                                           
Single electric (battery 12V7x1) dual drive. Music lights. Early education function. English. Connect USB. Power display. The bass horn. Increase the seat,12v voltage                           </t>
    </r>
    <r>
      <rPr>
        <sz val="7.5"/>
        <color rgb="FFFF0000"/>
        <rFont val="方正粗黑宋简体"/>
        <charset val="134"/>
      </rPr>
      <t xml:space="preserve"> </t>
    </r>
  </si>
  <si>
    <t>12.7KG              
16KG</t>
  </si>
  <si>
    <r>
      <rPr>
        <sz val="10"/>
        <rFont val="Arial"/>
        <charset val="134"/>
      </rPr>
      <t>V6RR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</si>
  <si>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t>122*50*75CM</t>
  </si>
  <si>
    <t>13.9KG              
16.5KG</t>
  </si>
  <si>
    <r>
      <rPr>
        <sz val="7.5"/>
        <color rgb="FFFF0000"/>
        <rFont val="方正粗黑宋简体"/>
        <charset val="134"/>
      </rPr>
      <t xml:space="preserve">(12V4.5A*1铅酸电池Lead-acid battery + 12V550*1  电机 motor )                            
</t>
    </r>
    <r>
      <rPr>
        <sz val="7.5"/>
        <rFont val="方正粗黑宋简体"/>
        <charset val="134"/>
      </rPr>
      <t xml:space="preserve">12V4.5A电池，双驱动，音乐灯光。早教功能。英语。连接USB 。电量显示。重低音喇叭，双人座位 
12V4.5A battery, dual drive, music lighting. Early education function. English. Connect the USB. Power display. Heavy bass horn, love seat                      </t>
    </r>
    <r>
      <rPr>
        <sz val="7.5"/>
        <color rgb="FFFF0000"/>
        <rFont val="方正粗黑宋简体"/>
        <charset val="134"/>
      </rPr>
      <t xml:space="preserve"> </t>
    </r>
  </si>
  <si>
    <t xml:space="preserve">皮座Leather seats+10RMB                                  
EVA发泡胎EVAfoam tire+55RMB                                       
手动加速                                                                  
Manual throttle acceleration+20RMB  </t>
  </si>
  <si>
    <t>EN71.62115
.ASTM963
.GCC. CPC.BO</t>
  </si>
  <si>
    <r>
      <rPr>
        <sz val="10"/>
        <rFont val="Arial"/>
        <charset val="134"/>
      </rPr>
      <t>V6RR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</si>
  <si>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7.5"/>
        <color rgb="FFFF0000"/>
        <rFont val="方正粗黑宋简体"/>
        <charset val="134"/>
      </rPr>
      <t xml:space="preserve">(12V4.5A*1铅酸电池Lead-acid battery + 12V380*2  电机 motor )                            
</t>
    </r>
    <r>
      <rPr>
        <sz val="7.5"/>
        <rFont val="方正粗黑宋简体"/>
        <charset val="134"/>
      </rPr>
      <t>12V4.5A电池，双驱动，音乐灯光。早教功能。英语。连接USB 。电量显示。重低音喇叭，双人座位，</t>
    </r>
    <r>
      <rPr>
        <sz val="7.5"/>
        <color rgb="FFFF0000"/>
        <rFont val="方正粗黑宋简体"/>
        <charset val="134"/>
      </rPr>
      <t xml:space="preserve">发光轮+手速油门  </t>
    </r>
    <r>
      <rPr>
        <sz val="7.5"/>
        <rFont val="方正粗黑宋简体"/>
        <charset val="134"/>
      </rPr>
      <t xml:space="preserve"> 
12V4.5A battery, dual drive, music lighting. Early education function. English. Connect the USB. Power display. Heavy bass horn, love seat，</t>
    </r>
    <r>
      <rPr>
        <sz val="7.5"/>
        <color rgb="FFFF0000"/>
        <rFont val="方正粗黑宋简体"/>
        <charset val="134"/>
      </rPr>
      <t xml:space="preserve">Luminous wheel + hand throttle   </t>
    </r>
    <r>
      <rPr>
        <sz val="7.5"/>
        <rFont val="方正粗黑宋简体"/>
        <charset val="134"/>
      </rPr>
      <t xml:space="preserve">                   </t>
    </r>
    <r>
      <rPr>
        <sz val="7.5"/>
        <color rgb="FFFF0000"/>
        <rFont val="方正粗黑宋简体"/>
        <charset val="134"/>
      </rPr>
      <t xml:space="preserve"> </t>
    </r>
  </si>
  <si>
    <r>
      <rPr>
        <sz val="10"/>
        <rFont val="Arial"/>
        <charset val="134"/>
      </rPr>
      <t>V6RR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</si>
  <si>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7.5"/>
        <color rgb="FFFF0000"/>
        <rFont val="方正粗黑宋简体"/>
        <charset val="134"/>
      </rPr>
      <t xml:space="preserve">(12V7A*1铅酸电池Lead-acid battery + 12V380*2  电机 motor )                            
</t>
    </r>
    <r>
      <rPr>
        <sz val="7.5"/>
        <rFont val="方正粗黑宋简体"/>
        <charset val="134"/>
      </rPr>
      <t>12V7A电池，双驱动，音乐灯光。早教功能。英语。连接USB 。电量显示。重低音喇叭，双人座位，</t>
    </r>
    <r>
      <rPr>
        <sz val="7.5"/>
        <color rgb="FFFF0000"/>
        <rFont val="方正粗黑宋简体"/>
        <charset val="134"/>
      </rPr>
      <t xml:space="preserve">发光轮+手速油门  </t>
    </r>
    <r>
      <rPr>
        <sz val="7.5"/>
        <rFont val="方正粗黑宋简体"/>
        <charset val="134"/>
      </rPr>
      <t xml:space="preserve"> 
12V7A battery, dual drive, music lighting. Early education function. English. Connect the USB. Power display. Heavy bass horn, love seat，</t>
    </r>
    <r>
      <rPr>
        <sz val="7.5"/>
        <color rgb="FFFF0000"/>
        <rFont val="方正粗黑宋简体"/>
        <charset val="134"/>
      </rPr>
      <t xml:space="preserve">Luminous wheel + hand throttle   </t>
    </r>
    <r>
      <rPr>
        <sz val="7.5"/>
        <rFont val="方正粗黑宋简体"/>
        <charset val="134"/>
      </rPr>
      <t xml:space="preserve">                   </t>
    </r>
    <r>
      <rPr>
        <sz val="7.5"/>
        <color rgb="FFFF0000"/>
        <rFont val="方正粗黑宋简体"/>
        <charset val="134"/>
      </rPr>
      <t xml:space="preserve"> </t>
    </r>
  </si>
  <si>
    <r>
      <rPr>
        <sz val="10"/>
        <rFont val="Arial"/>
        <charset val="134"/>
      </rPr>
      <t>V6RR                                                                  
12V10A*1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</si>
  <si>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10"/>
        <rFont val="Arial"/>
        <charset val="134"/>
      </rPr>
      <t>V7RR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</si>
  <si>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t>123*58*75CM</t>
  </si>
  <si>
    <r>
      <rPr>
        <sz val="10"/>
        <rFont val="Arial"/>
        <charset val="134"/>
      </rPr>
      <t>V7RR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</si>
  <si>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10"/>
        <rFont val="Arial"/>
        <charset val="134"/>
      </rPr>
      <t>V7RR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</si>
  <si>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10"/>
        <rFont val="Arial"/>
        <charset val="134"/>
      </rPr>
      <t>V7RR                                                                  
12V10A*1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</si>
  <si>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t>HF</t>
  </si>
  <si>
    <r>
      <rPr>
        <sz val="10"/>
        <rFont val="Arial"/>
        <charset val="134"/>
      </rPr>
      <t>R6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t>
    </r>
  </si>
  <si>
    <r>
      <rPr>
        <b/>
        <sz val="10"/>
        <rFont val="宋体"/>
        <charset val="134"/>
      </rPr>
      <t>红、蓝</t>
    </r>
    <r>
      <rPr>
        <b/>
        <sz val="10"/>
        <rFont val="Arial"/>
        <charset val="134"/>
      </rPr>
      <t xml:space="preserve">   </t>
    </r>
    <r>
      <rPr>
        <b/>
        <sz val="10"/>
        <rFont val="宋体"/>
        <charset val="134"/>
      </rPr>
      <t>白、</t>
    </r>
    <r>
      <rPr>
        <b/>
        <sz val="10"/>
        <rFont val="Arial"/>
        <charset val="134"/>
      </rPr>
      <t xml:space="preserve">      
Red, blue,                     white  </t>
    </r>
  </si>
  <si>
    <t>127*41*75CM</t>
  </si>
  <si>
    <t>14.7KG              
16.7KG</t>
  </si>
  <si>
    <r>
      <rPr>
        <sz val="7.5"/>
        <color rgb="FFFF0000"/>
        <rFont val="方正粗黑宋简体"/>
        <charset val="134"/>
      </rPr>
      <t xml:space="preserve">(12V4.5A*1铅酸电池Lead-acid battery + 12V550*1 电机 motor )                                 
</t>
    </r>
    <r>
      <rPr>
        <sz val="7.5"/>
        <rFont val="方正粗黑宋简体"/>
        <charset val="134"/>
      </rPr>
      <t xml:space="preserve">12v4.5电瓶，550驱动，早教，车身LED灯光，一键启动，电量显示,                                                                                            
12v4.5 battery, 550 drive, early education, body LED light, one-button start, power display,   </t>
    </r>
    <r>
      <rPr>
        <sz val="7.5"/>
        <color rgb="FFFF0000"/>
        <rFont val="方正粗黑宋简体"/>
        <charset val="134"/>
      </rPr>
      <t xml:space="preserve">   </t>
    </r>
    <r>
      <rPr>
        <sz val="7.5"/>
        <rFont val="方正粗黑宋简体"/>
        <charset val="134"/>
      </rPr>
      <t xml:space="preserve">              </t>
    </r>
    <r>
      <rPr>
        <sz val="7.5"/>
        <color rgb="FFFF0000"/>
        <rFont val="方正粗黑宋简体"/>
        <charset val="134"/>
      </rPr>
      <t xml:space="preserve"> </t>
    </r>
  </si>
  <si>
    <t xml:space="preserve">皮座Leather seats+10RMB                                  
EVA发泡胎EVAfoam tire+45RMB                                         </t>
  </si>
  <si>
    <r>
      <rPr>
        <sz val="10"/>
        <rFont val="Arial"/>
        <charset val="134"/>
      </rPr>
      <t>R6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</si>
  <si>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7.5"/>
        <color rgb="FFFF0000"/>
        <rFont val="方正粗黑宋简体"/>
        <charset val="134"/>
      </rPr>
      <t xml:space="preserve">(12V4.5A*1铅酸电池Lead-acid battery + 12V550*1 电机 motor )                                 
</t>
    </r>
    <r>
      <rPr>
        <sz val="7.5"/>
        <rFont val="方正粗黑宋简体"/>
        <charset val="134"/>
      </rPr>
      <t xml:space="preserve">12v4.5电瓶，550驱动，早教，轮子灯光，车身LED灯光，无级变速，一键启动，电量显示 </t>
    </r>
    <r>
      <rPr>
        <sz val="7.5"/>
        <color rgb="FFFF0000"/>
        <rFont val="方正粗黑宋简体"/>
        <charset val="134"/>
      </rPr>
      <t xml:space="preserve">   </t>
    </r>
    <r>
      <rPr>
        <sz val="7.5"/>
        <rFont val="方正粗黑宋简体"/>
        <charset val="134"/>
      </rPr>
      <t xml:space="preserve">      
12v4.5 battery, 550 drive, early education, wheel light, body LED light, continuously variable speed, one button start, power display        </t>
    </r>
    <r>
      <rPr>
        <sz val="7.5"/>
        <color rgb="FFFF0000"/>
        <rFont val="方正粗黑宋简体"/>
        <charset val="134"/>
      </rPr>
      <t xml:space="preserve"> </t>
    </r>
  </si>
  <si>
    <r>
      <rPr>
        <sz val="10"/>
        <rFont val="Arial"/>
        <charset val="134"/>
      </rPr>
      <t>R6                                                                  
12V7A*1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</si>
  <si>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7.5"/>
        <color rgb="FFFF0000"/>
        <rFont val="方正粗黑宋简体"/>
        <charset val="134"/>
      </rPr>
      <t xml:space="preserve">(12V7A*1铅酸电池Lead-acid battery + 12V550*1 电机 motor )                                 
</t>
    </r>
    <r>
      <rPr>
        <sz val="7.5"/>
        <rFont val="方正粗黑宋简体"/>
        <charset val="134"/>
      </rPr>
      <t xml:space="preserve">12v7电瓶，550驱动，早教，轮子灯光，车身LED灯光，无级变速，一键启动，电量显示 </t>
    </r>
    <r>
      <rPr>
        <sz val="7.5"/>
        <color rgb="FFFF0000"/>
        <rFont val="方正粗黑宋简体"/>
        <charset val="134"/>
      </rPr>
      <t xml:space="preserve">   </t>
    </r>
    <r>
      <rPr>
        <sz val="7.5"/>
        <rFont val="方正粗黑宋简体"/>
        <charset val="134"/>
      </rPr>
      <t xml:space="preserve">      
12v7 battery, 550 drive, early education, wheel light, body LED light, continuously variable speed, one button start, power display        </t>
    </r>
    <r>
      <rPr>
        <sz val="7.5"/>
        <color rgb="FFFF0000"/>
        <rFont val="方正粗黑宋简体"/>
        <charset val="134"/>
      </rPr>
      <t xml:space="preserve"> </t>
    </r>
  </si>
  <si>
    <r>
      <rPr>
        <sz val="10"/>
        <rFont val="Arial"/>
        <charset val="134"/>
      </rPr>
      <t>R6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</si>
  <si>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b/>
        <sz val="10"/>
        <color rgb="FFFF0000"/>
        <rFont val="宋体"/>
        <charset val="134"/>
      </rPr>
      <t>烤漆红，</t>
    </r>
    <r>
      <rPr>
        <b/>
        <sz val="10"/>
        <color rgb="FFFF0000"/>
        <rFont val="Arial"/>
        <charset val="134"/>
      </rPr>
      <t xml:space="preserve">
</t>
    </r>
    <r>
      <rPr>
        <b/>
        <sz val="10"/>
        <color rgb="FFFF0000"/>
        <rFont val="宋体"/>
        <charset val="134"/>
      </rPr>
      <t>烤漆蓝，</t>
    </r>
    <r>
      <rPr>
        <b/>
        <sz val="10"/>
        <color rgb="FFFF0000"/>
        <rFont val="Arial"/>
        <charset val="134"/>
      </rPr>
      <t xml:space="preserve">
</t>
    </r>
    <r>
      <rPr>
        <b/>
        <sz val="10"/>
        <color rgb="FFFF0000"/>
        <rFont val="宋体"/>
        <charset val="134"/>
      </rPr>
      <t>烤漆银</t>
    </r>
    <r>
      <rPr>
        <b/>
        <sz val="10"/>
        <color rgb="FFFF0000"/>
        <rFont val="Arial"/>
        <charset val="134"/>
      </rPr>
      <t>,
paint red,
Paint blue,
Paint  silver,</t>
    </r>
  </si>
  <si>
    <r>
      <rPr>
        <sz val="10"/>
        <rFont val="Arial"/>
        <charset val="134"/>
      </rPr>
      <t>R6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</si>
  <si>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10"/>
        <rFont val="Arial"/>
        <charset val="134"/>
      </rPr>
      <t>R6                                                                  
12V7A*1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r>
      <rPr>
        <sz val="10"/>
        <rFont val="方正粗黑宋简体"/>
        <charset val="134"/>
      </rPr>
      <t>车轮子灯光</t>
    </r>
    <r>
      <rPr>
        <sz val="10"/>
        <rFont val="Arial"/>
        <charset val="134"/>
      </rPr>
      <t xml:space="preserve"> Wheel light                 
</t>
    </r>
    <r>
      <rPr>
        <sz val="10"/>
        <rFont val="方正粗黑宋简体"/>
        <charset val="134"/>
      </rPr>
      <t>手动加速</t>
    </r>
    <r>
      <rPr>
        <sz val="10"/>
        <rFont val="Arial"/>
        <charset val="134"/>
      </rPr>
      <t xml:space="preserve">                                                                  
Manual throttle acceleration</t>
    </r>
  </si>
  <si>
    <r>
      <rPr>
        <sz val="10"/>
        <rFont val="Arial"/>
        <charset val="134"/>
      </rPr>
      <t>918                                                                  
6V4.5A*2</t>
    </r>
    <r>
      <rPr>
        <sz val="10"/>
        <rFont val="方正粗黑宋简体"/>
        <charset val="134"/>
      </rPr>
      <t>铅酸电池</t>
    </r>
    <r>
      <rPr>
        <sz val="10"/>
        <rFont val="Arial"/>
        <charset val="134"/>
      </rPr>
      <t xml:space="preserve">
Lead-acid battery 
12V540*1 </t>
    </r>
    <r>
      <rPr>
        <sz val="10"/>
        <rFont val="方正粗黑宋简体"/>
        <charset val="134"/>
      </rPr>
      <t>电机</t>
    </r>
    <r>
      <rPr>
        <sz val="10"/>
        <rFont val="Arial"/>
        <charset val="134"/>
      </rPr>
      <t xml:space="preserve"> motor
</t>
    </r>
  </si>
  <si>
    <r>
      <rPr>
        <b/>
        <sz val="10"/>
        <rFont val="宋体"/>
        <charset val="134"/>
      </rPr>
      <t>红、蓝</t>
    </r>
    <r>
      <rPr>
        <b/>
        <sz val="10"/>
        <rFont val="Arial"/>
        <charset val="134"/>
      </rPr>
      <t xml:space="preserve">   </t>
    </r>
    <r>
      <rPr>
        <b/>
        <sz val="10"/>
        <rFont val="宋体"/>
        <charset val="134"/>
      </rPr>
      <t>白、黄</t>
    </r>
    <r>
      <rPr>
        <b/>
        <sz val="10"/>
        <rFont val="Arial"/>
        <charset val="134"/>
      </rPr>
      <t xml:space="preserve">      
Red, blue,                     white</t>
    </r>
    <r>
      <rPr>
        <b/>
        <sz val="10"/>
        <rFont val="宋体"/>
        <charset val="134"/>
      </rPr>
      <t>，</t>
    </r>
    <r>
      <rPr>
        <b/>
        <sz val="10"/>
        <rFont val="Arial"/>
        <charset val="134"/>
      </rPr>
      <t xml:space="preserve"> yellow</t>
    </r>
    <r>
      <rPr>
        <b/>
        <sz val="10"/>
        <rFont val="宋体"/>
        <charset val="134"/>
      </rPr>
      <t>，</t>
    </r>
    <r>
      <rPr>
        <b/>
        <sz val="10"/>
        <rFont val="Arial"/>
        <charset val="134"/>
      </rPr>
      <t xml:space="preserve">  </t>
    </r>
  </si>
  <si>
    <t>125*54*89CM</t>
  </si>
  <si>
    <t>12.6KG              
15.1KG</t>
  </si>
  <si>
    <r>
      <rPr>
        <sz val="7.5"/>
        <color rgb="FFFF0000"/>
        <rFont val="方正粗黑宋简体"/>
        <charset val="134"/>
      </rPr>
      <t xml:space="preserve">(6V4.5A*2铅酸电池Lead-acid battery + 12V540*1 电机 motor )                                 
</t>
    </r>
    <r>
      <rPr>
        <sz val="7.5"/>
        <rFont val="方正粗黑宋简体"/>
        <charset val="134"/>
      </rPr>
      <t xml:space="preserve">一键启动，电量显示。早教功能，音乐，故事，英语，USB插口，MPS,插口，多功能音乐播放器，标配大马达540，双电瓶6.45*2电瓶                             
One key start, power display. Early education function, music, stories, English, USB jack, MPS, jack, multi-function music player, standard big motor 540, double battery 6.45*2 battery </t>
    </r>
  </si>
  <si>
    <t xml:space="preserve">皮座Leather seats+10RMB                                                     
手动加速                                                                  
Manual throttle acceleration+20RMB EVA发泡胎EVAfoam tire+45RMB                 </t>
  </si>
  <si>
    <r>
      <rPr>
        <sz val="10"/>
        <rFont val="Arial"/>
        <charset val="134"/>
      </rPr>
      <t>918                                                                  
12V4.5A*1</t>
    </r>
    <r>
      <rPr>
        <sz val="10"/>
        <rFont val="方正粗黑宋简体"/>
        <charset val="134"/>
      </rPr>
      <t>铅酸电池</t>
    </r>
    <r>
      <rPr>
        <sz val="10"/>
        <rFont val="Arial"/>
        <charset val="134"/>
      </rPr>
      <t xml:space="preserve">
Lead-acid battery 
12V540*1 </t>
    </r>
    <r>
      <rPr>
        <sz val="10"/>
        <rFont val="方正粗黑宋简体"/>
        <charset val="134"/>
      </rPr>
      <t>电机</t>
    </r>
    <r>
      <rPr>
        <sz val="10"/>
        <rFont val="Arial"/>
        <charset val="134"/>
      </rPr>
      <t xml:space="preserve"> motor
</t>
    </r>
  </si>
  <si>
    <r>
      <rPr>
        <sz val="10"/>
        <rFont val="Arial"/>
        <charset val="134"/>
      </rPr>
      <t>918                                                                  
12V7A*1</t>
    </r>
    <r>
      <rPr>
        <sz val="10"/>
        <rFont val="方正粗黑宋简体"/>
        <charset val="134"/>
      </rPr>
      <t>铅酸电池</t>
    </r>
    <r>
      <rPr>
        <sz val="10"/>
        <rFont val="Arial"/>
        <charset val="134"/>
      </rPr>
      <t xml:space="preserve">
Lead-acid battery 
12V540*1 </t>
    </r>
    <r>
      <rPr>
        <sz val="10"/>
        <rFont val="方正粗黑宋简体"/>
        <charset val="134"/>
      </rPr>
      <t>电机</t>
    </r>
    <r>
      <rPr>
        <sz val="10"/>
        <rFont val="Arial"/>
        <charset val="134"/>
      </rPr>
      <t xml:space="preserve"> motor
</t>
    </r>
  </si>
  <si>
    <t>SF</t>
  </si>
  <si>
    <r>
      <rPr>
        <sz val="10"/>
        <rFont val="Arial"/>
        <charset val="134"/>
      </rPr>
      <t>300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</si>
  <si>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b/>
        <sz val="10"/>
        <rFont val="宋体"/>
        <charset val="134"/>
      </rPr>
      <t>蓝色，红色，绿色</t>
    </r>
    <r>
      <rPr>
        <b/>
        <sz val="10"/>
        <rFont val="Arial"/>
        <charset val="134"/>
      </rPr>
      <t xml:space="preserve">
Red, blue, Green</t>
    </r>
  </si>
  <si>
    <t>110*45*77CM</t>
  </si>
  <si>
    <t>11KG              
13.2KG</t>
  </si>
  <si>
    <r>
      <rPr>
        <sz val="7.5"/>
        <color rgb="FFFF0000"/>
        <rFont val="方正粗黑宋简体"/>
        <charset val="134"/>
      </rPr>
      <t xml:space="preserve">(12V4.5A*1铅酸电池Lead-acid battery + 12V380*2 电机 motor )                                 
</t>
    </r>
    <r>
      <rPr>
        <sz val="7.5"/>
        <rFont val="方正粗黑宋简体"/>
        <charset val="134"/>
      </rPr>
      <t xml:space="preserve">12V4.5电瓶，双驱380马达，蓝牙播放器，电量显示，早教功能，英语故事，加大座椅舒适空间，大功率音响，
12V4.5 battery, dual drive 380 motor, Bluetooth player, power display, early education function, English stories, increase seat comfort space, high power speaker, </t>
    </r>
  </si>
  <si>
    <t xml:space="preserve">遥控Remote control+20RMB                            
皮座椅Leather seats+10RMB                                                                             </t>
  </si>
  <si>
    <r>
      <rPr>
        <sz val="10"/>
        <rFont val="Arial"/>
        <charset val="134"/>
      </rPr>
      <t>300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t>
    </r>
  </si>
  <si>
    <t>HZBB</t>
  </si>
  <si>
    <r>
      <rPr>
        <sz val="10"/>
        <rFont val="Arial"/>
        <charset val="134"/>
      </rPr>
      <t>1177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t>
    </r>
  </si>
  <si>
    <r>
      <rPr>
        <b/>
        <sz val="10"/>
        <rFont val="宋体"/>
        <charset val="134"/>
      </rPr>
      <t>红色</t>
    </r>
    <r>
      <rPr>
        <b/>
        <sz val="10"/>
        <rFont val="Arial"/>
        <charset val="134"/>
      </rPr>
      <t>,</t>
    </r>
    <r>
      <rPr>
        <b/>
        <sz val="10"/>
        <rFont val="宋体"/>
        <charset val="134"/>
      </rPr>
      <t>白色</t>
    </r>
    <r>
      <rPr>
        <b/>
        <sz val="10"/>
        <rFont val="Arial"/>
        <charset val="134"/>
      </rPr>
      <t>,</t>
    </r>
    <r>
      <rPr>
        <b/>
        <sz val="10"/>
        <rFont val="宋体"/>
        <charset val="134"/>
      </rPr>
      <t>黄色，</t>
    </r>
    <r>
      <rPr>
        <b/>
        <sz val="10"/>
        <rFont val="Arial"/>
        <charset val="134"/>
      </rPr>
      <t xml:space="preserve">
Red, white, Yellow,</t>
    </r>
  </si>
  <si>
    <t>115*52*77CM</t>
  </si>
  <si>
    <t>13KG               
15KG</t>
  </si>
  <si>
    <r>
      <rPr>
        <sz val="7.5"/>
        <color rgb="FFFF0000"/>
        <rFont val="方正粗黑宋简体"/>
        <charset val="134"/>
      </rPr>
      <t xml:space="preserve">(12V4.5A*1铅酸电池Lead-acid battery + 12V550*1 电机 motor )                                 
</t>
    </r>
    <r>
      <rPr>
        <sz val="7.5"/>
        <rFont val="方正粗黑宋简体"/>
        <charset val="134"/>
      </rPr>
      <t>12V4.5电瓶一块 550驱动电机一个， LED大灯，早教功能 （音乐，MP3接口，USB接口，英语故事）                                                                
12V4.5 battery one piece 550 drive motor, LED headlights, early education function (music, MP3 interface, USB interface, English stories)</t>
    </r>
  </si>
  <si>
    <t xml:space="preserve">皮座Leather seats+10RMB                                  
EVA发泡胎EVAfoam tire+40RMB                                                                                  
手动加速                                                               
Manual throttle acceleration+25RMB             </t>
  </si>
  <si>
    <r>
      <rPr>
        <sz val="10"/>
        <rFont val="Arial"/>
        <charset val="134"/>
      </rPr>
      <t>1177                                                                 
12V7A*1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</si>
  <si>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+ 12V550*1电机 motor )                                         
</t>
    </r>
    <r>
      <rPr>
        <sz val="7.5"/>
        <rFont val="方正粗黑宋简体"/>
        <charset val="134"/>
      </rPr>
      <t>12V7电瓶一块 550驱动电机一个， LED大灯，早教功能 （音乐，MP3接口，USB接口，英语故事）                                                                          
12V7 battery one piece 550 drive motor, LED headlights, early education function (music, MP3 interface, USB interface, English stories)</t>
    </r>
  </si>
  <si>
    <r>
      <rPr>
        <sz val="10"/>
        <rFont val="Arial"/>
        <charset val="134"/>
      </rPr>
      <t>1177                                                                 
12V4.5A*1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</si>
  <si>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b/>
        <sz val="10"/>
        <color rgb="FFFF0000"/>
        <rFont val="宋体"/>
        <charset val="134"/>
      </rPr>
      <t>烤漆红</t>
    </r>
    <r>
      <rPr>
        <b/>
        <sz val="10"/>
        <color rgb="FFFF0000"/>
        <rFont val="Arial"/>
        <charset val="134"/>
      </rPr>
      <t xml:space="preserve"> </t>
    </r>
    <r>
      <rPr>
        <b/>
        <sz val="10"/>
        <color rgb="FFFF0000"/>
        <rFont val="宋体"/>
        <charset val="134"/>
      </rPr>
      <t>，</t>
    </r>
    <r>
      <rPr>
        <b/>
        <sz val="10"/>
        <color rgb="FFFF0000"/>
        <rFont val="Arial"/>
        <charset val="134"/>
      </rPr>
      <t xml:space="preserve">
</t>
    </r>
    <r>
      <rPr>
        <b/>
        <sz val="10"/>
        <color rgb="FFFF0000"/>
        <rFont val="宋体"/>
        <charset val="134"/>
      </rPr>
      <t>烤漆绿</t>
    </r>
    <r>
      <rPr>
        <b/>
        <sz val="10"/>
        <color rgb="FFFF0000"/>
        <rFont val="Arial"/>
        <charset val="134"/>
      </rPr>
      <t xml:space="preserve"> </t>
    </r>
    <r>
      <rPr>
        <b/>
        <sz val="10"/>
        <color rgb="FFFF0000"/>
        <rFont val="宋体"/>
        <charset val="134"/>
      </rPr>
      <t>，</t>
    </r>
    <r>
      <rPr>
        <b/>
        <sz val="10"/>
        <color rgb="FFFF0000"/>
        <rFont val="Arial"/>
        <charset val="134"/>
      </rPr>
      <t xml:space="preserve">
</t>
    </r>
    <r>
      <rPr>
        <b/>
        <sz val="10"/>
        <color rgb="FFFF0000"/>
        <rFont val="宋体"/>
        <charset val="134"/>
      </rPr>
      <t>烤漆银</t>
    </r>
    <r>
      <rPr>
        <b/>
        <sz val="10"/>
        <color rgb="FFFF0000"/>
        <rFont val="Arial"/>
        <charset val="134"/>
      </rPr>
      <t>,                   
Paint red,                 
paint green, 
paint silver,</t>
    </r>
  </si>
  <si>
    <r>
      <rPr>
        <sz val="10"/>
        <rFont val="Arial"/>
        <charset val="134"/>
      </rPr>
      <t>1177                                                                 
12V7A*1</t>
    </r>
    <r>
      <rPr>
        <sz val="10"/>
        <rFont val="方正粗黑宋简体"/>
        <charset val="134"/>
      </rPr>
      <t>铅酸电池</t>
    </r>
    <r>
      <rPr>
        <sz val="10"/>
        <rFont val="Arial"/>
        <charset val="134"/>
      </rPr>
      <t xml:space="preserve">
Lead-acid battery 
12V550*1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</si>
  <si>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1166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</si>
  <si>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r>
      <rPr>
        <sz val="7.5"/>
        <color rgb="FFFF0000"/>
        <rFont val="方正粗黑宋简体"/>
        <charset val="134"/>
      </rPr>
      <t xml:space="preserve">(12V4.5A*1铅酸电池Lead-acid battery + 12V380*2电机 motor )                                         
</t>
    </r>
    <r>
      <rPr>
        <sz val="7.5"/>
        <rFont val="方正粗黑宋简体"/>
        <charset val="134"/>
      </rPr>
      <t xml:space="preserve">12V4.5电瓶一块 380驱动电机， LED大灯，早教功能 （音乐，MP3接口，USB接口，英语故事）                                                                              
12V4.5 battery piece 380 drive motor, LED headlights, early education function (music, MP3 interface, USB interface, English stories) </t>
    </r>
  </si>
  <si>
    <r>
      <rPr>
        <sz val="10"/>
        <rFont val="Arial"/>
        <charset val="134"/>
      </rPr>
      <t>1166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</si>
  <si>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+ 12V380*2电机 motor )                                         
</t>
    </r>
    <r>
      <rPr>
        <sz val="7.5"/>
        <rFont val="方正粗黑宋简体"/>
        <charset val="134"/>
      </rPr>
      <t xml:space="preserve">12V7电瓶一块 380驱动电机， LED大灯，早教功能 （音乐，MP3接口，USB接口，英语故事）                                                                                  
12V7 battery piece 380 drive motor, LED headlights, early education function (music, MP3 interface, USB interface, English stories) </t>
    </r>
  </si>
  <si>
    <r>
      <rPr>
        <sz val="10"/>
        <rFont val="Arial"/>
        <charset val="134"/>
      </rPr>
      <t>550                                                                
12V7A*1</t>
    </r>
    <r>
      <rPr>
        <sz val="10"/>
        <rFont val="方正粗黑宋简体"/>
        <charset val="134"/>
      </rPr>
      <t>铅酸电池</t>
    </r>
    <r>
      <rPr>
        <sz val="10"/>
        <rFont val="Arial"/>
        <charset val="134"/>
      </rPr>
      <t xml:space="preserve">
Lead-acid battery
12V390*2 </t>
    </r>
    <r>
      <rPr>
        <sz val="10"/>
        <rFont val="方正粗黑宋简体"/>
        <charset val="134"/>
      </rPr>
      <t>电机</t>
    </r>
    <r>
      <rPr>
        <sz val="10"/>
        <rFont val="Arial"/>
        <charset val="134"/>
      </rPr>
      <t xml:space="preserve"> motor</t>
    </r>
  </si>
  <si>
    <r>
      <rPr>
        <b/>
        <sz val="10"/>
        <rFont val="宋体"/>
        <charset val="134"/>
      </rPr>
      <t>红色</t>
    </r>
    <r>
      <rPr>
        <b/>
        <sz val="10"/>
        <rFont val="Arial"/>
        <charset val="134"/>
      </rPr>
      <t>,</t>
    </r>
    <r>
      <rPr>
        <b/>
        <sz val="10"/>
        <rFont val="宋体"/>
        <charset val="134"/>
      </rPr>
      <t>白色，</t>
    </r>
    <r>
      <rPr>
        <b/>
        <sz val="10"/>
        <rFont val="Arial"/>
        <charset val="134"/>
      </rPr>
      <t xml:space="preserve">
</t>
    </r>
    <r>
      <rPr>
        <b/>
        <sz val="10"/>
        <rFont val="宋体"/>
        <charset val="134"/>
      </rPr>
      <t>黄色，</t>
    </r>
    <r>
      <rPr>
        <b/>
        <sz val="10"/>
        <rFont val="Arial"/>
        <charset val="134"/>
      </rPr>
      <t xml:space="preserve">
Red, white,
yellow,</t>
    </r>
  </si>
  <si>
    <t>132*60*85CM</t>
  </si>
  <si>
    <t>17.5KG                  
20.5KG</t>
  </si>
  <si>
    <r>
      <rPr>
        <sz val="7.5"/>
        <color rgb="FFFF0000"/>
        <rFont val="方正粗黑宋简体"/>
        <charset val="134"/>
      </rPr>
      <t xml:space="preserve">(12V7A*1铅酸电池Lead-acid battery + 12V390*2 电机 motor )                                 
</t>
    </r>
    <r>
      <rPr>
        <sz val="7.5"/>
        <rFont val="方正粗黑宋简体"/>
        <charset val="134"/>
      </rPr>
      <t>12V7A电瓶 390双驱马达      真车钥匙启动 蓝牙MP3播放器   前后炫彩LED仿真车灯                                                                                                        
12V7A battery 390 dual drive motor real car key start Bluetooth MP3 player front and rear Glitzy LED simulation headlights</t>
    </r>
  </si>
  <si>
    <t>皮座Leather seats+15RMB                                  
EVA发泡胎EVAfoam tire+50RMB              
手动加速                                                               
Manual throttle acceleration+20RMB</t>
  </si>
  <si>
    <r>
      <rPr>
        <sz val="10"/>
        <rFont val="Arial"/>
        <charset val="134"/>
      </rPr>
      <t>550                                                                
12V7A*1</t>
    </r>
    <r>
      <rPr>
        <sz val="10"/>
        <rFont val="方正粗黑宋简体"/>
        <charset val="134"/>
      </rPr>
      <t>铅酸电池</t>
    </r>
    <r>
      <rPr>
        <sz val="10"/>
        <rFont val="Arial"/>
        <charset val="134"/>
      </rPr>
      <t xml:space="preserve">
Lead-acid battery
12V390*2 </t>
    </r>
    <r>
      <rPr>
        <sz val="10"/>
        <rFont val="方正粗黑宋简体"/>
        <charset val="134"/>
      </rPr>
      <t>电机</t>
    </r>
    <r>
      <rPr>
        <sz val="10"/>
        <rFont val="Arial"/>
        <charset val="134"/>
      </rPr>
      <t xml:space="preserve"> motor
</t>
    </r>
    <r>
      <rPr>
        <sz val="10"/>
        <rFont val="方正粗黑宋简体"/>
        <charset val="134"/>
      </rPr>
      <t>警车</t>
    </r>
    <r>
      <rPr>
        <sz val="10"/>
        <rFont val="Arial"/>
        <charset val="134"/>
      </rPr>
      <t xml:space="preserve">
Police Car</t>
    </r>
  </si>
  <si>
    <r>
      <rPr>
        <b/>
        <sz val="10"/>
        <rFont val="宋体"/>
        <charset val="134"/>
      </rPr>
      <t>白色</t>
    </r>
    <r>
      <rPr>
        <b/>
        <sz val="10"/>
        <rFont val="Arial"/>
        <charset val="134"/>
      </rPr>
      <t>, white,</t>
    </r>
  </si>
  <si>
    <r>
      <rPr>
        <sz val="7.5"/>
        <color rgb="FFFF0000"/>
        <rFont val="方正粗黑宋简体"/>
        <charset val="134"/>
      </rPr>
      <t xml:space="preserve">(12V7A*1铅酸电池Lead-acid battery + 12V390*2 电机 motor )                                 
</t>
    </r>
    <r>
      <rPr>
        <sz val="7.5"/>
        <rFont val="方正粗黑宋简体"/>
        <charset val="134"/>
      </rPr>
      <t>12V7A电瓶 390双驱马达      真车钥匙启动 蓝牙MP3播放器   前后炫彩LED仿真车灯  ,白色为警车款配备警报警灯和警用对讲机                                                                                     12V7A battery 390 dual drive motor real car key start Bluetooth MP3 player front and rear Glitzy LED simulation headlights,The white is equipped with alarm lights and walkie-talkies for police cars</t>
    </r>
  </si>
  <si>
    <r>
      <rPr>
        <b/>
        <sz val="10"/>
        <rFont val="Arial"/>
        <charset val="134"/>
      </rPr>
      <t>5188                         
12V7A*1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 
</t>
    </r>
    <r>
      <rPr>
        <b/>
        <sz val="10"/>
        <rFont val="宋体"/>
        <charset val="134"/>
      </rPr>
      <t>新品泡泡战车</t>
    </r>
    <r>
      <rPr>
        <b/>
        <sz val="10"/>
        <rFont val="Arial"/>
        <charset val="134"/>
      </rPr>
      <t xml:space="preserve">              NEW                   Bubble blower       </t>
    </r>
  </si>
  <si>
    <r>
      <rPr>
        <b/>
        <sz val="10"/>
        <rFont val="宋体"/>
        <charset val="134"/>
      </rPr>
      <t>红，绿</t>
    </r>
    <r>
      <rPr>
        <b/>
        <sz val="10"/>
        <rFont val="Arial"/>
        <charset val="134"/>
      </rPr>
      <t xml:space="preserve">                            Red, green </t>
    </r>
  </si>
  <si>
    <t>90*57*65CM</t>
  </si>
  <si>
    <t>16.7KG/       19.9KG</t>
  </si>
  <si>
    <r>
      <rPr>
        <b/>
        <sz val="7.5"/>
        <color rgb="FFFF0000"/>
        <rFont val="Arial"/>
        <charset val="134"/>
      </rPr>
      <t xml:space="preserve"> (12V7A*1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功能配置：电池</t>
    </r>
    <r>
      <rPr>
        <b/>
        <sz val="7.5"/>
        <rFont val="Arial"/>
        <charset val="134"/>
      </rPr>
      <t>12v7</t>
    </r>
    <r>
      <rPr>
        <b/>
        <sz val="7.5"/>
        <rFont val="宋体"/>
        <charset val="134"/>
      </rPr>
      <t>、电机</t>
    </r>
    <r>
      <rPr>
        <b/>
        <sz val="7.5"/>
        <rFont val="Arial"/>
        <charset val="134"/>
      </rPr>
      <t xml:space="preserve">550*2    </t>
    </r>
    <r>
      <rPr>
        <b/>
        <sz val="7.5"/>
        <rFont val="宋体"/>
        <charset val="134"/>
      </rPr>
      <t>电量显示</t>
    </r>
    <r>
      <rPr>
        <b/>
        <sz val="7.5"/>
        <rFont val="Arial"/>
        <charset val="134"/>
      </rPr>
      <t xml:space="preserve"> </t>
    </r>
    <r>
      <rPr>
        <b/>
        <sz val="7.5"/>
        <rFont val="宋体"/>
        <charset val="134"/>
      </rPr>
      <t>早教蓝牙系统（可连手机）</t>
    </r>
    <r>
      <rPr>
        <b/>
        <sz val="7.5"/>
        <rFont val="Arial"/>
        <charset val="134"/>
      </rPr>
      <t xml:space="preserve"> </t>
    </r>
    <r>
      <rPr>
        <b/>
        <sz val="7.5"/>
        <rFont val="宋体"/>
        <charset val="134"/>
      </rPr>
      <t>儿歌故事</t>
    </r>
    <r>
      <rPr>
        <b/>
        <sz val="7.5"/>
        <rFont val="Arial"/>
        <charset val="134"/>
      </rPr>
      <t xml:space="preserve">  </t>
    </r>
    <r>
      <rPr>
        <b/>
        <sz val="7.5"/>
        <rFont val="宋体"/>
        <charset val="134"/>
      </rPr>
      <t>绗绣座椅</t>
    </r>
    <r>
      <rPr>
        <b/>
        <sz val="7.5"/>
        <rFont val="Arial"/>
        <charset val="134"/>
      </rPr>
      <t xml:space="preserve"> 360</t>
    </r>
    <r>
      <rPr>
        <b/>
        <sz val="7.5"/>
        <rFont val="宋体"/>
        <charset val="134"/>
      </rPr>
      <t>度原地旋转</t>
    </r>
    <r>
      <rPr>
        <b/>
        <sz val="7.5"/>
        <rFont val="Arial"/>
        <charset val="134"/>
      </rPr>
      <t xml:space="preserve">                                                                          
Function configuration: Battery 12v7, motor 550*2 power display early education Bluetooth system (can be connected to mobile phone) quilted seat 360 degrees in place</t>
    </r>
  </si>
  <si>
    <t>3C</t>
  </si>
  <si>
    <r>
      <rPr>
        <b/>
        <sz val="10"/>
        <rFont val="Arial"/>
        <charset val="134"/>
      </rPr>
      <t>5188                         
12V7A*1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 
</t>
    </r>
    <r>
      <rPr>
        <b/>
        <sz val="10"/>
        <rFont val="宋体"/>
        <charset val="134"/>
      </rPr>
      <t>新品水弹战车</t>
    </r>
    <r>
      <rPr>
        <b/>
        <sz val="10"/>
        <rFont val="Arial"/>
        <charset val="134"/>
      </rPr>
      <t xml:space="preserve">              NEW                  Water bomb truck      </t>
    </r>
  </si>
  <si>
    <r>
      <rPr>
        <b/>
        <sz val="10"/>
        <rFont val="Arial"/>
        <charset val="134"/>
      </rPr>
      <t>5188                         
12V7A*1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 
</t>
    </r>
    <r>
      <rPr>
        <b/>
        <sz val="10"/>
        <rFont val="宋体"/>
        <charset val="134"/>
      </rPr>
      <t>新品水弹战车</t>
    </r>
    <r>
      <rPr>
        <b/>
        <sz val="10"/>
        <rFont val="Arial"/>
        <charset val="134"/>
      </rPr>
      <t xml:space="preserve">              NEW                  
Water bomb truck      </t>
    </r>
  </si>
  <si>
    <t>LH</t>
  </si>
  <si>
    <r>
      <rPr>
        <b/>
        <sz val="10"/>
        <rFont val="宋体"/>
        <charset val="134"/>
      </rPr>
      <t>战狼</t>
    </r>
    <r>
      <rPr>
        <b/>
        <sz val="10"/>
        <rFont val="Arial"/>
        <charset val="134"/>
      </rPr>
      <t>3</t>
    </r>
    <r>
      <rPr>
        <b/>
        <sz val="10"/>
        <rFont val="宋体"/>
        <charset val="134"/>
      </rPr>
      <t>车头</t>
    </r>
    <r>
      <rPr>
        <b/>
        <sz val="10"/>
        <rFont val="Arial"/>
        <charset val="134"/>
      </rPr>
      <t xml:space="preserve">                                                                                                                                       6V4.5A*1</t>
    </r>
    <r>
      <rPr>
        <b/>
        <sz val="10"/>
        <rFont val="宋体"/>
        <charset val="134"/>
      </rPr>
      <t>铅酸电池</t>
    </r>
    <r>
      <rPr>
        <b/>
        <sz val="10"/>
        <rFont val="Arial"/>
        <charset val="134"/>
      </rPr>
      <t xml:space="preserve">Lead-acid battery 
6V380*1 </t>
    </r>
    <r>
      <rPr>
        <b/>
        <sz val="10"/>
        <rFont val="宋体"/>
        <charset val="134"/>
      </rPr>
      <t>电机</t>
    </r>
    <r>
      <rPr>
        <b/>
        <sz val="10"/>
        <rFont val="Arial"/>
        <charset val="134"/>
      </rPr>
      <t xml:space="preserve"> motor </t>
    </r>
  </si>
  <si>
    <r>
      <rPr>
        <b/>
        <sz val="10"/>
        <rFont val="宋体"/>
        <charset val="134"/>
      </rPr>
      <t>绿色</t>
    </r>
    <r>
      <rPr>
        <b/>
        <sz val="10"/>
        <rFont val="Arial"/>
        <charset val="134"/>
      </rPr>
      <t>,</t>
    </r>
    <r>
      <rPr>
        <b/>
        <sz val="10"/>
        <rFont val="宋体"/>
        <charset val="134"/>
      </rPr>
      <t>蓝色</t>
    </r>
    <r>
      <rPr>
        <b/>
        <sz val="10"/>
        <rFont val="Arial"/>
        <charset val="134"/>
      </rPr>
      <t xml:space="preserve">,                    
</t>
    </r>
    <r>
      <rPr>
        <b/>
        <sz val="10"/>
        <rFont val="宋体"/>
        <charset val="134"/>
      </rPr>
      <t>白色</t>
    </r>
    <r>
      <rPr>
        <b/>
        <sz val="10"/>
        <rFont val="Arial"/>
        <charset val="134"/>
      </rPr>
      <t>,</t>
    </r>
    <r>
      <rPr>
        <b/>
        <sz val="10"/>
        <rFont val="宋体"/>
        <charset val="134"/>
      </rPr>
      <t>红色</t>
    </r>
    <r>
      <rPr>
        <b/>
        <sz val="10"/>
        <rFont val="Arial"/>
        <charset val="134"/>
      </rPr>
      <t>,           
Green,blue,              
white,red,</t>
    </r>
  </si>
  <si>
    <t>82*44.5*50CM</t>
  </si>
  <si>
    <t>7.75KG      8.2KG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</si>
  <si>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多功能早教设计</t>
    </r>
    <r>
      <rPr>
        <b/>
        <sz val="7.5"/>
        <rFont val="Arial"/>
        <charset val="134"/>
      </rPr>
      <t>,</t>
    </r>
    <r>
      <rPr>
        <b/>
        <sz val="7.5"/>
        <rFont val="宋体"/>
        <charset val="134"/>
      </rPr>
      <t>带有音乐</t>
    </r>
    <r>
      <rPr>
        <b/>
        <sz val="7.5"/>
        <rFont val="Arial"/>
        <charset val="134"/>
      </rPr>
      <t>,</t>
    </r>
    <r>
      <rPr>
        <b/>
        <sz val="7.5"/>
        <rFont val="宋体"/>
        <charset val="134"/>
      </rPr>
      <t>古诗</t>
    </r>
    <r>
      <rPr>
        <b/>
        <sz val="7.5"/>
        <rFont val="Arial"/>
        <charset val="134"/>
      </rPr>
      <t>,</t>
    </r>
    <r>
      <rPr>
        <b/>
        <sz val="7.5"/>
        <rFont val="宋体"/>
        <charset val="134"/>
      </rPr>
      <t>儿歌</t>
    </r>
    <r>
      <rPr>
        <b/>
        <sz val="7.5"/>
        <rFont val="Arial"/>
        <charset val="134"/>
      </rPr>
      <t>,</t>
    </r>
    <r>
      <rPr>
        <b/>
        <sz val="7.5"/>
        <rFont val="宋体"/>
        <charset val="134"/>
      </rPr>
      <t>可插</t>
    </r>
    <r>
      <rPr>
        <b/>
        <sz val="7.5"/>
        <rFont val="Arial"/>
        <charset val="134"/>
      </rPr>
      <t>U</t>
    </r>
    <r>
      <rPr>
        <b/>
        <sz val="7.5"/>
        <rFont val="宋体"/>
        <charset val="134"/>
      </rPr>
      <t>盘</t>
    </r>
    <r>
      <rPr>
        <b/>
        <sz val="7.5"/>
        <rFont val="Arial"/>
        <charset val="134"/>
      </rPr>
      <t>,</t>
    </r>
    <r>
      <rPr>
        <b/>
        <sz val="7.5"/>
        <rFont val="宋体"/>
        <charset val="134"/>
      </rPr>
      <t>拓展海量内存</t>
    </r>
    <r>
      <rPr>
        <b/>
        <sz val="7.5"/>
        <rFont val="Arial"/>
        <charset val="134"/>
      </rPr>
      <t xml:space="preserve">, </t>
    </r>
    <r>
      <rPr>
        <b/>
        <sz val="7.5"/>
        <rFont val="宋体"/>
        <charset val="134"/>
      </rPr>
      <t>加大舒适座椅</t>
    </r>
    <r>
      <rPr>
        <b/>
        <sz val="7.5"/>
        <rFont val="Arial"/>
        <charset val="134"/>
      </rPr>
      <t>,</t>
    </r>
    <r>
      <rPr>
        <b/>
        <sz val="7.5"/>
        <rFont val="宋体"/>
        <charset val="134"/>
      </rPr>
      <t>多功能方向盘</t>
    </r>
    <r>
      <rPr>
        <b/>
        <sz val="7.5"/>
        <rFont val="Arial"/>
        <charset val="134"/>
      </rPr>
      <t>,</t>
    </r>
    <r>
      <rPr>
        <b/>
        <sz val="7.5"/>
        <rFont val="宋体"/>
        <charset val="134"/>
      </rPr>
      <t>采用防滑耐磨车轮</t>
    </r>
    <r>
      <rPr>
        <b/>
        <sz val="7.5"/>
        <rFont val="Arial"/>
        <charset val="134"/>
      </rPr>
      <t>,                                                 
Multi-functional early education design with music ancient poetry children's songs can be inserted U disk, expand mass memory increase comfortable seats multi-functional steering wheel, using anti-skid wear-resistant wheels</t>
    </r>
  </si>
  <si>
    <r>
      <rPr>
        <b/>
        <sz val="10"/>
        <rFont val="宋体"/>
        <charset val="134"/>
      </rPr>
      <t>战狼</t>
    </r>
    <r>
      <rPr>
        <b/>
        <sz val="10"/>
        <rFont val="Arial"/>
        <charset val="134"/>
      </rPr>
      <t>1</t>
    </r>
    <r>
      <rPr>
        <b/>
        <sz val="10"/>
        <rFont val="宋体"/>
        <charset val="134"/>
      </rPr>
      <t>长枪</t>
    </r>
    <r>
      <rPr>
        <b/>
        <sz val="10"/>
        <rFont val="Arial"/>
        <charset val="134"/>
      </rPr>
      <t xml:space="preserve">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</si>
  <si>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t>146*44.5*50CM</t>
  </si>
  <si>
    <t>12.35KG           
13.5KG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</si>
  <si>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多功能早教设计</t>
    </r>
    <r>
      <rPr>
        <b/>
        <sz val="7.5"/>
        <rFont val="Arial"/>
        <charset val="134"/>
      </rPr>
      <t xml:space="preserve"> </t>
    </r>
    <r>
      <rPr>
        <b/>
        <sz val="7.5"/>
        <rFont val="宋体"/>
        <charset val="134"/>
      </rPr>
      <t>带有音乐</t>
    </r>
    <r>
      <rPr>
        <b/>
        <sz val="7.5"/>
        <rFont val="Arial"/>
        <charset val="134"/>
      </rPr>
      <t xml:space="preserve"> </t>
    </r>
    <r>
      <rPr>
        <b/>
        <sz val="7.5"/>
        <rFont val="宋体"/>
        <charset val="134"/>
      </rPr>
      <t>古诗</t>
    </r>
    <r>
      <rPr>
        <b/>
        <sz val="7.5"/>
        <rFont val="Arial"/>
        <charset val="134"/>
      </rPr>
      <t xml:space="preserve"> </t>
    </r>
    <r>
      <rPr>
        <b/>
        <sz val="7.5"/>
        <rFont val="宋体"/>
        <charset val="134"/>
      </rPr>
      <t>儿歌</t>
    </r>
    <r>
      <rPr>
        <b/>
        <sz val="7.5"/>
        <rFont val="Arial"/>
        <charset val="134"/>
      </rPr>
      <t xml:space="preserve"> </t>
    </r>
    <r>
      <rPr>
        <b/>
        <sz val="7.5"/>
        <rFont val="宋体"/>
        <charset val="134"/>
      </rPr>
      <t>可插</t>
    </r>
    <r>
      <rPr>
        <b/>
        <sz val="7.5"/>
        <rFont val="Arial"/>
        <charset val="134"/>
      </rPr>
      <t>U</t>
    </r>
    <r>
      <rPr>
        <b/>
        <sz val="7.5"/>
        <rFont val="宋体"/>
        <charset val="134"/>
      </rPr>
      <t>盘，仿真长枪设计，带有音乐，灯光，加大舒适座椅</t>
    </r>
    <r>
      <rPr>
        <b/>
        <sz val="7.5"/>
        <rFont val="Arial"/>
        <charset val="134"/>
      </rPr>
      <t xml:space="preserve"> </t>
    </r>
    <r>
      <rPr>
        <b/>
        <sz val="7.5"/>
        <rFont val="宋体"/>
        <charset val="134"/>
      </rPr>
      <t>多功能方向盘</t>
    </r>
    <r>
      <rPr>
        <b/>
        <sz val="7.5"/>
        <rFont val="Arial"/>
        <charset val="134"/>
      </rPr>
      <t xml:space="preserve"> </t>
    </r>
    <r>
      <rPr>
        <b/>
        <sz val="7.5"/>
        <rFont val="宋体"/>
        <charset val="134"/>
      </rPr>
      <t>拖斗连接可一件拆卸</t>
    </r>
    <r>
      <rPr>
        <b/>
        <sz val="7.5"/>
        <rFont val="Arial"/>
        <charset val="134"/>
      </rPr>
      <t xml:space="preserve"> </t>
    </r>
    <r>
      <rPr>
        <b/>
        <sz val="7.5"/>
        <rFont val="宋体"/>
        <charset val="134"/>
      </rPr>
      <t>，长枪可以</t>
    </r>
    <r>
      <rPr>
        <b/>
        <sz val="7.5"/>
        <rFont val="Arial"/>
        <charset val="134"/>
      </rPr>
      <t>360</t>
    </r>
    <r>
      <rPr>
        <b/>
        <sz val="7.5"/>
        <rFont val="宋体"/>
        <charset val="134"/>
      </rPr>
      <t>度旋转</t>
    </r>
    <r>
      <rPr>
        <b/>
        <sz val="7.5"/>
        <rFont val="Arial"/>
        <charset val="134"/>
      </rPr>
      <t xml:space="preserve">                                                                                        
Multi-functional early education design with music ancient poetry children's songs can be inserted U disk, simulation long gun design, with music, lighting, increase comfortable seats multi-functional steering wheel bucket connection can be removed, long gun can be 360 degrees rotation </t>
    </r>
  </si>
  <si>
    <t>LS</t>
  </si>
  <si>
    <r>
      <rPr>
        <b/>
        <sz val="10"/>
        <rFont val="Arial"/>
        <charset val="134"/>
      </rPr>
      <t>1188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t>
    </r>
  </si>
  <si>
    <r>
      <rPr>
        <b/>
        <sz val="10"/>
        <rFont val="宋体"/>
        <charset val="134"/>
      </rPr>
      <t>红</t>
    </r>
    <r>
      <rPr>
        <b/>
        <sz val="10"/>
        <rFont val="Arial"/>
        <charset val="134"/>
      </rPr>
      <t xml:space="preserve"> </t>
    </r>
    <r>
      <rPr>
        <b/>
        <sz val="10"/>
        <rFont val="宋体"/>
        <charset val="134"/>
      </rPr>
      <t>黄</t>
    </r>
    <r>
      <rPr>
        <b/>
        <sz val="10"/>
        <rFont val="Arial"/>
        <charset val="134"/>
      </rPr>
      <t xml:space="preserve"> </t>
    </r>
    <r>
      <rPr>
        <b/>
        <sz val="10"/>
        <rFont val="宋体"/>
        <charset val="134"/>
      </rPr>
      <t>蓝</t>
    </r>
    <r>
      <rPr>
        <b/>
        <sz val="10"/>
        <rFont val="Arial"/>
        <charset val="134"/>
      </rPr>
      <t xml:space="preserve">                      
Red yellow blue</t>
    </r>
  </si>
  <si>
    <t>130*55*60CM</t>
  </si>
  <si>
    <t>8.85KG           
10.25KG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</si>
  <si>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全电动挖掘机，电动挖臂</t>
    </r>
    <r>
      <rPr>
        <b/>
        <sz val="7.5"/>
        <rFont val="Arial"/>
        <charset val="134"/>
      </rPr>
      <t xml:space="preserve"> </t>
    </r>
    <r>
      <rPr>
        <b/>
        <sz val="7.5"/>
        <rFont val="宋体"/>
        <charset val="134"/>
      </rPr>
      <t>半围</t>
    </r>
    <r>
      <rPr>
        <b/>
        <sz val="7.5"/>
        <rFont val="Arial"/>
        <charset val="134"/>
      </rPr>
      <t xml:space="preserve"> </t>
    </r>
    <r>
      <rPr>
        <b/>
        <sz val="7.5"/>
        <rFont val="宋体"/>
        <charset val="134"/>
      </rPr>
      <t>可拆卸</t>
    </r>
    <r>
      <rPr>
        <b/>
        <sz val="7.5"/>
        <rFont val="Arial"/>
        <charset val="134"/>
      </rPr>
      <t xml:space="preserve"> </t>
    </r>
    <r>
      <rPr>
        <b/>
        <sz val="7.5"/>
        <rFont val="宋体"/>
        <charset val="134"/>
      </rPr>
      <t>，</t>
    </r>
    <r>
      <rPr>
        <b/>
        <sz val="7.5"/>
        <rFont val="Arial"/>
        <charset val="134"/>
      </rPr>
      <t xml:space="preserve"> </t>
    </r>
    <r>
      <rPr>
        <b/>
        <sz val="7.5"/>
        <rFont val="宋体"/>
        <charset val="134"/>
      </rPr>
      <t>科学设计，多功能方向盘，一键启动，</t>
    </r>
    <r>
      <rPr>
        <b/>
        <sz val="7.5"/>
        <rFont val="Arial"/>
        <charset val="134"/>
      </rPr>
      <t>6V380</t>
    </r>
    <r>
      <rPr>
        <b/>
        <sz val="7.5"/>
        <rFont val="宋体"/>
        <charset val="134"/>
      </rPr>
      <t>电机，</t>
    </r>
    <r>
      <rPr>
        <b/>
        <sz val="7.5"/>
        <rFont val="Arial"/>
        <charset val="134"/>
      </rPr>
      <t>LED</t>
    </r>
    <r>
      <rPr>
        <b/>
        <sz val="7.5"/>
        <rFont val="宋体"/>
        <charset val="134"/>
      </rPr>
      <t>大灯，动感音乐，</t>
    </r>
    <r>
      <rPr>
        <b/>
        <sz val="7.5"/>
        <rFont val="Arial"/>
        <charset val="134"/>
      </rPr>
      <t xml:space="preserve"> 6V4.5AH</t>
    </r>
    <r>
      <rPr>
        <b/>
        <sz val="7.5"/>
        <rFont val="宋体"/>
        <charset val="134"/>
      </rPr>
      <t>电瓶</t>
    </r>
    <r>
      <rPr>
        <b/>
        <sz val="7.5"/>
        <rFont val="Arial"/>
        <charset val="134"/>
      </rPr>
      <t xml:space="preserve">                                       
Full electric excavator, electric arm half circle detachable, scientific design, multi-functional steering wheel, one button start, 6V380 motor, LED headlights, dynamic music, 6V4.5AH battery</t>
    </r>
  </si>
  <si>
    <r>
      <rPr>
        <b/>
        <sz val="10"/>
        <rFont val="Arial"/>
        <charset val="134"/>
      </rPr>
      <t>1188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
</t>
    </r>
    <r>
      <rPr>
        <b/>
        <sz val="10"/>
        <rFont val="宋体"/>
        <charset val="134"/>
      </rPr>
      <t>加推把</t>
    </r>
    <r>
      <rPr>
        <b/>
        <sz val="10"/>
        <rFont val="Arial"/>
        <charset val="134"/>
      </rPr>
      <t xml:space="preserve"> 
push handle</t>
    </r>
  </si>
  <si>
    <r>
      <rPr>
        <b/>
        <sz val="10"/>
        <rFont val="Arial"/>
        <charset val="134"/>
      </rPr>
      <t>1188
6V4.5A*1</t>
    </r>
    <r>
      <rPr>
        <b/>
        <sz val="10"/>
        <rFont val="宋体"/>
        <charset val="134"/>
      </rPr>
      <t>铅酸电池</t>
    </r>
    <r>
      <rPr>
        <b/>
        <sz val="10"/>
        <rFont val="Arial"/>
        <charset val="134"/>
      </rPr>
      <t xml:space="preserve">
Lead-acid battery 
6V380*2</t>
    </r>
    <r>
      <rPr>
        <b/>
        <sz val="10"/>
        <rFont val="宋体"/>
        <charset val="134"/>
      </rPr>
      <t>电机</t>
    </r>
    <r>
      <rPr>
        <b/>
        <sz val="10"/>
        <rFont val="Arial"/>
        <charset val="134"/>
      </rPr>
      <t xml:space="preserve"> motor
</t>
    </r>
    <r>
      <rPr>
        <b/>
        <sz val="10"/>
        <rFont val="宋体"/>
        <charset val="134"/>
      </rPr>
      <t>双驱</t>
    </r>
    <r>
      <rPr>
        <b/>
        <sz val="10"/>
        <rFont val="Arial"/>
        <charset val="134"/>
      </rPr>
      <t>+</t>
    </r>
    <r>
      <rPr>
        <b/>
        <sz val="10"/>
        <rFont val="宋体"/>
        <charset val="134"/>
      </rPr>
      <t>遥控</t>
    </r>
    <r>
      <rPr>
        <b/>
        <sz val="10"/>
        <rFont val="Arial"/>
        <charset val="134"/>
      </rPr>
      <t>+</t>
    </r>
    <r>
      <rPr>
        <b/>
        <sz val="10"/>
        <rFont val="宋体"/>
        <charset val="134"/>
      </rPr>
      <t>加推把</t>
    </r>
    <r>
      <rPr>
        <b/>
        <sz val="10"/>
        <rFont val="Arial"/>
        <charset val="134"/>
      </rPr>
      <t xml:space="preserve">                                    Dual drive + remote control + push handle</t>
    </r>
  </si>
  <si>
    <t>140*60*55CM</t>
  </si>
  <si>
    <t>11KG           
13KG</t>
  </si>
  <si>
    <r>
      <rPr>
        <b/>
        <sz val="7.5"/>
        <color rgb="FFFF0000"/>
        <rFont val="Arial"/>
        <charset val="134"/>
      </rPr>
      <t>(6V4.5A*1</t>
    </r>
    <r>
      <rPr>
        <b/>
        <sz val="7.5"/>
        <color rgb="FFFF0000"/>
        <rFont val="宋体"/>
        <charset val="134"/>
      </rPr>
      <t>铅酸电池</t>
    </r>
    <r>
      <rPr>
        <b/>
        <sz val="7.5"/>
        <color rgb="FFFF0000"/>
        <rFont val="Arial"/>
        <charset val="134"/>
      </rPr>
      <t>Lead-acid battery + 6V380*2</t>
    </r>
    <r>
      <rPr>
        <b/>
        <sz val="7.5"/>
        <color rgb="FFFF0000"/>
        <rFont val="宋体"/>
        <charset val="134"/>
      </rPr>
      <t>电机</t>
    </r>
    <r>
      <rPr>
        <b/>
        <sz val="7.5"/>
        <color rgb="FFFF0000"/>
        <rFont val="Arial"/>
        <charset val="134"/>
      </rPr>
      <t xml:space="preserve"> motor )                               
</t>
    </r>
    <r>
      <rPr>
        <b/>
        <sz val="7.5"/>
        <rFont val="宋体"/>
        <charset val="134"/>
      </rPr>
      <t>全电动，电动挖臂</t>
    </r>
    <r>
      <rPr>
        <b/>
        <sz val="7.5"/>
        <rFont val="Arial"/>
        <charset val="134"/>
      </rPr>
      <t xml:space="preserve">  </t>
    </r>
    <r>
      <rPr>
        <b/>
        <sz val="7.5"/>
        <rFont val="宋体"/>
        <charset val="134"/>
      </rPr>
      <t>带推杆</t>
    </r>
    <r>
      <rPr>
        <b/>
        <sz val="7.5"/>
        <rFont val="Arial"/>
        <charset val="134"/>
      </rPr>
      <t xml:space="preserve">  </t>
    </r>
    <r>
      <rPr>
        <b/>
        <sz val="7.5"/>
        <rFont val="宋体"/>
        <charset val="134"/>
      </rPr>
      <t>推杆可</t>
    </r>
    <r>
      <rPr>
        <b/>
        <sz val="7.5"/>
        <rFont val="Arial"/>
        <charset val="134"/>
      </rPr>
      <t xml:space="preserve"> </t>
    </r>
    <r>
      <rPr>
        <b/>
        <sz val="7.5"/>
        <rFont val="宋体"/>
        <charset val="134"/>
      </rPr>
      <t>伸缩，可拆卸</t>
    </r>
    <r>
      <rPr>
        <b/>
        <sz val="7.5"/>
        <rFont val="Arial"/>
        <charset val="134"/>
      </rPr>
      <t xml:space="preserve"> </t>
    </r>
    <r>
      <rPr>
        <b/>
        <sz val="7.5"/>
        <rFont val="宋体"/>
        <charset val="134"/>
      </rPr>
      <t>，全围</t>
    </r>
    <r>
      <rPr>
        <b/>
        <sz val="7.5"/>
        <rFont val="Arial"/>
        <charset val="134"/>
      </rPr>
      <t xml:space="preserve"> </t>
    </r>
    <r>
      <rPr>
        <b/>
        <sz val="7.5"/>
        <rFont val="宋体"/>
        <charset val="134"/>
      </rPr>
      <t>，多功能方向盘，一键启动，</t>
    </r>
    <r>
      <rPr>
        <b/>
        <sz val="7.5"/>
        <rFont val="Arial"/>
        <charset val="134"/>
      </rPr>
      <t>6V380</t>
    </r>
    <r>
      <rPr>
        <b/>
        <sz val="7.5"/>
        <rFont val="宋体"/>
        <charset val="134"/>
      </rPr>
      <t>离合电机，，</t>
    </r>
    <r>
      <rPr>
        <b/>
        <sz val="7.5"/>
        <rFont val="Arial"/>
        <charset val="134"/>
      </rPr>
      <t>LED</t>
    </r>
    <r>
      <rPr>
        <b/>
        <sz val="7.5"/>
        <rFont val="宋体"/>
        <charset val="134"/>
      </rPr>
      <t>大灯，动感音乐，</t>
    </r>
    <r>
      <rPr>
        <b/>
        <sz val="7.5"/>
        <rFont val="Arial"/>
        <charset val="134"/>
      </rPr>
      <t xml:space="preserve"> 6V4.5AH</t>
    </r>
    <r>
      <rPr>
        <b/>
        <sz val="7.5"/>
        <rFont val="宋体"/>
        <charset val="134"/>
      </rPr>
      <t>电瓶</t>
    </r>
    <r>
      <rPr>
        <b/>
        <sz val="7.5"/>
        <rFont val="Arial"/>
        <charset val="134"/>
      </rPr>
      <t>.2.4G</t>
    </r>
    <r>
      <rPr>
        <b/>
        <sz val="7.5"/>
        <rFont val="宋体"/>
        <charset val="134"/>
      </rPr>
      <t>蓝牙遥控</t>
    </r>
    <r>
      <rPr>
        <b/>
        <sz val="7.5"/>
        <rFont val="Arial"/>
        <charset val="134"/>
      </rPr>
      <t xml:space="preserve">                                                                                                           
All electric, electric excavator arm with push rod push-rod telescopic, detachable, full circumference, multi-functional steering wheel, one button start, 6V380 clutch motor, LED headlights, dynamic music, 6V4.5AH battery.2.4G Bluetooth remote control</t>
    </r>
  </si>
  <si>
    <r>
      <rPr>
        <b/>
        <sz val="10"/>
        <rFont val="Arial"/>
        <charset val="134"/>
      </rPr>
      <t>2019
6V4.5A*2</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</si>
  <si>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t>110*51*75CM</t>
  </si>
  <si>
    <r>
      <rPr>
        <b/>
        <sz val="7.5"/>
        <color rgb="FFFF0000"/>
        <rFont val="Arial"/>
        <charset val="134"/>
      </rPr>
      <t>(6V4.5A*2</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宋体"/>
        <charset val="134"/>
      </rPr>
      <t>电动三轮摩托车，音量调节</t>
    </r>
    <r>
      <rPr>
        <b/>
        <sz val="7.5"/>
        <rFont val="Arial"/>
        <charset val="134"/>
      </rPr>
      <t xml:space="preserve"> </t>
    </r>
    <r>
      <rPr>
        <b/>
        <sz val="7.5"/>
        <rFont val="宋体"/>
        <charset val="134"/>
      </rPr>
      <t>，电量显示，多功能音乐播放器，</t>
    </r>
    <r>
      <rPr>
        <b/>
        <sz val="7.5"/>
        <rFont val="Arial"/>
        <charset val="134"/>
      </rPr>
      <t>USB</t>
    </r>
    <r>
      <rPr>
        <b/>
        <sz val="7.5"/>
        <rFont val="宋体"/>
        <charset val="134"/>
      </rPr>
      <t>插口，</t>
    </r>
    <r>
      <rPr>
        <b/>
        <sz val="7.5"/>
        <rFont val="Arial"/>
        <charset val="134"/>
      </rPr>
      <t>TF</t>
    </r>
    <r>
      <rPr>
        <b/>
        <sz val="7.5"/>
        <rFont val="宋体"/>
        <charset val="134"/>
      </rPr>
      <t>卡插口，</t>
    </r>
    <r>
      <rPr>
        <b/>
        <sz val="7.5"/>
        <rFont val="Arial"/>
        <charset val="134"/>
      </rPr>
      <t>MP3</t>
    </r>
    <r>
      <rPr>
        <b/>
        <sz val="7.5"/>
        <rFont val="宋体"/>
        <charset val="134"/>
      </rPr>
      <t>插头，前进</t>
    </r>
    <r>
      <rPr>
        <b/>
        <sz val="7.5"/>
        <rFont val="Arial"/>
        <charset val="134"/>
      </rPr>
      <t xml:space="preserve"> </t>
    </r>
    <r>
      <rPr>
        <b/>
        <sz val="7.5"/>
        <rFont val="宋体"/>
        <charset val="134"/>
      </rPr>
      <t>后退</t>
    </r>
    <r>
      <rPr>
        <b/>
        <sz val="7.5"/>
        <rFont val="Arial"/>
        <charset val="134"/>
      </rPr>
      <t xml:space="preserve"> </t>
    </r>
    <r>
      <rPr>
        <b/>
        <sz val="7.5"/>
        <rFont val="宋体"/>
        <charset val="134"/>
      </rPr>
      <t>炫彩灯光，智能缓启动，双驱动</t>
    </r>
    <r>
      <rPr>
        <b/>
        <sz val="7.5"/>
        <rFont val="Arial"/>
        <charset val="134"/>
      </rPr>
      <t>380</t>
    </r>
    <r>
      <rPr>
        <b/>
        <sz val="7.5"/>
        <rFont val="宋体"/>
        <charset val="134"/>
      </rPr>
      <t>电机，双电双驱，动感音乐，仿真防滑轮胎</t>
    </r>
    <r>
      <rPr>
        <b/>
        <sz val="7.5"/>
        <rFont val="Arial"/>
        <charset val="134"/>
      </rPr>
      <t xml:space="preserve">                                                                      
Electric three-wheel motorcycle, volume adjustment, power display, multi-function music player, USB jack, TF card jack, MP3 plug, forward and backward bright lights, intelligent slow start, double drive 380 motor, double electric and double drive, dynamic music, simulation of non-skid tires</t>
    </r>
  </si>
  <si>
    <t>3C/EN71/CE</t>
  </si>
  <si>
    <r>
      <rPr>
        <b/>
        <sz val="10"/>
        <rFont val="Arial"/>
        <charset val="134"/>
      </rPr>
      <t>9988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 </t>
    </r>
  </si>
  <si>
    <r>
      <rPr>
        <b/>
        <sz val="10"/>
        <rFont val="宋体"/>
        <charset val="134"/>
      </rPr>
      <t>红、</t>
    </r>
    <r>
      <rPr>
        <b/>
        <sz val="10"/>
        <rFont val="Arial"/>
        <charset val="134"/>
      </rPr>
      <t xml:space="preserve"> Red, </t>
    </r>
  </si>
  <si>
    <t>86*66*56CM</t>
  </si>
  <si>
    <t>11.5KG           
13KG</t>
  </si>
  <si>
    <r>
      <rPr>
        <b/>
        <sz val="7.5"/>
        <color rgb="FFFF0000"/>
        <rFont val="Arial"/>
        <charset val="134"/>
      </rPr>
      <t>(6V4.5A*1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擎天柱沙滩车积木拼接设计，多功能方向盘，一键启动，</t>
    </r>
    <r>
      <rPr>
        <b/>
        <sz val="7.5"/>
        <rFont val="Arial"/>
        <charset val="134"/>
      </rPr>
      <t>6V380</t>
    </r>
    <r>
      <rPr>
        <b/>
        <sz val="7.5"/>
        <rFont val="宋体"/>
        <charset val="134"/>
      </rPr>
      <t>电机，</t>
    </r>
    <r>
      <rPr>
        <b/>
        <sz val="7.5"/>
        <rFont val="Arial"/>
        <charset val="134"/>
      </rPr>
      <t>LED</t>
    </r>
    <r>
      <rPr>
        <b/>
        <sz val="7.5"/>
        <rFont val="宋体"/>
        <charset val="134"/>
      </rPr>
      <t>炫彩大灯，动感音乐，早教，</t>
    </r>
    <r>
      <rPr>
        <b/>
        <sz val="7.5"/>
        <rFont val="Arial"/>
        <charset val="134"/>
      </rPr>
      <t>USB, 6V4.5AH</t>
    </r>
    <r>
      <rPr>
        <b/>
        <sz val="7.5"/>
        <rFont val="宋体"/>
        <charset val="134"/>
      </rPr>
      <t>电瓶，防滑耐磨车轮</t>
    </r>
    <r>
      <rPr>
        <b/>
        <sz val="7.5"/>
        <rFont val="Arial"/>
        <charset val="134"/>
      </rPr>
      <t xml:space="preserve">                                                                                                            Optimus Prime ATV block splice design, multi-function steering wheel, one button start, 6V380 motor, LED bright headlights, dynamic music, early education, USB, 6V5.5AH battery, anti-skid and wear-resistant wheels</t>
    </r>
  </si>
  <si>
    <t>135*66*60CM</t>
  </si>
  <si>
    <r>
      <rPr>
        <b/>
        <sz val="10"/>
        <rFont val="Arial"/>
        <charset val="134"/>
      </rPr>
      <t>9988
6V4.5A*1</t>
    </r>
    <r>
      <rPr>
        <b/>
        <sz val="10"/>
        <rFont val="宋体"/>
        <charset val="134"/>
      </rPr>
      <t>铅酸电池</t>
    </r>
    <r>
      <rPr>
        <b/>
        <sz val="10"/>
        <rFont val="Arial"/>
        <charset val="134"/>
      </rPr>
      <t xml:space="preserve">
Lead-acid battery 
6V380*1 </t>
    </r>
    <r>
      <rPr>
        <b/>
        <sz val="10"/>
        <rFont val="宋体"/>
        <charset val="134"/>
      </rPr>
      <t>电机</t>
    </r>
    <r>
      <rPr>
        <b/>
        <sz val="10"/>
        <rFont val="Arial"/>
        <charset val="134"/>
      </rPr>
      <t xml:space="preserve"> motor 
</t>
    </r>
    <r>
      <rPr>
        <b/>
        <sz val="10"/>
        <rFont val="宋体"/>
        <charset val="134"/>
      </rPr>
      <t>加推把</t>
    </r>
    <r>
      <rPr>
        <b/>
        <sz val="10"/>
        <rFont val="Arial"/>
        <charset val="134"/>
      </rPr>
      <t xml:space="preserve"> 
push handle</t>
    </r>
  </si>
  <si>
    <t>LM</t>
  </si>
  <si>
    <r>
      <rPr>
        <b/>
        <sz val="10"/>
        <rFont val="Arial"/>
        <charset val="134"/>
      </rPr>
      <t>5688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</si>
  <si>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宋体"/>
        <charset val="134"/>
      </rPr>
      <t>灰色</t>
    </r>
    <r>
      <rPr>
        <b/>
        <sz val="10"/>
        <rFont val="Arial"/>
        <charset val="134"/>
      </rPr>
      <t>,</t>
    </r>
    <r>
      <rPr>
        <b/>
        <sz val="10"/>
        <rFont val="宋体"/>
        <charset val="134"/>
      </rPr>
      <t>红色</t>
    </r>
    <r>
      <rPr>
        <b/>
        <sz val="10"/>
        <rFont val="Arial"/>
        <charset val="134"/>
      </rPr>
      <t xml:space="preserve">,                       </t>
    </r>
    <r>
      <rPr>
        <b/>
        <sz val="10"/>
        <rFont val="宋体"/>
        <charset val="134"/>
      </rPr>
      <t>白色</t>
    </r>
    <r>
      <rPr>
        <b/>
        <sz val="10"/>
        <rFont val="Arial"/>
        <charset val="134"/>
      </rPr>
      <t>,</t>
    </r>
    <r>
      <rPr>
        <b/>
        <sz val="10"/>
        <rFont val="宋体"/>
        <charset val="134"/>
      </rPr>
      <t>粉色</t>
    </r>
    <r>
      <rPr>
        <b/>
        <sz val="10"/>
        <rFont val="Arial"/>
        <charset val="134"/>
      </rPr>
      <t>,                   Gray, red ,                  white, pink,</t>
    </r>
  </si>
  <si>
    <t>95*55*50 CM</t>
  </si>
  <si>
    <t>10.3KG           
12.3KG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</si>
  <si>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双驱</t>
    </r>
    <r>
      <rPr>
        <b/>
        <sz val="7.5"/>
        <rFont val="Arial"/>
        <charset val="134"/>
      </rPr>
      <t>380</t>
    </r>
    <r>
      <rPr>
        <b/>
        <sz val="7.5"/>
        <rFont val="宋体"/>
        <charset val="134"/>
      </rPr>
      <t>电机</t>
    </r>
    <r>
      <rPr>
        <b/>
        <sz val="7.5"/>
        <rFont val="Arial"/>
        <charset val="134"/>
      </rPr>
      <t xml:space="preserve"> 12V4</t>
    </r>
    <r>
      <rPr>
        <b/>
        <sz val="7.5"/>
        <rFont val="宋体"/>
        <charset val="134"/>
      </rPr>
      <t>电瓶一键启动</t>
    </r>
    <r>
      <rPr>
        <b/>
        <sz val="7.5"/>
        <rFont val="Arial"/>
        <charset val="134"/>
      </rPr>
      <t xml:space="preserve"> </t>
    </r>
    <r>
      <rPr>
        <b/>
        <sz val="7.5"/>
        <rFont val="宋体"/>
        <charset val="134"/>
      </rPr>
      <t>多功能早教音乐播放器</t>
    </r>
    <r>
      <rPr>
        <b/>
        <sz val="7.5"/>
        <rFont val="Arial"/>
        <charset val="134"/>
      </rPr>
      <t xml:space="preserve"> </t>
    </r>
    <r>
      <rPr>
        <b/>
        <sz val="7.5"/>
        <rFont val="宋体"/>
        <charset val="134"/>
      </rPr>
      <t>电量显示</t>
    </r>
    <r>
      <rPr>
        <b/>
        <sz val="7.5"/>
        <rFont val="Arial"/>
        <charset val="134"/>
      </rPr>
      <t xml:space="preserve"> </t>
    </r>
    <r>
      <rPr>
        <b/>
        <sz val="7.5"/>
        <rFont val="宋体"/>
        <charset val="134"/>
      </rPr>
      <t>蓝牙连接</t>
    </r>
    <r>
      <rPr>
        <b/>
        <sz val="7.5"/>
        <rFont val="Arial"/>
        <charset val="134"/>
      </rPr>
      <t xml:space="preserve"> USB</t>
    </r>
    <r>
      <rPr>
        <b/>
        <sz val="7.5"/>
        <rFont val="宋体"/>
        <charset val="134"/>
      </rPr>
      <t>插头</t>
    </r>
    <r>
      <rPr>
        <b/>
        <sz val="7.5"/>
        <rFont val="Arial"/>
        <charset val="134"/>
      </rPr>
      <t xml:space="preserve"> </t>
    </r>
    <r>
      <rPr>
        <b/>
        <sz val="7.5"/>
        <rFont val="宋体"/>
        <charset val="134"/>
      </rPr>
      <t>前后绚丽灯光</t>
    </r>
    <r>
      <rPr>
        <b/>
        <sz val="7.5"/>
        <rFont val="Arial"/>
        <charset val="134"/>
      </rPr>
      <t xml:space="preserve"> </t>
    </r>
    <r>
      <rPr>
        <b/>
        <sz val="7.5"/>
        <rFont val="宋体"/>
        <charset val="134"/>
      </rPr>
      <t>遥控速度三档调节</t>
    </r>
    <r>
      <rPr>
        <b/>
        <sz val="7.5"/>
        <rFont val="Arial"/>
        <charset val="134"/>
      </rPr>
      <t xml:space="preserve"> </t>
    </r>
    <r>
      <rPr>
        <b/>
        <sz val="7.5"/>
        <rFont val="宋体"/>
        <charset val="134"/>
      </rPr>
      <t>加四轮减震</t>
    </r>
    <r>
      <rPr>
        <b/>
        <sz val="7.5"/>
        <rFont val="Arial"/>
        <charset val="134"/>
      </rPr>
      <t xml:space="preserve">                       
Double drive 380 motor 12V4 battery one button start multi-function early education music player power display Bluetooth connection USB plug before and after gorgeous light remote control speed three gear adjustment plus four wheel shock absorption</t>
    </r>
  </si>
  <si>
    <t>烤漆+35              
发泡轮+45</t>
  </si>
  <si>
    <t>LT</t>
  </si>
  <si>
    <r>
      <rPr>
        <b/>
        <sz val="10"/>
        <rFont val="Arial"/>
        <charset val="134"/>
      </rPr>
      <t xml:space="preserve">8688                                                                                                                                                                                                                                                                                                                                                                                                                       </t>
    </r>
    <r>
      <rPr>
        <b/>
        <sz val="10"/>
        <rFont val="宋体"/>
        <charset val="134"/>
      </rPr>
      <t>单电双驱</t>
    </r>
    <r>
      <rPr>
        <b/>
        <sz val="10"/>
        <rFont val="Arial"/>
        <charset val="134"/>
      </rPr>
      <t xml:space="preserve">                        Single battery                  dual drive                    </t>
    </r>
    <r>
      <rPr>
        <b/>
        <sz val="10"/>
        <rFont val="宋体"/>
        <charset val="134"/>
      </rPr>
      <t>无遥控</t>
    </r>
    <r>
      <rPr>
        <b/>
        <sz val="10"/>
        <rFont val="Arial"/>
        <charset val="134"/>
      </rPr>
      <t xml:space="preserve">                            No remote control</t>
    </r>
  </si>
  <si>
    <r>
      <rPr>
        <b/>
        <sz val="10"/>
        <rFont val="宋体"/>
        <charset val="134"/>
      </rPr>
      <t>红色</t>
    </r>
    <r>
      <rPr>
        <b/>
        <sz val="10"/>
        <rFont val="Arial"/>
        <charset val="134"/>
      </rPr>
      <t xml:space="preserve"> </t>
    </r>
    <r>
      <rPr>
        <b/>
        <sz val="10"/>
        <rFont val="宋体"/>
        <charset val="134"/>
      </rPr>
      <t>白色</t>
    </r>
    <r>
      <rPr>
        <b/>
        <sz val="10"/>
        <rFont val="Arial"/>
        <charset val="134"/>
      </rPr>
      <t xml:space="preserve"> </t>
    </r>
    <r>
      <rPr>
        <b/>
        <sz val="10"/>
        <rFont val="宋体"/>
        <charset val="134"/>
      </rPr>
      <t>黄色</t>
    </r>
    <r>
      <rPr>
        <b/>
        <sz val="10"/>
        <rFont val="Arial"/>
        <charset val="134"/>
      </rPr>
      <t xml:space="preserve">           
Red white yellow</t>
    </r>
  </si>
  <si>
    <t>93*27*57CM</t>
  </si>
  <si>
    <t>12.5KG           
14.3KG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</si>
  <si>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color rgb="FF000000"/>
        <rFont val="宋体"/>
        <charset val="134"/>
      </rPr>
      <t>新款卡丁漂移车，一键启动，多功能中控，三档调节，缓启动功能，音乐，故事，英文，电量显示，</t>
    </r>
    <r>
      <rPr>
        <b/>
        <sz val="7.5"/>
        <color rgb="FF000000"/>
        <rFont val="Arial"/>
        <charset val="134"/>
      </rPr>
      <t>USB</t>
    </r>
    <r>
      <rPr>
        <b/>
        <sz val="7.5"/>
        <color rgb="FF000000"/>
        <rFont val="宋体"/>
        <charset val="134"/>
      </rPr>
      <t>插口，动感音乐，蓝牙，炫丽灯光，电子刹车，手机遥控，五点式安全带，双驱</t>
    </r>
    <r>
      <rPr>
        <b/>
        <sz val="7.5"/>
        <color rgb="FF000000"/>
        <rFont val="Arial"/>
        <charset val="134"/>
      </rPr>
      <t>540</t>
    </r>
    <r>
      <rPr>
        <b/>
        <sz val="7.5"/>
        <color rgb="FF000000"/>
        <rFont val="宋体"/>
        <charset val="134"/>
      </rPr>
      <t>电机，</t>
    </r>
    <r>
      <rPr>
        <b/>
        <sz val="7.5"/>
        <color rgb="FF000000"/>
        <rFont val="Arial"/>
        <charset val="134"/>
      </rPr>
      <t>12V7</t>
    </r>
    <r>
      <rPr>
        <b/>
        <sz val="7.5"/>
        <color rgb="FF000000"/>
        <rFont val="宋体"/>
        <charset val="134"/>
      </rPr>
      <t>电池</t>
    </r>
    <r>
      <rPr>
        <b/>
        <sz val="7.5"/>
        <color rgb="FF000000"/>
        <rFont val="Arial"/>
        <charset val="134"/>
      </rPr>
      <t xml:space="preserve">                                  
New Kading drift car, one button start, multi-function central control, three gear adjustment, slow start function, music, story, English, power display, USB jack, dynamic music, Bluetooth, bright lights, electronic brake, mobile remote control, five point seat belt, dual drive 540 motor, 12V7 battery</t>
    </r>
  </si>
  <si>
    <r>
      <rPr>
        <b/>
        <sz val="10"/>
        <rFont val="Arial"/>
        <charset val="134"/>
      </rPr>
      <t xml:space="preserve">8688                                                                                                                                                                                                                                                                                                                                                                                                                       </t>
    </r>
    <r>
      <rPr>
        <b/>
        <sz val="10"/>
        <rFont val="宋体"/>
        <charset val="134"/>
      </rPr>
      <t>单电双驱</t>
    </r>
    <r>
      <rPr>
        <b/>
        <sz val="10"/>
        <rFont val="Arial"/>
        <charset val="134"/>
      </rPr>
      <t xml:space="preserve">                        Single battery                  dual drive                    </t>
    </r>
    <r>
      <rPr>
        <b/>
        <sz val="10"/>
        <rFont val="宋体"/>
        <charset val="134"/>
      </rPr>
      <t>遥控</t>
    </r>
    <r>
      <rPr>
        <b/>
        <sz val="10"/>
        <rFont val="Arial"/>
        <charset val="134"/>
      </rPr>
      <t xml:space="preserve">                      Remote control</t>
    </r>
  </si>
  <si>
    <t>LB</t>
  </si>
  <si>
    <r>
      <rPr>
        <b/>
        <sz val="10"/>
        <rFont val="Arial"/>
        <charset val="134"/>
      </rPr>
      <t>T08                                                                                                                                                                                                                                                                                                                                                                                                                       6V4.5A*2</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motor</t>
    </r>
  </si>
  <si>
    <r>
      <rPr>
        <b/>
        <sz val="10"/>
        <rFont val="宋体"/>
        <charset val="134"/>
      </rPr>
      <t>红色，白色，</t>
    </r>
    <r>
      <rPr>
        <b/>
        <sz val="10"/>
        <rFont val="Arial"/>
        <charset val="134"/>
      </rPr>
      <t xml:space="preserve">             
</t>
    </r>
    <r>
      <rPr>
        <b/>
        <sz val="10"/>
        <rFont val="宋体"/>
        <charset val="134"/>
      </rPr>
      <t>蓝色，</t>
    </r>
    <r>
      <rPr>
        <b/>
        <sz val="10"/>
        <rFont val="Arial"/>
        <charset val="134"/>
      </rPr>
      <t xml:space="preserve">                   
Red, white,       
blue, </t>
    </r>
  </si>
  <si>
    <t>110*50*80CM</t>
  </si>
  <si>
    <t>11.5KG                  
13KG</t>
  </si>
  <si>
    <r>
      <rPr>
        <b/>
        <sz val="7.5"/>
        <color rgb="FFFF0000"/>
        <rFont val="Arial"/>
        <charset val="134"/>
      </rPr>
      <t>(6V4.5A*2</t>
    </r>
    <r>
      <rPr>
        <b/>
        <sz val="7.5"/>
        <color rgb="FFFF0000"/>
        <rFont val="宋体"/>
        <charset val="134"/>
      </rPr>
      <t>铅酸电池</t>
    </r>
    <r>
      <rPr>
        <b/>
        <sz val="7.5"/>
        <color rgb="FFFF0000"/>
        <rFont val="Arial"/>
        <charset val="134"/>
      </rPr>
      <t xml:space="preserve">Lead-acid battery + 12V390*2 </t>
    </r>
    <r>
      <rPr>
        <b/>
        <sz val="7.5"/>
        <color rgb="FFFF0000"/>
        <rFont val="宋体"/>
        <charset val="134"/>
      </rPr>
      <t>电机</t>
    </r>
    <r>
      <rPr>
        <b/>
        <sz val="7.5"/>
        <color rgb="FFFF0000"/>
        <rFont val="Arial"/>
        <charset val="134"/>
      </rPr>
      <t xml:space="preserve"> motor )                                       
</t>
    </r>
    <r>
      <rPr>
        <b/>
        <sz val="7.5"/>
        <rFont val="Arial"/>
        <charset val="134"/>
      </rPr>
      <t>1:1</t>
    </r>
    <r>
      <rPr>
        <b/>
        <sz val="7.5"/>
        <rFont val="宋体"/>
        <charset val="134"/>
      </rPr>
      <t>仿真配置</t>
    </r>
    <r>
      <rPr>
        <b/>
        <sz val="7.5"/>
        <rFont val="Arial"/>
        <charset val="134"/>
      </rPr>
      <t xml:space="preserve">   </t>
    </r>
    <r>
      <rPr>
        <b/>
        <sz val="7.5"/>
        <rFont val="宋体"/>
        <charset val="134"/>
      </rPr>
      <t>双电双驱</t>
    </r>
    <r>
      <rPr>
        <b/>
        <sz val="7.5"/>
        <rFont val="Arial"/>
        <charset val="134"/>
      </rPr>
      <t xml:space="preserve">     12V</t>
    </r>
    <r>
      <rPr>
        <b/>
        <sz val="7.5"/>
        <rFont val="宋体"/>
        <charset val="134"/>
      </rPr>
      <t>高效动力</t>
    </r>
    <r>
      <rPr>
        <b/>
        <sz val="7.5"/>
        <rFont val="Arial"/>
        <charset val="134"/>
      </rPr>
      <t xml:space="preserve">        </t>
    </r>
    <r>
      <rPr>
        <b/>
        <sz val="7.5"/>
        <rFont val="宋体"/>
        <charset val="134"/>
      </rPr>
      <t>早教功能，英语故事，</t>
    </r>
    <r>
      <rPr>
        <b/>
        <sz val="7.5"/>
        <rFont val="Arial"/>
        <charset val="134"/>
      </rPr>
      <t>LED</t>
    </r>
    <r>
      <rPr>
        <b/>
        <sz val="7.5"/>
        <rFont val="宋体"/>
        <charset val="134"/>
      </rPr>
      <t>大灯，</t>
    </r>
    <r>
      <rPr>
        <b/>
        <sz val="7.5"/>
        <rFont val="Arial"/>
        <charset val="134"/>
      </rPr>
      <t>USB</t>
    </r>
    <r>
      <rPr>
        <b/>
        <sz val="7.5"/>
        <rFont val="宋体"/>
        <charset val="134"/>
      </rPr>
      <t>插口，舒适大座椅</t>
    </r>
    <r>
      <rPr>
        <b/>
        <sz val="7.5"/>
        <rFont val="Arial"/>
        <charset val="134"/>
      </rPr>
      <t xml:space="preserve">   </t>
    </r>
    <r>
      <rPr>
        <b/>
        <sz val="7.5"/>
        <rFont val="宋体"/>
        <charset val="134"/>
      </rPr>
      <t>耐磨防滑仿真轮胎</t>
    </r>
    <r>
      <rPr>
        <b/>
        <sz val="7.5"/>
        <rFont val="Arial"/>
        <charset val="134"/>
      </rPr>
      <t xml:space="preserve">   </t>
    </r>
    <r>
      <rPr>
        <b/>
        <sz val="7.5"/>
        <rFont val="宋体"/>
        <charset val="134"/>
      </rPr>
      <t>仿真仪表盘</t>
    </r>
    <r>
      <rPr>
        <b/>
        <sz val="7.5"/>
        <rFont val="Arial"/>
        <charset val="134"/>
      </rPr>
      <t xml:space="preserve">    </t>
    </r>
    <r>
      <rPr>
        <b/>
        <sz val="7.5"/>
        <rFont val="宋体"/>
        <charset val="134"/>
      </rPr>
      <t>快速秒安装</t>
    </r>
    <r>
      <rPr>
        <b/>
        <sz val="7.5"/>
        <rFont val="Arial"/>
        <charset val="134"/>
      </rPr>
      <t xml:space="preserve">                                                                                                         1:1 simulation configuration dual electric dual drive 12V efficient power early education function, English story, LED headlights, USB jack, comfortable large seat wear-resistant anti-slip simulation tire simulation dashboard fast second installation</t>
    </r>
  </si>
  <si>
    <t>皮座Leather seats+20RMB                                  
EVA发泡胎EVAfoam tire+30RMB              
手动加速                                                                  
Manual throttle acceleration+25RMB</t>
  </si>
  <si>
    <r>
      <rPr>
        <b/>
        <sz val="10"/>
        <rFont val="Arial"/>
        <charset val="134"/>
      </rPr>
      <t>Q618-1                                                                                                                                                                                                                                                                                                                                                                                                                       6V4.5A*2</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motor</t>
    </r>
  </si>
  <si>
    <r>
      <rPr>
        <b/>
        <sz val="10"/>
        <rFont val="宋体"/>
        <charset val="134"/>
      </rPr>
      <t>白，红，粉，蓝</t>
    </r>
    <r>
      <rPr>
        <b/>
        <sz val="10"/>
        <rFont val="Arial"/>
        <charset val="134"/>
      </rPr>
      <t xml:space="preserve">                      
White, red, pink</t>
    </r>
    <r>
      <rPr>
        <b/>
        <sz val="10"/>
        <rFont val="宋体"/>
        <charset val="134"/>
      </rPr>
      <t>，</t>
    </r>
    <r>
      <rPr>
        <b/>
        <sz val="10"/>
        <rFont val="Arial"/>
        <charset val="134"/>
      </rPr>
      <t>blue</t>
    </r>
    <r>
      <rPr>
        <b/>
        <sz val="10"/>
        <rFont val="宋体"/>
        <charset val="134"/>
      </rPr>
      <t>，</t>
    </r>
  </si>
  <si>
    <t>10KG                  
11KG</t>
  </si>
  <si>
    <r>
      <rPr>
        <b/>
        <sz val="7.5"/>
        <color rgb="FFFF0000"/>
        <rFont val="Arial"/>
        <charset val="134"/>
      </rPr>
      <t>(6V4.5A*2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 xml:space="preserve">      </t>
    </r>
    <r>
      <rPr>
        <b/>
        <sz val="7.5"/>
        <rFont val="宋体"/>
        <charset val="134"/>
      </rPr>
      <t>高仿真仪表盘</t>
    </r>
    <r>
      <rPr>
        <b/>
        <sz val="7.5"/>
        <rFont val="Arial"/>
        <charset val="134"/>
      </rPr>
      <t xml:space="preserve">  </t>
    </r>
    <r>
      <rPr>
        <b/>
        <sz val="7.5"/>
        <rFont val="宋体"/>
        <charset val="134"/>
      </rPr>
      <t>舒适座椅</t>
    </r>
    <r>
      <rPr>
        <b/>
        <sz val="7.5"/>
        <rFont val="Arial"/>
        <charset val="134"/>
      </rPr>
      <t xml:space="preserve"> </t>
    </r>
    <r>
      <rPr>
        <b/>
        <sz val="7.5"/>
        <rFont val="宋体"/>
        <charset val="134"/>
      </rPr>
      <t>耐磨防滑轮胎</t>
    </r>
    <r>
      <rPr>
        <b/>
        <sz val="7.5"/>
        <rFont val="Arial"/>
        <charset val="134"/>
      </rPr>
      <t xml:space="preserve">  </t>
    </r>
    <r>
      <rPr>
        <b/>
        <sz val="7.5"/>
        <rFont val="宋体"/>
        <charset val="134"/>
      </rPr>
      <t>早教功能</t>
    </r>
    <r>
      <rPr>
        <b/>
        <sz val="7.5"/>
        <rFont val="Arial"/>
        <charset val="134"/>
      </rPr>
      <t xml:space="preserve"> </t>
    </r>
    <r>
      <rPr>
        <b/>
        <sz val="7.5"/>
        <rFont val="宋体"/>
        <charset val="134"/>
      </rPr>
      <t>前进后退</t>
    </r>
    <r>
      <rPr>
        <b/>
        <sz val="7.5"/>
        <rFont val="Arial"/>
        <charset val="134"/>
      </rPr>
      <t xml:space="preserve"> </t>
    </r>
    <r>
      <rPr>
        <b/>
        <sz val="7.5"/>
        <rFont val="宋体"/>
        <charset val="134"/>
      </rPr>
      <t>音乐</t>
    </r>
    <r>
      <rPr>
        <b/>
        <sz val="7.5"/>
        <rFont val="Arial"/>
        <charset val="134"/>
      </rPr>
      <t xml:space="preserve">  USB</t>
    </r>
    <r>
      <rPr>
        <b/>
        <sz val="7.5"/>
        <rFont val="宋体"/>
        <charset val="134"/>
      </rPr>
      <t>接口</t>
    </r>
    <r>
      <rPr>
        <b/>
        <sz val="7.5"/>
        <rFont val="Arial"/>
        <charset val="134"/>
      </rPr>
      <t xml:space="preserve"> MP3</t>
    </r>
    <r>
      <rPr>
        <b/>
        <sz val="7.5"/>
        <rFont val="宋体"/>
        <charset val="134"/>
      </rPr>
      <t>插口</t>
    </r>
    <r>
      <rPr>
        <b/>
        <sz val="7.5"/>
        <rFont val="Arial"/>
        <charset val="134"/>
      </rPr>
      <t xml:space="preserve">   </t>
    </r>
    <r>
      <rPr>
        <b/>
        <sz val="7.5"/>
        <rFont val="宋体"/>
        <charset val="134"/>
      </rPr>
      <t>高仿真灯</t>
    </r>
    <r>
      <rPr>
        <b/>
        <sz val="7.5"/>
        <rFont val="Arial"/>
        <charset val="134"/>
      </rPr>
      <t xml:space="preserve">                                                           
One-button start high simulation dashboard comfortable seat wear-resistant non-slip tire early education function forward and backward music USB port MP3 jack high simulation light</t>
    </r>
  </si>
  <si>
    <t xml:space="preserve">皮座Leather seats+15RMB                                                      
遥控Remote control+25RMB </t>
  </si>
  <si>
    <r>
      <rPr>
        <b/>
        <sz val="10"/>
        <rFont val="Arial"/>
        <charset val="134"/>
      </rPr>
      <t>Q618                                                                                                                                                                                                                                                                                                                                                                                                                   6V4.5A*2</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motor</t>
    </r>
  </si>
  <si>
    <t>102*51*76CM</t>
  </si>
  <si>
    <t>9.5KG                  
11KG</t>
  </si>
  <si>
    <r>
      <rPr>
        <b/>
        <sz val="10"/>
        <rFont val="Arial"/>
        <charset val="134"/>
      </rPr>
      <t>Q618                                                                                                                                                                                                                                                                                                                                                                                                                   6V4.5A*2</t>
    </r>
    <r>
      <rPr>
        <b/>
        <sz val="10"/>
        <rFont val="宋体"/>
        <charset val="134"/>
      </rPr>
      <t>铅酸电池</t>
    </r>
    <r>
      <rPr>
        <b/>
        <sz val="10"/>
        <rFont val="Arial"/>
        <charset val="134"/>
      </rPr>
      <t xml:space="preserve">
Lead-acid battery
12V390*2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</si>
  <si>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rFont val="宋体"/>
        <charset val="134"/>
      </rPr>
      <t>烤漆</t>
    </r>
    <r>
      <rPr>
        <b/>
        <sz val="10"/>
        <rFont val="Arial"/>
        <charset val="134"/>
      </rPr>
      <t xml:space="preserve">  paint                    </t>
    </r>
    <r>
      <rPr>
        <b/>
        <sz val="10"/>
        <rFont val="宋体"/>
        <charset val="134"/>
      </rPr>
      <t>红色</t>
    </r>
    <r>
      <rPr>
        <b/>
        <sz val="10"/>
        <rFont val="Arial"/>
        <charset val="134"/>
      </rPr>
      <t xml:space="preserve"> </t>
    </r>
    <r>
      <rPr>
        <b/>
        <sz val="10"/>
        <rFont val="宋体"/>
        <charset val="134"/>
      </rPr>
      <t>灰色</t>
    </r>
    <r>
      <rPr>
        <b/>
        <sz val="10"/>
        <rFont val="Arial"/>
        <charset val="134"/>
      </rPr>
      <t xml:space="preserve"> </t>
    </r>
    <r>
      <rPr>
        <b/>
        <sz val="10"/>
        <rFont val="宋体"/>
        <charset val="134"/>
      </rPr>
      <t>蓝色</t>
    </r>
    <r>
      <rPr>
        <b/>
        <sz val="10"/>
        <rFont val="Arial"/>
        <charset val="134"/>
      </rPr>
      <t xml:space="preserve"> </t>
    </r>
    <r>
      <rPr>
        <b/>
        <sz val="10"/>
        <rFont val="宋体"/>
        <charset val="134"/>
      </rPr>
      <t>黑色</t>
    </r>
    <r>
      <rPr>
        <b/>
        <sz val="10"/>
        <rFont val="Arial"/>
        <charset val="134"/>
      </rPr>
      <t xml:space="preserve">                            Red gray blue black</t>
    </r>
  </si>
  <si>
    <t>XZ</t>
  </si>
  <si>
    <r>
      <rPr>
        <b/>
        <sz val="10"/>
        <rFont val="Arial"/>
        <charset val="134"/>
      </rPr>
      <t>308                                                                                                                                                                                                                                                                                                                                                                                                                   12V7A*1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</si>
  <si>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宋体"/>
        <charset val="134"/>
      </rPr>
      <t>红色</t>
    </r>
    <r>
      <rPr>
        <b/>
        <sz val="10"/>
        <rFont val="Arial"/>
        <charset val="134"/>
      </rPr>
      <t xml:space="preserve"> </t>
    </r>
    <r>
      <rPr>
        <b/>
        <sz val="10"/>
        <rFont val="宋体"/>
        <charset val="134"/>
      </rPr>
      <t>绿色</t>
    </r>
    <r>
      <rPr>
        <b/>
        <sz val="10"/>
        <rFont val="Arial"/>
        <charset val="134"/>
      </rPr>
      <t xml:space="preserve"> </t>
    </r>
    <r>
      <rPr>
        <b/>
        <sz val="10"/>
        <rFont val="宋体"/>
        <charset val="134"/>
      </rPr>
      <t>黑色</t>
    </r>
    <r>
      <rPr>
        <b/>
        <sz val="10"/>
        <rFont val="Arial"/>
        <charset val="134"/>
      </rPr>
      <t xml:space="preserve">                            Red green black</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</si>
  <si>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标配</t>
    </r>
    <r>
      <rPr>
        <b/>
        <sz val="7.5"/>
        <rFont val="Arial"/>
        <charset val="134"/>
      </rPr>
      <t>12V7</t>
    </r>
    <r>
      <rPr>
        <b/>
        <sz val="7.5"/>
        <rFont val="宋体"/>
        <charset val="134"/>
      </rPr>
      <t>电池，双驱</t>
    </r>
    <r>
      <rPr>
        <b/>
        <sz val="7.5"/>
        <rFont val="Arial"/>
        <charset val="134"/>
      </rPr>
      <t>390</t>
    </r>
    <r>
      <rPr>
        <b/>
        <sz val="7.5"/>
        <rFont val="宋体"/>
        <charset val="134"/>
      </rPr>
      <t>电机，带蓝牙，音乐播放器，</t>
    </r>
    <r>
      <rPr>
        <b/>
        <sz val="7.5"/>
        <rFont val="Arial"/>
        <charset val="134"/>
      </rPr>
      <t>USB</t>
    </r>
    <r>
      <rPr>
        <b/>
        <sz val="7.5"/>
        <rFont val="宋体"/>
        <charset val="134"/>
      </rPr>
      <t>插口，</t>
    </r>
    <r>
      <rPr>
        <b/>
        <sz val="7.5"/>
        <rFont val="Arial"/>
        <charset val="134"/>
      </rPr>
      <t xml:space="preserve">
Standard 12V7 battery, dual drive 390 motor, Bluetooth, music player, USB port,</t>
    </r>
  </si>
  <si>
    <r>
      <rPr>
        <b/>
        <sz val="10"/>
        <rFont val="Arial"/>
        <charset val="134"/>
      </rPr>
      <t>308                                                                                                                                                                                                                                                                                                                                                                                                                   12V9A*1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t>
    </r>
  </si>
  <si>
    <r>
      <rPr>
        <b/>
        <sz val="7.5"/>
        <color rgb="FFFF0000"/>
        <rFont val="Arial"/>
        <charset val="134"/>
      </rPr>
      <t>(12V9A*1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高配，</t>
    </r>
    <r>
      <rPr>
        <b/>
        <sz val="7.5"/>
        <rFont val="Arial"/>
        <charset val="134"/>
      </rPr>
      <t>12V9</t>
    </r>
    <r>
      <rPr>
        <b/>
        <sz val="7.5"/>
        <rFont val="宋体"/>
        <charset val="134"/>
      </rPr>
      <t>电瓶，双驱</t>
    </r>
    <r>
      <rPr>
        <b/>
        <sz val="7.5"/>
        <rFont val="Arial"/>
        <charset val="134"/>
      </rPr>
      <t>550</t>
    </r>
    <r>
      <rPr>
        <b/>
        <sz val="7.5"/>
        <rFont val="宋体"/>
        <charset val="134"/>
      </rPr>
      <t>电机，带蓝牙，音乐播放器，</t>
    </r>
    <r>
      <rPr>
        <b/>
        <sz val="7.5"/>
        <rFont val="Arial"/>
        <charset val="134"/>
      </rPr>
      <t>USB</t>
    </r>
    <r>
      <rPr>
        <b/>
        <sz val="7.5"/>
        <rFont val="宋体"/>
        <charset val="134"/>
      </rPr>
      <t>插口，</t>
    </r>
    <r>
      <rPr>
        <b/>
        <sz val="7.5"/>
        <rFont val="Arial"/>
        <charset val="134"/>
      </rPr>
      <t xml:space="preserve">
High quality, 12V9 battery, dual drive 550 motor, Bluetooth, music player, USB port,</t>
    </r>
  </si>
  <si>
    <r>
      <rPr>
        <b/>
        <sz val="10"/>
        <rFont val="Arial"/>
        <charset val="134"/>
      </rPr>
      <t>5288-2                                                                                                                                                                                                                                                                                                                                                                                                                                                                                                                                                                                                                           12V4A*1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t>
    </r>
  </si>
  <si>
    <r>
      <rPr>
        <b/>
        <sz val="10"/>
        <rFont val="宋体"/>
        <charset val="134"/>
      </rPr>
      <t>红，白，蓝，黑</t>
    </r>
    <r>
      <rPr>
        <b/>
        <sz val="10"/>
        <rFont val="Arial"/>
        <charset val="134"/>
      </rPr>
      <t>,          
Red, white,          
blue, black,</t>
    </r>
  </si>
  <si>
    <t xml:space="preserve">105*46*86CM </t>
  </si>
  <si>
    <t>10KG                  
11.7KG</t>
  </si>
  <si>
    <r>
      <rPr>
        <b/>
        <sz val="7.5"/>
        <color rgb="FFFF0000"/>
        <rFont val="Arial"/>
        <charset val="134"/>
      </rPr>
      <t>(12V4A*1</t>
    </r>
    <r>
      <rPr>
        <b/>
        <sz val="7.5"/>
        <color rgb="FFFF0000"/>
        <rFont val="宋体"/>
        <charset val="134"/>
      </rPr>
      <t>铅酸电池</t>
    </r>
    <r>
      <rPr>
        <b/>
        <sz val="7.5"/>
        <color rgb="FFFF0000"/>
        <rFont val="Arial"/>
        <charset val="134"/>
      </rPr>
      <t>Lead-acid battery + 12V380*2</t>
    </r>
    <r>
      <rPr>
        <b/>
        <sz val="7.5"/>
        <color rgb="FFFF0000"/>
        <rFont val="宋体"/>
        <charset val="134"/>
      </rPr>
      <t>电机</t>
    </r>
    <r>
      <rPr>
        <b/>
        <sz val="7.5"/>
        <color rgb="FFFF0000"/>
        <rFont val="Arial"/>
        <charset val="134"/>
      </rPr>
      <t xml:space="preserve"> motor )                                        
</t>
    </r>
    <r>
      <rPr>
        <b/>
        <sz val="7.5"/>
        <rFont val="Arial"/>
        <charset val="134"/>
      </rPr>
      <t>12v4</t>
    </r>
    <r>
      <rPr>
        <b/>
        <sz val="7.5"/>
        <rFont val="宋体"/>
        <charset val="134"/>
      </rPr>
      <t>电瓶</t>
    </r>
    <r>
      <rPr>
        <b/>
        <sz val="7.5"/>
        <rFont val="Arial"/>
        <charset val="134"/>
      </rPr>
      <t>,</t>
    </r>
    <r>
      <rPr>
        <b/>
        <sz val="7.5"/>
        <rFont val="宋体"/>
        <charset val="134"/>
      </rPr>
      <t>一键启动</t>
    </r>
    <r>
      <rPr>
        <b/>
        <sz val="7.5"/>
        <rFont val="Arial"/>
        <charset val="134"/>
      </rPr>
      <t>,USB</t>
    </r>
    <r>
      <rPr>
        <b/>
        <sz val="7.5"/>
        <rFont val="宋体"/>
        <charset val="134"/>
      </rPr>
      <t>插口</t>
    </r>
    <r>
      <rPr>
        <b/>
        <sz val="7.5"/>
        <rFont val="Arial"/>
        <charset val="134"/>
      </rPr>
      <t>,</t>
    </r>
    <r>
      <rPr>
        <b/>
        <sz val="7.5"/>
        <rFont val="宋体"/>
        <charset val="134"/>
      </rPr>
      <t>早教</t>
    </r>
    <r>
      <rPr>
        <b/>
        <sz val="7.5"/>
        <rFont val="Arial"/>
        <charset val="134"/>
      </rPr>
      <t>,380</t>
    </r>
    <r>
      <rPr>
        <b/>
        <sz val="7.5"/>
        <rFont val="宋体"/>
        <charset val="134"/>
      </rPr>
      <t>电机双驱</t>
    </r>
    <r>
      <rPr>
        <b/>
        <sz val="7.5"/>
        <rFont val="Arial"/>
        <charset val="134"/>
      </rPr>
      <t>,</t>
    </r>
    <r>
      <rPr>
        <b/>
        <sz val="7.5"/>
        <rFont val="宋体"/>
        <charset val="134"/>
      </rPr>
      <t>连接手机蓝牙</t>
    </r>
    <r>
      <rPr>
        <b/>
        <sz val="7.5"/>
        <rFont val="Arial"/>
        <charset val="134"/>
      </rPr>
      <t xml:space="preserve">                    
12v4 battery, one button start,USB jack, early education,380 motor dual drive, connected mobile phone Bluetooth</t>
    </r>
  </si>
  <si>
    <t xml:space="preserve">皮座Leather seats+15RMB                                                             </t>
  </si>
  <si>
    <r>
      <rPr>
        <b/>
        <sz val="10"/>
        <rFont val="Arial"/>
        <charset val="134"/>
      </rPr>
      <t>5288-2                                                                                                                                                                                                                                                                                                                                                                                                                                                                                                                                                                                                                           12V7A*1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</si>
  <si>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Lead-acid battery + 12V380*2</t>
    </r>
    <r>
      <rPr>
        <b/>
        <sz val="7.5"/>
        <color rgb="FFFF0000"/>
        <rFont val="宋体"/>
        <charset val="134"/>
      </rPr>
      <t>电机</t>
    </r>
    <r>
      <rPr>
        <b/>
        <sz val="7.5"/>
        <color rgb="FFFF0000"/>
        <rFont val="Arial"/>
        <charset val="134"/>
      </rPr>
      <t xml:space="preserve"> motor )                                        
</t>
    </r>
    <r>
      <rPr>
        <b/>
        <sz val="7.5"/>
        <rFont val="Arial"/>
        <charset val="134"/>
      </rPr>
      <t>12v7</t>
    </r>
    <r>
      <rPr>
        <b/>
        <sz val="7.5"/>
        <rFont val="宋体"/>
        <charset val="134"/>
      </rPr>
      <t>电瓶</t>
    </r>
    <r>
      <rPr>
        <b/>
        <sz val="7.5"/>
        <rFont val="Arial"/>
        <charset val="134"/>
      </rPr>
      <t>,</t>
    </r>
    <r>
      <rPr>
        <b/>
        <sz val="7.5"/>
        <rFont val="宋体"/>
        <charset val="134"/>
      </rPr>
      <t>一键启动</t>
    </r>
    <r>
      <rPr>
        <b/>
        <sz val="7.5"/>
        <rFont val="Arial"/>
        <charset val="134"/>
      </rPr>
      <t>,USB</t>
    </r>
    <r>
      <rPr>
        <b/>
        <sz val="7.5"/>
        <rFont val="宋体"/>
        <charset val="134"/>
      </rPr>
      <t>插口</t>
    </r>
    <r>
      <rPr>
        <b/>
        <sz val="7.5"/>
        <rFont val="Arial"/>
        <charset val="134"/>
      </rPr>
      <t>,</t>
    </r>
    <r>
      <rPr>
        <b/>
        <sz val="7.5"/>
        <rFont val="宋体"/>
        <charset val="134"/>
      </rPr>
      <t>早教</t>
    </r>
    <r>
      <rPr>
        <b/>
        <sz val="7.5"/>
        <rFont val="Arial"/>
        <charset val="134"/>
      </rPr>
      <t>,380</t>
    </r>
    <r>
      <rPr>
        <b/>
        <sz val="7.5"/>
        <rFont val="宋体"/>
        <charset val="134"/>
      </rPr>
      <t>电机双驱</t>
    </r>
    <r>
      <rPr>
        <b/>
        <sz val="7.5"/>
        <rFont val="Arial"/>
        <charset val="134"/>
      </rPr>
      <t>,</t>
    </r>
    <r>
      <rPr>
        <b/>
        <sz val="7.5"/>
        <rFont val="宋体"/>
        <charset val="134"/>
      </rPr>
      <t>连接手机蓝牙</t>
    </r>
    <r>
      <rPr>
        <b/>
        <sz val="7.5"/>
        <rFont val="Arial"/>
        <charset val="134"/>
      </rPr>
      <t xml:space="preserve">                    
12v7 battery, one button start,USB jack, early education,380 motor dual drive, connected mobile phone Bluetooth</t>
    </r>
  </si>
  <si>
    <r>
      <rPr>
        <b/>
        <sz val="10"/>
        <rFont val="Arial"/>
        <charset val="134"/>
      </rPr>
      <t>5288-2                                                                                                                                                                                                                                                                                                                                                                                                                                                                                                                                                                                                                           12V4A*1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</si>
  <si>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color rgb="FFFF0000"/>
        <rFont val="Arial"/>
        <charset val="134"/>
      </rPr>
      <t xml:space="preserve">                                                      </t>
    </r>
    <r>
      <rPr>
        <b/>
        <sz val="10"/>
        <color rgb="FFFF0000"/>
        <rFont val="宋体"/>
        <charset val="134"/>
      </rPr>
      <t>烤漆红，</t>
    </r>
    <r>
      <rPr>
        <b/>
        <sz val="10"/>
        <color rgb="FFFF0000"/>
        <rFont val="Arial"/>
        <charset val="134"/>
      </rPr>
      <t xml:space="preserve"> 
</t>
    </r>
    <r>
      <rPr>
        <b/>
        <sz val="10"/>
        <color rgb="FFFF0000"/>
        <rFont val="宋体"/>
        <charset val="134"/>
      </rPr>
      <t>烤漆蓝，</t>
    </r>
    <r>
      <rPr>
        <b/>
        <sz val="10"/>
        <color rgb="FFFF0000"/>
        <rFont val="Arial"/>
        <charset val="134"/>
      </rPr>
      <t xml:space="preserve">
</t>
    </r>
    <r>
      <rPr>
        <b/>
        <sz val="10"/>
        <color rgb="FFFF0000"/>
        <rFont val="宋体"/>
        <charset val="134"/>
      </rPr>
      <t>烤漆灰，</t>
    </r>
    <r>
      <rPr>
        <b/>
        <sz val="10"/>
        <color rgb="FFFF0000"/>
        <rFont val="Arial"/>
        <charset val="134"/>
      </rPr>
      <t xml:space="preserve">                  paint   Red, 
paint   blue, 
paint   grey</t>
    </r>
  </si>
  <si>
    <r>
      <rPr>
        <b/>
        <sz val="10"/>
        <rFont val="Arial"/>
        <charset val="134"/>
      </rPr>
      <t>5288-2                                                                                                                                                                                                                                                                                                                                                                                                                                                                                                                                                                                                                           12V7A*1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</si>
  <si>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rFont val="Arial"/>
        <charset val="134"/>
      </rPr>
      <t>5288-3                                                                                                                                                                                                                                                                                                                                                                                                                                                                                                                                                                                                                             12V4A*1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t>
    </r>
  </si>
  <si>
    <t xml:space="preserve">105*55*86CM </t>
  </si>
  <si>
    <t>10.6KG                  
12.3KG</t>
  </si>
  <si>
    <t xml:space="preserve">皮座Leather seats+15RMB                                                      
遥控Remote control+25RMB           </t>
  </si>
  <si>
    <r>
      <rPr>
        <b/>
        <sz val="10"/>
        <rFont val="Arial"/>
        <charset val="134"/>
      </rPr>
      <t>5288-3                                                                                                                                                                                                                                                                                                                                                                                                                                                                                                                                                                                                                           12V7A*1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t>
    </r>
  </si>
  <si>
    <r>
      <rPr>
        <b/>
        <sz val="10"/>
        <rFont val="Arial"/>
        <charset val="134"/>
      </rPr>
      <t>5288-3                                                                                                                                                                                                                                                                                                                                                                                                                                                                                                                                                                                                                            12V7A*1</t>
    </r>
    <r>
      <rPr>
        <b/>
        <sz val="10"/>
        <rFont val="宋体"/>
        <charset val="134"/>
      </rPr>
      <t>铅酸电池</t>
    </r>
    <r>
      <rPr>
        <b/>
        <sz val="10"/>
        <rFont val="Arial"/>
        <charset val="134"/>
      </rPr>
      <t>Lead-acid battery 
12V380*2</t>
    </r>
    <r>
      <rPr>
        <b/>
        <sz val="10"/>
        <rFont val="宋体"/>
        <charset val="134"/>
      </rPr>
      <t>电机</t>
    </r>
    <r>
      <rPr>
        <b/>
        <sz val="10"/>
        <rFont val="Arial"/>
        <charset val="134"/>
      </rPr>
      <t xml:space="preserve"> motor</t>
    </r>
  </si>
  <si>
    <r>
      <rPr>
        <b/>
        <sz val="10"/>
        <rFont val="Arial"/>
        <charset val="134"/>
      </rPr>
      <t>598                                                                                                                                                                                                                                                                                                                                                                                                                                                                                                                                                                                                                           6V7A*1</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</si>
  <si>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                           Red. White. Blue.</t>
    </r>
  </si>
  <si>
    <t>110*50*71CM</t>
  </si>
  <si>
    <t>11.2KG          
14KG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</si>
  <si>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+12V380*1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可前进后退</t>
    </r>
    <r>
      <rPr>
        <b/>
        <sz val="7.5"/>
        <rFont val="Arial"/>
        <charset val="134"/>
      </rPr>
      <t xml:space="preserve">, </t>
    </r>
    <r>
      <rPr>
        <b/>
        <sz val="7.5"/>
        <rFont val="宋体"/>
        <charset val="134"/>
      </rPr>
      <t>音乐</t>
    </r>
    <r>
      <rPr>
        <b/>
        <sz val="7.5"/>
        <rFont val="Arial"/>
        <charset val="134"/>
      </rPr>
      <t>,</t>
    </r>
    <r>
      <rPr>
        <b/>
        <sz val="7.5"/>
        <rFont val="宋体"/>
        <charset val="134"/>
      </rPr>
      <t>儿歌</t>
    </r>
    <r>
      <rPr>
        <b/>
        <sz val="7.5"/>
        <rFont val="Arial"/>
        <charset val="134"/>
      </rPr>
      <t>,</t>
    </r>
    <r>
      <rPr>
        <b/>
        <sz val="7.5"/>
        <rFont val="宋体"/>
        <charset val="134"/>
      </rPr>
      <t>早教</t>
    </r>
    <r>
      <rPr>
        <b/>
        <sz val="7.5"/>
        <rFont val="Arial"/>
        <charset val="134"/>
      </rPr>
      <t xml:space="preserve">, </t>
    </r>
    <r>
      <rPr>
        <b/>
        <sz val="7.5"/>
        <rFont val="宋体"/>
        <charset val="134"/>
      </rPr>
      <t>数据读卡</t>
    </r>
    <r>
      <rPr>
        <b/>
        <sz val="7.5"/>
        <rFont val="Arial"/>
        <charset val="134"/>
      </rPr>
      <t xml:space="preserve">, </t>
    </r>
    <r>
      <rPr>
        <b/>
        <sz val="7.5"/>
        <rFont val="宋体"/>
        <charset val="134"/>
      </rPr>
      <t>三轮闪光</t>
    </r>
    <r>
      <rPr>
        <b/>
        <sz val="7.5"/>
        <rFont val="Arial"/>
        <charset val="134"/>
      </rPr>
      <t>, LED</t>
    </r>
    <r>
      <rPr>
        <b/>
        <sz val="7.5"/>
        <rFont val="宋体"/>
        <charset val="134"/>
      </rPr>
      <t>大灯</t>
    </r>
    <r>
      <rPr>
        <b/>
        <sz val="7.5"/>
        <rFont val="Arial"/>
        <charset val="134"/>
      </rPr>
      <t>.                          
One-button start, forward and backward, music, children's songs, early education, data reading card, three-wheel flash, LED headlight.</t>
    </r>
  </si>
  <si>
    <t xml:space="preserve">皮座Leather seats+10RMB                                           
充气轮Inflatable round+50RMB                            
手动加速                                                                  
Manual throttle acceleration+20RMB                                                        
遥控Remote control+25RMB                                                    </t>
  </si>
  <si>
    <r>
      <rPr>
        <b/>
        <sz val="10"/>
        <rFont val="Arial"/>
        <charset val="134"/>
      </rPr>
      <t>1988                                                                                                                                                                                                                                                                                                                                                                                                                                                                                                                                                                                                                          6V7A*1</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t>
    </r>
  </si>
  <si>
    <t>110*34*62CM</t>
  </si>
  <si>
    <t>19KG          
22KG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</si>
  <si>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双驱仿真摩托车、真车启动车效、</t>
    </r>
    <r>
      <rPr>
        <b/>
        <sz val="7.5"/>
        <rFont val="Arial"/>
        <charset val="134"/>
      </rPr>
      <t>380</t>
    </r>
    <r>
      <rPr>
        <b/>
        <sz val="7.5"/>
        <rFont val="宋体"/>
        <charset val="134"/>
      </rPr>
      <t>高速电机</t>
    </r>
    <r>
      <rPr>
        <b/>
        <sz val="7.5"/>
        <rFont val="Arial"/>
        <charset val="134"/>
      </rPr>
      <t>,</t>
    </r>
    <r>
      <rPr>
        <b/>
        <sz val="7.5"/>
        <rFont val="宋体"/>
        <charset val="134"/>
      </rPr>
      <t>早教儿歌、动感音乐、七彩灯光、</t>
    </r>
    <r>
      <rPr>
        <b/>
        <sz val="7.5"/>
        <rFont val="Arial"/>
        <charset val="134"/>
      </rPr>
      <t>USB</t>
    </r>
    <r>
      <rPr>
        <b/>
        <sz val="7.5"/>
        <rFont val="宋体"/>
        <charset val="134"/>
      </rPr>
      <t>接口、</t>
    </r>
    <r>
      <rPr>
        <b/>
        <sz val="7.5"/>
        <rFont val="Arial"/>
        <charset val="134"/>
      </rPr>
      <t>MP3,</t>
    </r>
    <r>
      <rPr>
        <b/>
        <sz val="7.5"/>
        <rFont val="宋体"/>
        <charset val="134"/>
      </rPr>
      <t>带蓝牙功能</t>
    </r>
    <r>
      <rPr>
        <b/>
        <sz val="7.5"/>
        <rFont val="Arial"/>
        <charset val="134"/>
      </rPr>
      <t>,
Dual drive simulation motorcycle, real car start effect, 380 high-speed motor, early education children's song, dynamic music, colorful lights, USB interface, MP3, with Bluetooth function,</t>
    </r>
  </si>
  <si>
    <t xml:space="preserve">皮座Leather seats+7RMB                                           
EVA发泡胎EVAfoam tire+30RMB  
车轮子灯光Wheel light +15RMB                                                                               </t>
  </si>
  <si>
    <r>
      <rPr>
        <b/>
        <sz val="10"/>
        <rFont val="Arial"/>
        <charset val="134"/>
      </rPr>
      <t>1988
6V7A*1</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t>
    </r>
  </si>
  <si>
    <r>
      <rPr>
        <b/>
        <sz val="10"/>
        <rFont val="Arial"/>
        <charset val="134"/>
      </rPr>
      <t>1988
12V7A*1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</si>
  <si>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双驱仿真摩托车、真车启动车效、</t>
    </r>
    <r>
      <rPr>
        <b/>
        <sz val="7.5"/>
        <rFont val="Arial"/>
        <charset val="134"/>
      </rPr>
      <t>380</t>
    </r>
    <r>
      <rPr>
        <b/>
        <sz val="7.5"/>
        <rFont val="宋体"/>
        <charset val="134"/>
      </rPr>
      <t>高速电机</t>
    </r>
    <r>
      <rPr>
        <b/>
        <sz val="7.5"/>
        <rFont val="Arial"/>
        <charset val="134"/>
      </rPr>
      <t>,</t>
    </r>
    <r>
      <rPr>
        <b/>
        <sz val="7.5"/>
        <rFont val="宋体"/>
        <charset val="134"/>
      </rPr>
      <t>早教儿歌、动感音乐、七彩灯光、</t>
    </r>
    <r>
      <rPr>
        <b/>
        <sz val="7.5"/>
        <rFont val="Arial"/>
        <charset val="134"/>
      </rPr>
      <t>USB</t>
    </r>
    <r>
      <rPr>
        <b/>
        <sz val="7.5"/>
        <rFont val="宋体"/>
        <charset val="134"/>
      </rPr>
      <t>接口、</t>
    </r>
    <r>
      <rPr>
        <b/>
        <sz val="7.5"/>
        <rFont val="Arial"/>
        <charset val="134"/>
      </rPr>
      <t>MP3,</t>
    </r>
    <r>
      <rPr>
        <b/>
        <sz val="7.5"/>
        <rFont val="宋体"/>
        <charset val="134"/>
      </rPr>
      <t>带蓝牙功能</t>
    </r>
    <r>
      <rPr>
        <b/>
        <sz val="7.5"/>
        <rFont val="Arial"/>
        <charset val="134"/>
      </rPr>
      <t>,
Dual drive simulation motorcycle, real car start effect, 380 high-speed motor, early education children's song, dynamic music, colorful lights, USB interface, MP3, with Bluetooth function,</t>
    </r>
  </si>
  <si>
    <t>YML</t>
  </si>
  <si>
    <r>
      <rPr>
        <b/>
        <sz val="10"/>
        <rFont val="Arial"/>
        <charset val="134"/>
      </rPr>
      <t xml:space="preserve">800RC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12V550*1 </t>
    </r>
    <r>
      <rPr>
        <b/>
        <sz val="10"/>
        <rFont val="宋体"/>
        <charset val="134"/>
      </rPr>
      <t>电机</t>
    </r>
    <r>
      <rPr>
        <b/>
        <sz val="10"/>
        <rFont val="Arial"/>
        <charset val="134"/>
      </rPr>
      <t xml:space="preserve"> motor</t>
    </r>
  </si>
  <si>
    <r>
      <rPr>
        <b/>
        <sz val="10"/>
        <rFont val="宋体"/>
        <charset val="134"/>
      </rPr>
      <t>红色，蓝色，</t>
    </r>
    <r>
      <rPr>
        <b/>
        <sz val="10"/>
        <rFont val="Arial"/>
        <charset val="134"/>
      </rPr>
      <t xml:space="preserve">
</t>
    </r>
    <r>
      <rPr>
        <b/>
        <sz val="10"/>
        <rFont val="宋体"/>
        <charset val="134"/>
      </rPr>
      <t>绿色，灰色，</t>
    </r>
    <r>
      <rPr>
        <b/>
        <sz val="10"/>
        <rFont val="Arial"/>
        <charset val="134"/>
      </rPr>
      <t xml:space="preserve">
Red, blue, 
green, grey,</t>
    </r>
  </si>
  <si>
    <t>15KG          
17KG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</si>
  <si>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蓝牙，</t>
    </r>
    <r>
      <rPr>
        <b/>
        <sz val="7.5"/>
        <rFont val="Arial"/>
        <charset val="134"/>
      </rPr>
      <t>USB,MP3</t>
    </r>
    <r>
      <rPr>
        <b/>
        <sz val="7.5"/>
        <rFont val="宋体"/>
        <charset val="134"/>
      </rPr>
      <t>插孔，英文音乐，电量显示，前</t>
    </r>
    <r>
      <rPr>
        <b/>
        <sz val="7.5"/>
        <rFont val="Arial"/>
        <charset val="134"/>
      </rPr>
      <t>LED</t>
    </r>
    <r>
      <rPr>
        <b/>
        <sz val="7.5"/>
        <rFont val="宋体"/>
        <charset val="134"/>
      </rPr>
      <t>大灯，侧面炫酷灯光，</t>
    </r>
    <r>
      <rPr>
        <b/>
        <sz val="7.5"/>
        <rFont val="Arial"/>
        <charset val="134"/>
      </rPr>
      <t xml:space="preserve">
Bluetooth, USB,MP3 jack, English music, power display, front LED headlights, side cool lights,</t>
    </r>
  </si>
  <si>
    <t xml:space="preserve">皮座Leather seats+7RMB                                           
车轮子灯光Wheel light +15RMB  
电子仪表盘
Electronic instrument panel+15RMB                                                                           </t>
  </si>
  <si>
    <r>
      <rPr>
        <b/>
        <sz val="10"/>
        <rFont val="Arial"/>
        <charset val="134"/>
      </rPr>
      <t xml:space="preserve">800RC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12V550*1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</si>
  <si>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蓝牙，</t>
    </r>
    <r>
      <rPr>
        <b/>
        <sz val="7.5"/>
        <rFont val="Arial"/>
        <charset val="134"/>
      </rPr>
      <t>USB,MP3</t>
    </r>
    <r>
      <rPr>
        <b/>
        <sz val="7.5"/>
        <rFont val="宋体"/>
        <charset val="134"/>
      </rPr>
      <t>插孔，英文音乐，电量显示，前</t>
    </r>
    <r>
      <rPr>
        <b/>
        <sz val="7.5"/>
        <rFont val="Arial"/>
        <charset val="134"/>
      </rPr>
      <t>LED</t>
    </r>
    <r>
      <rPr>
        <b/>
        <sz val="7.5"/>
        <rFont val="宋体"/>
        <charset val="134"/>
      </rPr>
      <t>大灯，侧面炫酷灯光，</t>
    </r>
    <r>
      <rPr>
        <b/>
        <sz val="7.5"/>
        <rFont val="Arial"/>
        <charset val="134"/>
      </rPr>
      <t xml:space="preserve">
Bluetooth, USB,MP3 jack, English music, power display, front LED headlights, side cool lights,</t>
    </r>
  </si>
  <si>
    <r>
      <rPr>
        <b/>
        <sz val="10"/>
        <rFont val="Arial"/>
        <charset val="134"/>
      </rPr>
      <t xml:space="preserve">800RC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</si>
  <si>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蓝牙，</t>
    </r>
    <r>
      <rPr>
        <b/>
        <sz val="7.5"/>
        <rFont val="Arial"/>
        <charset val="134"/>
      </rPr>
      <t>USB,MP3</t>
    </r>
    <r>
      <rPr>
        <b/>
        <sz val="7.5"/>
        <rFont val="宋体"/>
        <charset val="134"/>
      </rPr>
      <t>插孔，英文音乐，电量显示，前</t>
    </r>
    <r>
      <rPr>
        <b/>
        <sz val="7.5"/>
        <rFont val="Arial"/>
        <charset val="134"/>
      </rPr>
      <t>LED</t>
    </r>
    <r>
      <rPr>
        <b/>
        <sz val="7.5"/>
        <rFont val="宋体"/>
        <charset val="134"/>
      </rPr>
      <t>大灯，侧面炫酷灯光，</t>
    </r>
    <r>
      <rPr>
        <b/>
        <sz val="7.5"/>
        <rFont val="Arial"/>
        <charset val="134"/>
      </rPr>
      <t xml:space="preserve">
Bluetooth, USB,MP3 jack, English music, power display, front LED headlights, side cool lights,</t>
    </r>
  </si>
  <si>
    <r>
      <rPr>
        <b/>
        <sz val="10"/>
        <rFont val="Arial"/>
        <charset val="134"/>
      </rPr>
      <t xml:space="preserve">800RC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</si>
  <si>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蓝牙，</t>
    </r>
    <r>
      <rPr>
        <b/>
        <sz val="7.5"/>
        <rFont val="Arial"/>
        <charset val="134"/>
      </rPr>
      <t>USB,MP3</t>
    </r>
    <r>
      <rPr>
        <b/>
        <sz val="7.5"/>
        <rFont val="宋体"/>
        <charset val="134"/>
      </rPr>
      <t>插孔，英文音乐，电量显示，前</t>
    </r>
    <r>
      <rPr>
        <b/>
        <sz val="7.5"/>
        <rFont val="Arial"/>
        <charset val="134"/>
      </rPr>
      <t>LED</t>
    </r>
    <r>
      <rPr>
        <b/>
        <sz val="7.5"/>
        <rFont val="宋体"/>
        <charset val="134"/>
      </rPr>
      <t>大灯，侧面炫酷灯光，</t>
    </r>
    <r>
      <rPr>
        <b/>
        <sz val="7.5"/>
        <rFont val="Arial"/>
        <charset val="134"/>
      </rPr>
      <t xml:space="preserve">
Bluetooth, USB,MP3 jack, English music, power display, front LED headlights, side cool lights,</t>
    </r>
  </si>
  <si>
    <r>
      <rPr>
        <b/>
        <sz val="10"/>
        <rFont val="Arial"/>
        <charset val="134"/>
      </rPr>
      <t>800RC                                                                                                                                                                                                                                                                                                                                                                                                                                                                                                                                                                                                                           12V10A*1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</si>
  <si>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r>
      <rPr>
        <b/>
        <sz val="7.5"/>
        <color rgb="FFFF0000"/>
        <rFont val="Arial"/>
        <charset val="134"/>
      </rPr>
      <t>(12V10A*1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蓝牙，</t>
    </r>
    <r>
      <rPr>
        <b/>
        <sz val="7.5"/>
        <rFont val="Arial"/>
        <charset val="134"/>
      </rPr>
      <t>USB,MP3</t>
    </r>
    <r>
      <rPr>
        <b/>
        <sz val="7.5"/>
        <rFont val="宋体"/>
        <charset val="134"/>
      </rPr>
      <t>插孔，英文音乐，电量显示，前</t>
    </r>
    <r>
      <rPr>
        <b/>
        <sz val="7.5"/>
        <rFont val="Arial"/>
        <charset val="134"/>
      </rPr>
      <t>LED</t>
    </r>
    <r>
      <rPr>
        <b/>
        <sz val="7.5"/>
        <rFont val="宋体"/>
        <charset val="134"/>
      </rPr>
      <t>大灯，侧面炫酷灯光，</t>
    </r>
    <r>
      <rPr>
        <b/>
        <sz val="7.5"/>
        <rFont val="Arial"/>
        <charset val="134"/>
      </rPr>
      <t xml:space="preserve">
Bluetooth, USB,MP3 jack, English music, power display, front LED headlights, side cool lights,</t>
    </r>
  </si>
  <si>
    <r>
      <rPr>
        <b/>
        <sz val="10"/>
        <rFont val="Arial"/>
        <charset val="134"/>
      </rPr>
      <t xml:space="preserve">800RC                                                                                                                                                                                                                                                                                                                                                                                                                                                                                                                                                                                                                           </t>
    </r>
    <r>
      <rPr>
        <b/>
        <sz val="10"/>
        <color rgb="FFFF0000"/>
        <rFont val="Arial"/>
        <charset val="134"/>
      </rPr>
      <t>12V10A*1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t>
    </r>
  </si>
  <si>
    <r>
      <rPr>
        <b/>
        <sz val="10"/>
        <rFont val="Arial"/>
        <charset val="134"/>
      </rPr>
      <t>999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</si>
  <si>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t>137*52*79CM</t>
  </si>
  <si>
    <t>16KG          
19KG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</si>
  <si>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灯光音乐，早教音乐</t>
    </r>
    <r>
      <rPr>
        <b/>
        <sz val="7.5"/>
        <rFont val="Arial"/>
        <charset val="134"/>
      </rPr>
      <t>.</t>
    </r>
    <r>
      <rPr>
        <b/>
        <sz val="7.5"/>
        <rFont val="宋体"/>
        <charset val="134"/>
      </rPr>
      <t>蓝牙</t>
    </r>
    <r>
      <rPr>
        <b/>
        <sz val="7.5"/>
        <rFont val="Arial"/>
        <charset val="134"/>
      </rPr>
      <t>.USB</t>
    </r>
    <r>
      <rPr>
        <b/>
        <sz val="7.5"/>
        <rFont val="宋体"/>
        <charset val="134"/>
      </rPr>
      <t>插口</t>
    </r>
    <r>
      <rPr>
        <b/>
        <sz val="7.5"/>
        <rFont val="Arial"/>
        <charset val="134"/>
      </rPr>
      <t>.</t>
    </r>
    <r>
      <rPr>
        <b/>
        <sz val="7.5"/>
        <rFont val="宋体"/>
        <charset val="134"/>
      </rPr>
      <t>电量显示</t>
    </r>
    <r>
      <rPr>
        <b/>
        <sz val="7.5"/>
        <rFont val="Arial"/>
        <charset val="134"/>
      </rPr>
      <t>.</t>
    </r>
    <r>
      <rPr>
        <b/>
        <sz val="7.5"/>
        <rFont val="宋体"/>
        <charset val="134"/>
      </rPr>
      <t>带喇叭音乐，脚踩油门</t>
    </r>
    <r>
      <rPr>
        <b/>
        <sz val="7.5"/>
        <rFont val="Arial"/>
        <charset val="134"/>
      </rPr>
      <t>.</t>
    </r>
    <r>
      <rPr>
        <b/>
        <sz val="7.5"/>
        <rFont val="宋体"/>
        <charset val="134"/>
      </rPr>
      <t>前进后退，</t>
    </r>
    <r>
      <rPr>
        <b/>
        <sz val="7.5"/>
        <rFont val="Arial"/>
        <charset val="134"/>
      </rPr>
      <t xml:space="preserve">
One click start. Light music, early education music. Bluetooth.USB port. Battery display. Speaker music. Foot on the gas. Forward and backward,</t>
    </r>
  </si>
  <si>
    <t xml:space="preserve">皮座Leather seats+7RMB                                           
车轮子灯光Wheel light +15RMB  
电子仪表盘
Electronic instrument panel+20RMB                                                                           </t>
  </si>
  <si>
    <r>
      <rPr>
        <b/>
        <sz val="10"/>
        <rFont val="Arial"/>
        <charset val="134"/>
      </rPr>
      <t>999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</si>
  <si>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灯光音乐，早教音乐</t>
    </r>
    <r>
      <rPr>
        <b/>
        <sz val="7.5"/>
        <rFont val="Arial"/>
        <charset val="134"/>
      </rPr>
      <t>.</t>
    </r>
    <r>
      <rPr>
        <b/>
        <sz val="7.5"/>
        <rFont val="宋体"/>
        <charset val="134"/>
      </rPr>
      <t>蓝牙</t>
    </r>
    <r>
      <rPr>
        <b/>
        <sz val="7.5"/>
        <rFont val="Arial"/>
        <charset val="134"/>
      </rPr>
      <t>.USB</t>
    </r>
    <r>
      <rPr>
        <b/>
        <sz val="7.5"/>
        <rFont val="宋体"/>
        <charset val="134"/>
      </rPr>
      <t>插口</t>
    </r>
    <r>
      <rPr>
        <b/>
        <sz val="7.5"/>
        <rFont val="Arial"/>
        <charset val="134"/>
      </rPr>
      <t>.</t>
    </r>
    <r>
      <rPr>
        <b/>
        <sz val="7.5"/>
        <rFont val="宋体"/>
        <charset val="134"/>
      </rPr>
      <t>电量显示</t>
    </r>
    <r>
      <rPr>
        <b/>
        <sz val="7.5"/>
        <rFont val="Arial"/>
        <charset val="134"/>
      </rPr>
      <t>.</t>
    </r>
    <r>
      <rPr>
        <b/>
        <sz val="7.5"/>
        <rFont val="宋体"/>
        <charset val="134"/>
      </rPr>
      <t>带喇叭音乐，脚踩油门</t>
    </r>
    <r>
      <rPr>
        <b/>
        <sz val="7.5"/>
        <rFont val="Arial"/>
        <charset val="134"/>
      </rPr>
      <t>.</t>
    </r>
    <r>
      <rPr>
        <b/>
        <sz val="7.5"/>
        <rFont val="宋体"/>
        <charset val="134"/>
      </rPr>
      <t>前进后退，</t>
    </r>
    <r>
      <rPr>
        <b/>
        <sz val="7.5"/>
        <rFont val="Arial"/>
        <charset val="134"/>
      </rPr>
      <t xml:space="preserve">
One click start. Light music, early education music. Bluetooth.USB port. Battery display. Speaker music. Foot on the gas. Forward and backward,
</t>
    </r>
  </si>
  <si>
    <r>
      <rPr>
        <b/>
        <sz val="10"/>
        <rFont val="Arial"/>
        <charset val="134"/>
      </rPr>
      <t>999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Manual throttle acceleration</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</si>
  <si>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灯光音乐，早教音乐</t>
    </r>
    <r>
      <rPr>
        <b/>
        <sz val="7.5"/>
        <rFont val="Arial"/>
        <charset val="134"/>
      </rPr>
      <t>.</t>
    </r>
    <r>
      <rPr>
        <b/>
        <sz val="7.5"/>
        <rFont val="宋体"/>
        <charset val="134"/>
      </rPr>
      <t>蓝牙</t>
    </r>
    <r>
      <rPr>
        <b/>
        <sz val="7.5"/>
        <rFont val="Arial"/>
        <charset val="134"/>
      </rPr>
      <t>.USB</t>
    </r>
    <r>
      <rPr>
        <b/>
        <sz val="7.5"/>
        <rFont val="宋体"/>
        <charset val="134"/>
      </rPr>
      <t>插口</t>
    </r>
    <r>
      <rPr>
        <b/>
        <sz val="7.5"/>
        <rFont val="Arial"/>
        <charset val="134"/>
      </rPr>
      <t>.</t>
    </r>
    <r>
      <rPr>
        <b/>
        <sz val="7.5"/>
        <rFont val="宋体"/>
        <charset val="134"/>
      </rPr>
      <t>电量显示</t>
    </r>
    <r>
      <rPr>
        <b/>
        <sz val="7.5"/>
        <rFont val="Arial"/>
        <charset val="134"/>
      </rPr>
      <t>.</t>
    </r>
    <r>
      <rPr>
        <b/>
        <sz val="7.5"/>
        <rFont val="宋体"/>
        <charset val="134"/>
      </rPr>
      <t>带喇叭音乐，脚踩油门</t>
    </r>
    <r>
      <rPr>
        <b/>
        <sz val="7.5"/>
        <rFont val="Arial"/>
        <charset val="134"/>
      </rPr>
      <t>.</t>
    </r>
    <r>
      <rPr>
        <b/>
        <sz val="7.5"/>
        <rFont val="宋体"/>
        <charset val="134"/>
      </rPr>
      <t>前进后退，</t>
    </r>
    <r>
      <rPr>
        <b/>
        <sz val="7.5"/>
        <color rgb="FFFF0000"/>
        <rFont val="宋体"/>
        <charset val="134"/>
      </rPr>
      <t>手动加速</t>
    </r>
    <r>
      <rPr>
        <b/>
        <sz val="7.5"/>
        <rFont val="宋体"/>
        <charset val="134"/>
      </rPr>
      <t xml:space="preserve">  </t>
    </r>
    <r>
      <rPr>
        <b/>
        <sz val="7.5"/>
        <rFont val="Arial"/>
        <charset val="134"/>
      </rPr>
      <t xml:space="preserve">
One click start. Light music, early education music. Bluetooth.USB port. Battery display. Speaker music. Foot on the gas. Forward and backward,                                                                
</t>
    </r>
    <r>
      <rPr>
        <b/>
        <sz val="7.5"/>
        <color rgb="FFFF0000"/>
        <rFont val="Arial"/>
        <charset val="134"/>
      </rPr>
      <t>Manual throttle acceleration</t>
    </r>
  </si>
  <si>
    <t>MG</t>
  </si>
  <si>
    <r>
      <rPr>
        <b/>
        <sz val="10"/>
        <rFont val="Arial"/>
        <charset val="134"/>
      </rPr>
      <t>666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</si>
  <si>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r>
      <rPr>
        <b/>
        <sz val="10"/>
        <rFont val="宋体"/>
        <charset val="134"/>
      </rPr>
      <t>白色，红色，</t>
    </r>
    <r>
      <rPr>
        <b/>
        <sz val="10"/>
        <rFont val="Arial"/>
        <charset val="134"/>
      </rPr>
      <t xml:space="preserve">             
</t>
    </r>
    <r>
      <rPr>
        <b/>
        <sz val="10"/>
        <rFont val="宋体"/>
        <charset val="134"/>
      </rPr>
      <t>蓝色，粉色，</t>
    </r>
    <r>
      <rPr>
        <b/>
        <sz val="10"/>
        <rFont val="Arial"/>
        <charset val="134"/>
      </rPr>
      <t xml:space="preserve">                 </t>
    </r>
    <r>
      <rPr>
        <b/>
        <sz val="10"/>
        <rFont val="宋体"/>
        <charset val="134"/>
      </rPr>
      <t>灰色</t>
    </r>
    <r>
      <rPr>
        <b/>
        <sz val="10"/>
        <rFont val="Arial"/>
        <charset val="134"/>
      </rPr>
      <t xml:space="preserve">                       
White, red, blue, pink, gray</t>
    </r>
  </si>
  <si>
    <t>118*51*68CM</t>
  </si>
  <si>
    <t>13.5KG       
15.5KG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</si>
  <si>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绚丽灯光</t>
    </r>
    <r>
      <rPr>
        <b/>
        <sz val="7.5"/>
        <rFont val="Arial"/>
        <charset val="134"/>
      </rPr>
      <t>+</t>
    </r>
    <r>
      <rPr>
        <b/>
        <sz val="7.5"/>
        <rFont val="宋体"/>
        <charset val="134"/>
      </rPr>
      <t>早教音乐</t>
    </r>
    <r>
      <rPr>
        <b/>
        <sz val="7.5"/>
        <rFont val="Arial"/>
        <charset val="134"/>
      </rPr>
      <t>+</t>
    </r>
    <r>
      <rPr>
        <b/>
        <sz val="7.5"/>
        <rFont val="宋体"/>
        <charset val="134"/>
      </rPr>
      <t>音量调节</t>
    </r>
    <r>
      <rPr>
        <b/>
        <sz val="7.5"/>
        <rFont val="Arial"/>
        <charset val="134"/>
      </rPr>
      <t>+USB</t>
    </r>
    <r>
      <rPr>
        <b/>
        <sz val="7.5"/>
        <rFont val="宋体"/>
        <charset val="134"/>
      </rPr>
      <t>插口</t>
    </r>
    <r>
      <rPr>
        <b/>
        <sz val="7.5"/>
        <rFont val="Arial"/>
        <charset val="134"/>
      </rPr>
      <t>+</t>
    </r>
    <r>
      <rPr>
        <b/>
        <sz val="7.5"/>
        <rFont val="宋体"/>
        <charset val="134"/>
      </rPr>
      <t>电量显示</t>
    </r>
    <r>
      <rPr>
        <b/>
        <sz val="7.5"/>
        <rFont val="Arial"/>
        <charset val="134"/>
      </rPr>
      <t>+</t>
    </r>
    <r>
      <rPr>
        <b/>
        <sz val="7.5"/>
        <rFont val="宋体"/>
        <charset val="134"/>
      </rPr>
      <t>前进后退</t>
    </r>
    <r>
      <rPr>
        <b/>
        <sz val="7.5"/>
        <rFont val="Arial"/>
        <charset val="134"/>
      </rPr>
      <t xml:space="preserve">+ </t>
    </r>
    <r>
      <rPr>
        <b/>
        <sz val="7.5"/>
        <rFont val="宋体"/>
        <charset val="134"/>
      </rPr>
      <t>动感音乐</t>
    </r>
    <r>
      <rPr>
        <b/>
        <sz val="7.5"/>
        <rFont val="Arial"/>
        <charset val="134"/>
      </rPr>
      <t>+550</t>
    </r>
    <r>
      <rPr>
        <b/>
        <sz val="7.5"/>
        <rFont val="宋体"/>
        <charset val="134"/>
      </rPr>
      <t>大动力电机</t>
    </r>
    <r>
      <rPr>
        <b/>
        <sz val="7.5"/>
        <rFont val="Arial"/>
        <charset val="134"/>
      </rPr>
      <t>+12V4.5</t>
    </r>
    <r>
      <rPr>
        <b/>
        <sz val="7.5"/>
        <rFont val="宋体"/>
        <charset val="134"/>
      </rPr>
      <t>电瓶。</t>
    </r>
    <r>
      <rPr>
        <b/>
        <sz val="7.5"/>
        <rFont val="Arial"/>
        <charset val="134"/>
      </rPr>
      <t xml:space="preserve">                                                                              
One-button start + brilliant lighting + early education music + volume adjustment +USB port + power display + forward and backward + dynamic music +550 large power motor +12V4.5 battery.</t>
    </r>
  </si>
  <si>
    <t xml:space="preserve">皮座 Leather seats + 8 RMB                           
车轮子灯光Wheel light +15RMB                                                                                
手动加速                                                                  
Manual throttle acceleration+15RMB                                                                                  </t>
  </si>
  <si>
    <r>
      <rPr>
        <b/>
        <sz val="10"/>
        <rFont val="Arial"/>
        <charset val="134"/>
      </rPr>
      <t>666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</si>
  <si>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t>
    </r>
    <r>
      <rPr>
        <b/>
        <sz val="7.5"/>
        <rFont val="Arial"/>
        <charset val="134"/>
      </rPr>
      <t>+</t>
    </r>
    <r>
      <rPr>
        <b/>
        <sz val="7.5"/>
        <rFont val="宋体"/>
        <charset val="134"/>
      </rPr>
      <t>绚丽灯光</t>
    </r>
    <r>
      <rPr>
        <b/>
        <sz val="7.5"/>
        <rFont val="Arial"/>
        <charset val="134"/>
      </rPr>
      <t>+</t>
    </r>
    <r>
      <rPr>
        <b/>
        <sz val="7.5"/>
        <rFont val="宋体"/>
        <charset val="134"/>
      </rPr>
      <t>早教音乐</t>
    </r>
    <r>
      <rPr>
        <b/>
        <sz val="7.5"/>
        <rFont val="Arial"/>
        <charset val="134"/>
      </rPr>
      <t>+</t>
    </r>
    <r>
      <rPr>
        <b/>
        <sz val="7.5"/>
        <rFont val="宋体"/>
        <charset val="134"/>
      </rPr>
      <t>音量调节</t>
    </r>
    <r>
      <rPr>
        <b/>
        <sz val="7.5"/>
        <rFont val="Arial"/>
        <charset val="134"/>
      </rPr>
      <t>+USB</t>
    </r>
    <r>
      <rPr>
        <b/>
        <sz val="7.5"/>
        <rFont val="宋体"/>
        <charset val="134"/>
      </rPr>
      <t>插口</t>
    </r>
    <r>
      <rPr>
        <b/>
        <sz val="7.5"/>
        <rFont val="Arial"/>
        <charset val="134"/>
      </rPr>
      <t>+</t>
    </r>
    <r>
      <rPr>
        <b/>
        <sz val="7.5"/>
        <rFont val="宋体"/>
        <charset val="134"/>
      </rPr>
      <t>电量显示</t>
    </r>
    <r>
      <rPr>
        <b/>
        <sz val="7.5"/>
        <rFont val="Arial"/>
        <charset val="134"/>
      </rPr>
      <t>+</t>
    </r>
    <r>
      <rPr>
        <b/>
        <sz val="7.5"/>
        <rFont val="宋体"/>
        <charset val="134"/>
      </rPr>
      <t>前进后退</t>
    </r>
    <r>
      <rPr>
        <b/>
        <sz val="7.5"/>
        <rFont val="Arial"/>
        <charset val="134"/>
      </rPr>
      <t xml:space="preserve">+ </t>
    </r>
    <r>
      <rPr>
        <b/>
        <sz val="7.5"/>
        <rFont val="宋体"/>
        <charset val="134"/>
      </rPr>
      <t>动感音乐</t>
    </r>
    <r>
      <rPr>
        <b/>
        <sz val="7.5"/>
        <rFont val="Arial"/>
        <charset val="134"/>
      </rPr>
      <t>+550</t>
    </r>
    <r>
      <rPr>
        <b/>
        <sz val="7.5"/>
        <rFont val="宋体"/>
        <charset val="134"/>
      </rPr>
      <t>大动力电机</t>
    </r>
    <r>
      <rPr>
        <b/>
        <sz val="7.5"/>
        <rFont val="Arial"/>
        <charset val="134"/>
      </rPr>
      <t>+12V7</t>
    </r>
    <r>
      <rPr>
        <b/>
        <sz val="7.5"/>
        <rFont val="宋体"/>
        <charset val="134"/>
      </rPr>
      <t>电瓶。</t>
    </r>
    <r>
      <rPr>
        <b/>
        <sz val="7.5"/>
        <rFont val="Arial"/>
        <charset val="134"/>
      </rPr>
      <t xml:space="preserve">                                                                              
One-button start + brilliant lighting + early education music + volume adjustment +USB port + power display + forward and backward + dynamic music +550 large power motor +12V7 battery.</t>
    </r>
  </si>
  <si>
    <t>QD</t>
  </si>
  <si>
    <r>
      <rPr>
        <b/>
        <sz val="10"/>
        <rFont val="Arial"/>
        <charset val="134"/>
      </rPr>
      <t xml:space="preserve">1900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12V550*1</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</si>
  <si>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白色，红色，</t>
    </r>
    <r>
      <rPr>
        <b/>
        <sz val="10"/>
        <rFont val="Arial"/>
        <charset val="134"/>
      </rPr>
      <t xml:space="preserve">             
</t>
    </r>
    <r>
      <rPr>
        <b/>
        <sz val="10"/>
        <rFont val="宋体"/>
        <charset val="134"/>
      </rPr>
      <t>蓝色，</t>
    </r>
    <r>
      <rPr>
        <b/>
        <sz val="10"/>
        <rFont val="Arial"/>
        <charset val="134"/>
      </rPr>
      <t xml:space="preserve">         
White, red, blue, </t>
    </r>
  </si>
  <si>
    <t>105*45*58CM</t>
  </si>
  <si>
    <t>9.7KG       
11.5KG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</si>
  <si>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产品功能：一键启动</t>
    </r>
    <r>
      <rPr>
        <b/>
        <sz val="7.5"/>
        <rFont val="Arial"/>
        <charset val="134"/>
      </rPr>
      <t xml:space="preserve"> </t>
    </r>
    <r>
      <rPr>
        <b/>
        <sz val="7.5"/>
        <rFont val="宋体"/>
        <charset val="134"/>
      </rPr>
      <t>灯光开关</t>
    </r>
    <r>
      <rPr>
        <b/>
        <sz val="7.5"/>
        <rFont val="Arial"/>
        <charset val="134"/>
      </rPr>
      <t xml:space="preserve">  </t>
    </r>
    <r>
      <rPr>
        <b/>
        <sz val="7.5"/>
        <rFont val="宋体"/>
        <charset val="134"/>
      </rPr>
      <t>早教（</t>
    </r>
    <r>
      <rPr>
        <b/>
        <sz val="7.5"/>
        <rFont val="Arial"/>
        <charset val="134"/>
      </rPr>
      <t>USB</t>
    </r>
    <r>
      <rPr>
        <b/>
        <sz val="7.5"/>
        <rFont val="宋体"/>
        <charset val="134"/>
      </rPr>
      <t>，</t>
    </r>
    <r>
      <rPr>
        <b/>
        <sz val="7.5"/>
        <rFont val="Arial"/>
        <charset val="134"/>
      </rPr>
      <t>Mp3</t>
    </r>
    <r>
      <rPr>
        <b/>
        <sz val="7.5"/>
        <rFont val="宋体"/>
        <charset val="134"/>
      </rPr>
      <t>，儿歌故事英语故诗）</t>
    </r>
    <r>
      <rPr>
        <b/>
        <sz val="7.5"/>
        <rFont val="Arial"/>
        <charset val="134"/>
      </rPr>
      <t xml:space="preserve"> </t>
    </r>
    <r>
      <rPr>
        <b/>
        <sz val="7.5"/>
        <rFont val="宋体"/>
        <charset val="134"/>
      </rPr>
      <t>炫酷</t>
    </r>
    <r>
      <rPr>
        <b/>
        <sz val="7.5"/>
        <rFont val="Arial"/>
        <charset val="134"/>
      </rPr>
      <t>LED</t>
    </r>
    <r>
      <rPr>
        <b/>
        <sz val="7.5"/>
        <rFont val="宋体"/>
        <charset val="134"/>
      </rPr>
      <t>大灯</t>
    </r>
    <r>
      <rPr>
        <b/>
        <sz val="7.5"/>
        <rFont val="Arial"/>
        <charset val="134"/>
      </rPr>
      <t>,
Product features: One-click start light switch early education (USB, Mp3, children's song story English poetry) cool LED headlights</t>
    </r>
  </si>
  <si>
    <t xml:space="preserve">皮座 Leather seats + 8 RMB                           
EVA发泡胎EVAfoam tire+40RMB
充气轮Inflatable round+40RMB                                                                                     </t>
  </si>
  <si>
    <r>
      <rPr>
        <b/>
        <sz val="10"/>
        <rFont val="Arial"/>
        <charset val="134"/>
      </rPr>
      <t xml:space="preserve">1900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12V550*1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+Manual throttle acceleration</t>
    </r>
    <r>
      <rPr>
        <b/>
        <sz val="10"/>
        <rFont val="Arial"/>
        <charset val="134"/>
      </rPr>
      <t xml:space="preserve">
+</t>
    </r>
    <r>
      <rPr>
        <b/>
        <sz val="10"/>
        <rFont val="宋体"/>
        <charset val="134"/>
      </rPr>
      <t>车轮子灯光</t>
    </r>
    <r>
      <rPr>
        <b/>
        <sz val="10"/>
        <rFont val="Arial"/>
        <charset val="134"/>
      </rPr>
      <t xml:space="preserve">
</t>
    </r>
    <r>
      <rPr>
        <b/>
        <sz val="10"/>
        <color rgb="FFFF0000"/>
        <rFont val="Arial"/>
        <charset val="134"/>
      </rPr>
      <t xml:space="preserve">+Wheel light </t>
    </r>
  </si>
  <si>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产品功能：一键启动</t>
    </r>
    <r>
      <rPr>
        <b/>
        <sz val="7.5"/>
        <rFont val="Arial"/>
        <charset val="134"/>
      </rPr>
      <t xml:space="preserve"> </t>
    </r>
    <r>
      <rPr>
        <b/>
        <sz val="7.5"/>
        <rFont val="宋体"/>
        <charset val="134"/>
      </rPr>
      <t>灯光开关</t>
    </r>
    <r>
      <rPr>
        <b/>
        <sz val="7.5"/>
        <rFont val="Arial"/>
        <charset val="134"/>
      </rPr>
      <t xml:space="preserve">  </t>
    </r>
    <r>
      <rPr>
        <b/>
        <sz val="7.5"/>
        <rFont val="宋体"/>
        <charset val="134"/>
      </rPr>
      <t>早教（</t>
    </r>
    <r>
      <rPr>
        <b/>
        <sz val="7.5"/>
        <rFont val="Arial"/>
        <charset val="134"/>
      </rPr>
      <t>USB</t>
    </r>
    <r>
      <rPr>
        <b/>
        <sz val="7.5"/>
        <rFont val="宋体"/>
        <charset val="134"/>
      </rPr>
      <t>，</t>
    </r>
    <r>
      <rPr>
        <b/>
        <sz val="7.5"/>
        <rFont val="Arial"/>
        <charset val="134"/>
      </rPr>
      <t>Mp3</t>
    </r>
    <r>
      <rPr>
        <b/>
        <sz val="7.5"/>
        <rFont val="宋体"/>
        <charset val="134"/>
      </rPr>
      <t>，儿歌故事英语故诗）</t>
    </r>
    <r>
      <rPr>
        <b/>
        <sz val="7.5"/>
        <rFont val="Arial"/>
        <charset val="134"/>
      </rPr>
      <t xml:space="preserve"> </t>
    </r>
    <r>
      <rPr>
        <b/>
        <sz val="7.5"/>
        <rFont val="宋体"/>
        <charset val="134"/>
      </rPr>
      <t>炫酷</t>
    </r>
    <r>
      <rPr>
        <b/>
        <sz val="7.5"/>
        <rFont val="Arial"/>
        <charset val="134"/>
      </rPr>
      <t>LED</t>
    </r>
    <r>
      <rPr>
        <b/>
        <sz val="7.5"/>
        <rFont val="宋体"/>
        <charset val="134"/>
      </rPr>
      <t>大灯</t>
    </r>
    <r>
      <rPr>
        <b/>
        <sz val="7.5"/>
        <rFont val="Arial"/>
        <charset val="134"/>
      </rPr>
      <t>,</t>
    </r>
    <r>
      <rPr>
        <b/>
        <sz val="7.5"/>
        <color rgb="FFFF0000"/>
        <rFont val="宋体"/>
        <charset val="134"/>
      </rPr>
      <t>手动加速</t>
    </r>
    <r>
      <rPr>
        <b/>
        <sz val="7.5"/>
        <color rgb="FFFF0000"/>
        <rFont val="Arial"/>
        <charset val="134"/>
      </rPr>
      <t>+</t>
    </r>
    <r>
      <rPr>
        <b/>
        <sz val="7.5"/>
        <color rgb="FFFF0000"/>
        <rFont val="宋体"/>
        <charset val="134"/>
      </rPr>
      <t>车轮子灯光</t>
    </r>
    <r>
      <rPr>
        <b/>
        <sz val="7.5"/>
        <rFont val="Arial"/>
        <charset val="134"/>
      </rPr>
      <t xml:space="preserve">
Product features: One-click start light switch early education (USB, Mp3, children's song story English poetry) cool LED headlights,</t>
    </r>
    <r>
      <rPr>
        <b/>
        <sz val="7.5"/>
        <color rgb="FFFF0000"/>
        <rFont val="Arial"/>
        <charset val="134"/>
      </rPr>
      <t xml:space="preserve">Manual throttle acceleration+Wheel light </t>
    </r>
  </si>
  <si>
    <r>
      <rPr>
        <b/>
        <sz val="10"/>
        <rFont val="Arial"/>
        <charset val="134"/>
      </rPr>
      <t>1900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手动加速</t>
    </r>
    <r>
      <rPr>
        <b/>
        <sz val="10"/>
        <rFont val="Arial"/>
        <charset val="134"/>
      </rPr>
      <t>+</t>
    </r>
    <r>
      <rPr>
        <b/>
        <sz val="10"/>
        <rFont val="宋体"/>
        <charset val="134"/>
      </rPr>
      <t>车轮子灯光</t>
    </r>
    <r>
      <rPr>
        <b/>
        <sz val="10"/>
        <rFont val="Arial"/>
        <charset val="134"/>
      </rPr>
      <t xml:space="preserve">
Manual throttle acceleration+Wheel light </t>
    </r>
  </si>
  <si>
    <r>
      <rPr>
        <b/>
        <sz val="10"/>
        <color rgb="FFFF0000"/>
        <rFont val="宋体"/>
        <charset val="134"/>
      </rPr>
      <t>烤漆红</t>
    </r>
    <r>
      <rPr>
        <b/>
        <sz val="10"/>
        <color rgb="FFFF0000"/>
        <rFont val="Arial"/>
        <charset val="134"/>
      </rPr>
      <t xml:space="preserve"> ,
</t>
    </r>
    <r>
      <rPr>
        <b/>
        <sz val="10"/>
        <color rgb="FFFF0000"/>
        <rFont val="宋体"/>
        <charset val="134"/>
      </rPr>
      <t>烤漆蓝</t>
    </r>
    <r>
      <rPr>
        <b/>
        <sz val="10"/>
        <color rgb="FFFF0000"/>
        <rFont val="Arial"/>
        <charset val="134"/>
      </rPr>
      <t xml:space="preserve">,               
paint Red, 
paint Blue, </t>
    </r>
  </si>
  <si>
    <r>
      <rPr>
        <b/>
        <sz val="10"/>
        <rFont val="Arial"/>
        <charset val="134"/>
      </rPr>
      <t>1900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
</t>
    </r>
    <r>
      <rPr>
        <b/>
        <sz val="10"/>
        <rFont val="宋体"/>
        <charset val="134"/>
      </rPr>
      <t>手动加速</t>
    </r>
    <r>
      <rPr>
        <b/>
        <sz val="10"/>
        <rFont val="Arial"/>
        <charset val="134"/>
      </rPr>
      <t>+</t>
    </r>
    <r>
      <rPr>
        <b/>
        <sz val="10"/>
        <rFont val="宋体"/>
        <charset val="134"/>
      </rPr>
      <t>车轮子灯光</t>
    </r>
    <r>
      <rPr>
        <b/>
        <sz val="10"/>
        <rFont val="Arial"/>
        <charset val="134"/>
      </rPr>
      <t xml:space="preserve">
Manual throttle acceleration+Wheel light </t>
    </r>
  </si>
  <si>
    <r>
      <rPr>
        <b/>
        <sz val="10"/>
        <rFont val="Arial"/>
        <charset val="134"/>
      </rPr>
      <t>1900S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手动加速</t>
    </r>
    <r>
      <rPr>
        <b/>
        <sz val="10"/>
        <rFont val="Arial"/>
        <charset val="134"/>
      </rPr>
      <t>+</t>
    </r>
    <r>
      <rPr>
        <b/>
        <sz val="10"/>
        <rFont val="宋体"/>
        <charset val="134"/>
      </rPr>
      <t>车轮子灯光</t>
    </r>
    <r>
      <rPr>
        <b/>
        <sz val="10"/>
        <rFont val="Arial"/>
        <charset val="134"/>
      </rPr>
      <t xml:space="preserve">
Manual throttle acceleration+Wheel light </t>
    </r>
  </si>
  <si>
    <r>
      <rPr>
        <b/>
        <sz val="10"/>
        <color rgb="FFFF0000"/>
        <rFont val="宋体"/>
        <charset val="134"/>
      </rPr>
      <t>烤漆红</t>
    </r>
    <r>
      <rPr>
        <b/>
        <sz val="10"/>
        <color rgb="FFFF0000"/>
        <rFont val="Arial"/>
        <charset val="134"/>
      </rPr>
      <t xml:space="preserve">                   
</t>
    </r>
    <r>
      <rPr>
        <b/>
        <sz val="10"/>
        <color rgb="FFFF0000"/>
        <rFont val="宋体"/>
        <charset val="134"/>
      </rPr>
      <t>烤漆灰</t>
    </r>
    <r>
      <rPr>
        <b/>
        <sz val="10"/>
        <color rgb="FFFF0000"/>
        <rFont val="Arial"/>
        <charset val="134"/>
      </rPr>
      <t xml:space="preserve">                   
Paint red 
Paint gray</t>
    </r>
  </si>
  <si>
    <t>105*45*62CM</t>
  </si>
  <si>
    <t>QK TD</t>
  </si>
  <si>
    <r>
      <rPr>
        <b/>
        <sz val="10"/>
        <rFont val="Arial"/>
        <charset val="134"/>
      </rPr>
      <t xml:space="preserve">QK-F01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
+</t>
    </r>
    <r>
      <rPr>
        <b/>
        <sz val="10"/>
        <rFont val="宋体"/>
        <charset val="134"/>
      </rPr>
      <t>排气筒</t>
    </r>
    <r>
      <rPr>
        <b/>
        <sz val="10"/>
        <rFont val="Arial"/>
        <charset val="134"/>
      </rPr>
      <t xml:space="preserve">
</t>
    </r>
    <r>
      <rPr>
        <b/>
        <sz val="10"/>
        <color rgb="FFFF0000"/>
        <rFont val="Arial"/>
        <charset val="134"/>
      </rPr>
      <t>+Exhaust funnel</t>
    </r>
  </si>
  <si>
    <r>
      <rPr>
        <b/>
        <sz val="10"/>
        <rFont val="宋体"/>
        <charset val="134"/>
      </rPr>
      <t>白，红，黄</t>
    </r>
    <r>
      <rPr>
        <b/>
        <sz val="10"/>
        <rFont val="Arial"/>
        <charset val="134"/>
      </rPr>
      <t xml:space="preserve">               White, red, yellow</t>
    </r>
  </si>
  <si>
    <t xml:space="preserve">110*65*55CM </t>
  </si>
  <si>
    <t>10.5KG       
12KG</t>
  </si>
  <si>
    <r>
      <rPr>
        <b/>
        <sz val="10"/>
        <rFont val="宋体"/>
        <charset val="134"/>
      </rPr>
      <t>采用</t>
    </r>
    <r>
      <rPr>
        <b/>
        <sz val="10"/>
        <rFont val="Arial"/>
        <charset val="134"/>
      </rPr>
      <t>12V7A</t>
    </r>
    <r>
      <rPr>
        <b/>
        <sz val="10"/>
        <rFont val="宋体"/>
        <charset val="134"/>
      </rPr>
      <t>电池，两个电机，带排气筒，有灯光，音乐，蓝牙，有</t>
    </r>
    <r>
      <rPr>
        <b/>
        <sz val="10"/>
        <rFont val="Arial"/>
        <charset val="134"/>
      </rPr>
      <t>USB</t>
    </r>
    <r>
      <rPr>
        <b/>
        <sz val="10"/>
        <rFont val="宋体"/>
        <charset val="134"/>
      </rPr>
      <t>插口。</t>
    </r>
    <r>
      <rPr>
        <b/>
        <sz val="10"/>
        <color rgb="FFFF0000"/>
        <rFont val="Arial"/>
        <charset val="134"/>
      </rPr>
      <t xml:space="preserve">
Using a 12V7A battery, two motors, with an exhaust pipe, equipped with lights, music, Bluetooth, and a USB port.</t>
    </r>
  </si>
  <si>
    <r>
      <rPr>
        <b/>
        <sz val="10"/>
        <rFont val="Arial"/>
        <charset val="134"/>
      </rPr>
      <t xml:space="preserve">QK-F01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
+</t>
    </r>
    <r>
      <rPr>
        <b/>
        <sz val="10"/>
        <rFont val="宋体"/>
        <charset val="134"/>
      </rPr>
      <t>排气筒</t>
    </r>
    <r>
      <rPr>
        <b/>
        <sz val="10"/>
        <rFont val="Arial"/>
        <charset val="134"/>
      </rPr>
      <t xml:space="preserve">
</t>
    </r>
    <r>
      <rPr>
        <b/>
        <sz val="10"/>
        <color rgb="FFFF0000"/>
        <rFont val="Arial"/>
        <charset val="134"/>
      </rPr>
      <t xml:space="preserve">+Exhaust funnel
</t>
    </r>
    <r>
      <rPr>
        <b/>
        <sz val="10"/>
        <rFont val="Arial"/>
        <charset val="134"/>
      </rPr>
      <t>+</t>
    </r>
    <r>
      <rPr>
        <b/>
        <sz val="10"/>
        <rFont val="宋体"/>
        <charset val="134"/>
      </rPr>
      <t>尾翼</t>
    </r>
    <r>
      <rPr>
        <b/>
        <sz val="10"/>
        <color rgb="FFFF0000"/>
        <rFont val="Arial"/>
        <charset val="134"/>
      </rPr>
      <t xml:space="preserve">
+empennage
</t>
    </r>
    <r>
      <rPr>
        <b/>
        <sz val="10"/>
        <rFont val="Arial"/>
        <charset val="134"/>
      </rPr>
      <t>+</t>
    </r>
    <r>
      <rPr>
        <b/>
        <sz val="10"/>
        <rFont val="宋体"/>
        <charset val="134"/>
      </rPr>
      <t>缓启功能</t>
    </r>
    <r>
      <rPr>
        <b/>
        <sz val="10"/>
        <color rgb="FFFF0000"/>
        <rFont val="Arial"/>
        <charset val="134"/>
      </rPr>
      <t xml:space="preserve">
+Slow start function</t>
    </r>
  </si>
  <si>
    <r>
      <rPr>
        <b/>
        <sz val="10"/>
        <rFont val="宋体"/>
        <charset val="134"/>
      </rPr>
      <t>采用</t>
    </r>
    <r>
      <rPr>
        <b/>
        <sz val="10"/>
        <rFont val="Arial"/>
        <charset val="134"/>
      </rPr>
      <t>12V7A</t>
    </r>
    <r>
      <rPr>
        <b/>
        <sz val="10"/>
        <rFont val="宋体"/>
        <charset val="134"/>
      </rPr>
      <t>电池，两个电机，带排气筒，有灯光，音乐，蓝牙，有</t>
    </r>
    <r>
      <rPr>
        <b/>
        <sz val="10"/>
        <rFont val="Arial"/>
        <charset val="134"/>
      </rPr>
      <t>USB</t>
    </r>
    <r>
      <rPr>
        <b/>
        <sz val="10"/>
        <rFont val="宋体"/>
        <charset val="134"/>
      </rPr>
      <t>插口。</t>
    </r>
    <r>
      <rPr>
        <b/>
        <sz val="10"/>
        <rFont val="Arial"/>
        <charset val="134"/>
      </rPr>
      <t xml:space="preserve"> </t>
    </r>
    <r>
      <rPr>
        <b/>
        <sz val="10"/>
        <rFont val="宋体"/>
        <charset val="134"/>
      </rPr>
      <t>车后有尾翼，还具有缓启功能。</t>
    </r>
    <r>
      <rPr>
        <b/>
        <sz val="10"/>
        <color rgb="FFFF0000"/>
        <rFont val="Arial"/>
        <charset val="134"/>
      </rPr>
      <t xml:space="preserve">
It uses a 12V7A battery, two motors, an exhaust pipe, with lights, music, Bluetooth, and a USB port. The car has a rear wing and also has a smooth-starting function.</t>
    </r>
  </si>
  <si>
    <r>
      <rPr>
        <b/>
        <sz val="10"/>
        <rFont val="Arial"/>
        <charset val="134"/>
      </rPr>
      <t>309</t>
    </r>
    <r>
      <rPr>
        <b/>
        <sz val="10"/>
        <rFont val="宋体"/>
        <charset val="134"/>
      </rPr>
      <t>（三轮摩托车）</t>
    </r>
    <r>
      <rPr>
        <b/>
        <sz val="10"/>
        <rFont val="Arial"/>
        <charset val="134"/>
      </rPr>
      <t xml:space="preserve">
</t>
    </r>
    <r>
      <rPr>
        <b/>
        <sz val="10"/>
        <color rgb="FFFF0000"/>
        <rFont val="Arial"/>
        <charset val="134"/>
      </rPr>
      <t>Three-wheeled motorcycle</t>
    </r>
    <r>
      <rPr>
        <b/>
        <sz val="10"/>
        <rFont val="Arial"/>
        <charset val="134"/>
      </rPr>
      <t xml:space="preserve">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12V380*2 </t>
    </r>
    <r>
      <rPr>
        <b/>
        <sz val="10"/>
        <rFont val="宋体"/>
        <charset val="134"/>
      </rPr>
      <t>电机</t>
    </r>
    <r>
      <rPr>
        <b/>
        <sz val="10"/>
        <rFont val="Arial"/>
        <charset val="134"/>
      </rPr>
      <t xml:space="preserve"> motor</t>
    </r>
  </si>
  <si>
    <r>
      <rPr>
        <b/>
        <sz val="10"/>
        <rFont val="宋体"/>
        <charset val="134"/>
      </rPr>
      <t>红</t>
    </r>
    <r>
      <rPr>
        <b/>
        <sz val="10"/>
        <rFont val="Arial"/>
        <charset val="134"/>
      </rPr>
      <t xml:space="preserve">Red
</t>
    </r>
    <r>
      <rPr>
        <b/>
        <sz val="10"/>
        <rFont val="宋体"/>
        <charset val="134"/>
      </rPr>
      <t>白</t>
    </r>
    <r>
      <rPr>
        <b/>
        <sz val="10"/>
        <rFont val="Arial"/>
        <charset val="134"/>
      </rPr>
      <t xml:space="preserve">White
</t>
    </r>
    <r>
      <rPr>
        <b/>
        <sz val="10"/>
        <rFont val="宋体"/>
        <charset val="134"/>
      </rPr>
      <t>黑</t>
    </r>
    <r>
      <rPr>
        <b/>
        <sz val="10"/>
        <rFont val="Arial"/>
        <charset val="134"/>
      </rPr>
      <t>Black</t>
    </r>
  </si>
  <si>
    <t xml:space="preserve">115x52x66CM  </t>
  </si>
  <si>
    <t>12KG       
14KG</t>
  </si>
  <si>
    <r>
      <rPr>
        <b/>
        <sz val="10"/>
        <rFont val="宋体"/>
        <charset val="134"/>
      </rPr>
      <t>三轮摩托车，单电双驱，有灯光、音乐、早教、故事、</t>
    </r>
    <r>
      <rPr>
        <b/>
        <sz val="10"/>
        <rFont val="Arial"/>
        <charset val="134"/>
      </rPr>
      <t>USB</t>
    </r>
    <r>
      <rPr>
        <b/>
        <sz val="10"/>
        <rFont val="宋体"/>
        <charset val="134"/>
      </rPr>
      <t>、</t>
    </r>
    <r>
      <rPr>
        <b/>
        <sz val="10"/>
        <rFont val="Arial"/>
        <charset val="134"/>
      </rPr>
      <t>MP3</t>
    </r>
    <r>
      <rPr>
        <b/>
        <sz val="10"/>
        <rFont val="宋体"/>
        <charset val="134"/>
      </rPr>
      <t>接口，车把一键安装。</t>
    </r>
    <r>
      <rPr>
        <b/>
        <sz val="10"/>
        <color rgb="FFFF0000"/>
        <rFont val="Arial"/>
        <charset val="134"/>
      </rPr>
      <t xml:space="preserve">
Three-wheeled motorcycle, single electric dual drive, equipped with lights, music, early education, stories, USB and MP3 interfaces, handlebar can be installed with one click.</t>
    </r>
  </si>
  <si>
    <t>皮座 +11元 
 EVA轮 +45元                                    
 EVA轮（带闪光轮）+60元</t>
  </si>
  <si>
    <r>
      <rPr>
        <b/>
        <sz val="10"/>
        <rFont val="Arial"/>
        <charset val="134"/>
      </rPr>
      <t xml:space="preserve">QK-201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t>
    </r>
  </si>
  <si>
    <r>
      <rPr>
        <b/>
        <sz val="10"/>
        <rFont val="宋体"/>
        <charset val="134"/>
      </rPr>
      <t>红</t>
    </r>
    <r>
      <rPr>
        <b/>
        <sz val="10"/>
        <rFont val="Arial"/>
        <charset val="134"/>
      </rPr>
      <t xml:space="preserve"> Red
</t>
    </r>
    <r>
      <rPr>
        <b/>
        <sz val="10"/>
        <rFont val="宋体"/>
        <charset val="134"/>
      </rPr>
      <t>蓝</t>
    </r>
    <r>
      <rPr>
        <b/>
        <sz val="10"/>
        <rFont val="Arial"/>
        <charset val="134"/>
      </rPr>
      <t xml:space="preserve"> Blue
</t>
    </r>
    <r>
      <rPr>
        <b/>
        <sz val="10"/>
        <rFont val="宋体"/>
        <charset val="134"/>
      </rPr>
      <t>粉</t>
    </r>
    <r>
      <rPr>
        <b/>
        <sz val="10"/>
        <rFont val="Arial"/>
        <charset val="134"/>
      </rPr>
      <t xml:space="preserve"> pink
</t>
    </r>
    <r>
      <rPr>
        <b/>
        <sz val="10"/>
        <rFont val="宋体"/>
        <charset val="134"/>
      </rPr>
      <t>桔</t>
    </r>
    <r>
      <rPr>
        <b/>
        <sz val="10"/>
        <rFont val="Arial"/>
        <charset val="134"/>
      </rPr>
      <t xml:space="preserve"> Orange</t>
    </r>
  </si>
  <si>
    <t xml:space="preserve">115x55x78CM  </t>
  </si>
  <si>
    <t>11.7KG       
13.3KG</t>
  </si>
  <si>
    <r>
      <rPr>
        <b/>
        <sz val="10"/>
        <rFont val="宋体"/>
        <charset val="134"/>
      </rPr>
      <t>采用单电双驱，有灯光、音乐、蓝牙，有</t>
    </r>
    <r>
      <rPr>
        <b/>
        <sz val="10"/>
        <rFont val="Arial"/>
        <charset val="134"/>
      </rPr>
      <t>USB</t>
    </r>
    <r>
      <rPr>
        <b/>
        <sz val="10"/>
        <rFont val="宋体"/>
        <charset val="134"/>
      </rPr>
      <t>接口，一键安装。</t>
    </r>
    <r>
      <rPr>
        <b/>
        <sz val="10"/>
        <color rgb="FFFF0000"/>
        <rFont val="Arial"/>
        <charset val="134"/>
      </rPr>
      <t xml:space="preserve">
It adopts single electric dual-drive technology, featuring lights, music, Bluetooth, USB interface, and can be installed with one click.</t>
    </r>
  </si>
  <si>
    <t>精致皮座  + 20                     
 发泡轮  + 30                                    
 遥控+15（可前进后退）               
 烤漆+45</t>
  </si>
  <si>
    <r>
      <rPr>
        <b/>
        <sz val="10"/>
        <rFont val="Arial"/>
        <charset val="134"/>
      </rPr>
      <t xml:space="preserve">QK-201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 xml:space="preserve">12V390*2 </t>
    </r>
    <r>
      <rPr>
        <b/>
        <sz val="10"/>
        <rFont val="宋体"/>
        <charset val="134"/>
      </rPr>
      <t>电机</t>
    </r>
    <r>
      <rPr>
        <b/>
        <sz val="10"/>
        <rFont val="Arial"/>
        <charset val="134"/>
      </rPr>
      <t xml:space="preserve"> motor</t>
    </r>
  </si>
  <si>
    <t>QWD</t>
  </si>
  <si>
    <r>
      <rPr>
        <b/>
        <sz val="10"/>
        <rFont val="Arial"/>
        <charset val="134"/>
      </rPr>
      <t>888
12V7A*1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t>
    </r>
  </si>
  <si>
    <r>
      <rPr>
        <b/>
        <sz val="10"/>
        <rFont val="宋体"/>
        <charset val="134"/>
      </rPr>
      <t>红，橙，白，绿</t>
    </r>
    <r>
      <rPr>
        <b/>
        <sz val="10"/>
        <rFont val="Arial"/>
        <charset val="134"/>
      </rPr>
      <t xml:space="preserve">
Red,orange,                
white,green</t>
    </r>
  </si>
  <si>
    <t xml:space="preserve">105x49x61CM  </t>
  </si>
  <si>
    <t>11.8KG       
15.3KG</t>
  </si>
  <si>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超强动力双驱</t>
    </r>
    <r>
      <rPr>
        <b/>
        <sz val="7.5"/>
        <rFont val="Arial"/>
        <charset val="134"/>
      </rPr>
      <t>380</t>
    </r>
    <r>
      <rPr>
        <b/>
        <sz val="7.5"/>
        <rFont val="宋体"/>
        <charset val="134"/>
      </rPr>
      <t>电机、</t>
    </r>
    <r>
      <rPr>
        <b/>
        <sz val="7.5"/>
        <rFont val="Arial"/>
        <charset val="134"/>
      </rPr>
      <t xml:space="preserve"> 
12V7</t>
    </r>
    <r>
      <rPr>
        <b/>
        <sz val="7.5"/>
        <rFont val="宋体"/>
        <charset val="134"/>
      </rPr>
      <t>大电瓶、一键启动、手机蓝牙、动感音乐、儿童故事、英文早教、电量显示、</t>
    </r>
    <r>
      <rPr>
        <b/>
        <sz val="7.5"/>
        <rFont val="Arial"/>
        <charset val="134"/>
      </rPr>
      <t>USB</t>
    </r>
    <r>
      <rPr>
        <b/>
        <sz val="7.5"/>
        <rFont val="宋体"/>
        <charset val="134"/>
      </rPr>
      <t>插口、炫目灯光</t>
    </r>
    <r>
      <rPr>
        <b/>
        <sz val="7.5"/>
        <rFont val="Arial"/>
        <charset val="134"/>
      </rPr>
      <t xml:space="preserve">
Super power double drive 380 motor,
12V7 battery, one button start, mobile phone Bluetooth, dynamic music, children's stories, English early education, power display, USB jack, dazzling light</t>
    </r>
  </si>
  <si>
    <r>
      <rPr>
        <b/>
        <sz val="10"/>
        <rFont val="Arial"/>
        <charset val="134"/>
      </rPr>
      <t xml:space="preserve">1618A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</si>
  <si>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白</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t>
    </r>
    <r>
      <rPr>
        <b/>
        <sz val="10"/>
        <rFont val="宋体"/>
        <charset val="134"/>
      </rPr>
      <t>绿</t>
    </r>
    <r>
      <rPr>
        <b/>
        <sz val="10"/>
        <rFont val="Arial"/>
        <charset val="134"/>
      </rPr>
      <t>,
White, blue, 
pink, green,</t>
    </r>
  </si>
  <si>
    <t xml:space="preserve">125*62*71CM  </t>
  </si>
  <si>
    <t>16KG       
18KG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</si>
  <si>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带高低速缓起功能，脚踩式功能和减震功能，独立大灯，警示双闪功能</t>
    </r>
    <r>
      <rPr>
        <b/>
        <sz val="7.5"/>
        <rFont val="Arial"/>
        <charset val="134"/>
      </rPr>
      <t xml:space="preserve"> </t>
    </r>
    <r>
      <rPr>
        <b/>
        <sz val="7.5"/>
        <rFont val="宋体"/>
        <charset val="134"/>
      </rPr>
      <t>，配带有中控式音乐板，</t>
    </r>
    <r>
      <rPr>
        <b/>
        <sz val="7.5"/>
        <rFont val="Arial"/>
        <charset val="134"/>
      </rPr>
      <t>MP3</t>
    </r>
    <r>
      <rPr>
        <b/>
        <sz val="7.5"/>
        <rFont val="宋体"/>
        <charset val="134"/>
      </rPr>
      <t>插口，</t>
    </r>
    <r>
      <rPr>
        <b/>
        <sz val="7.5"/>
        <rFont val="Arial"/>
        <charset val="134"/>
      </rPr>
      <t>USB</t>
    </r>
    <r>
      <rPr>
        <b/>
        <sz val="7.5"/>
        <rFont val="宋体"/>
        <charset val="134"/>
      </rPr>
      <t>插口，具有独立的置物箱，</t>
    </r>
    <r>
      <rPr>
        <b/>
        <sz val="7.5"/>
        <rFont val="Arial"/>
        <charset val="134"/>
      </rPr>
      <t xml:space="preserve">
With high and low speed slow start function, foot step function and shock absorption function, independent headlight, warning double flash function, with central control music board, MP3 jack, USB jack, with independent storage box,</t>
    </r>
  </si>
  <si>
    <t xml:space="preserve">皮座椅Leather seats+15RMB                                                                                                                                                                                                  </t>
  </si>
  <si>
    <r>
      <rPr>
        <b/>
        <sz val="10"/>
        <rFont val="Arial"/>
        <charset val="134"/>
      </rPr>
      <t xml:space="preserve">1618A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t>
    </r>
  </si>
  <si>
    <r>
      <rPr>
        <b/>
        <sz val="10"/>
        <rFont val="Arial"/>
        <charset val="134"/>
      </rPr>
      <t xml:space="preserve">1618P
</t>
    </r>
    <r>
      <rPr>
        <b/>
        <sz val="10"/>
        <color rgb="FFFF0000"/>
        <rFont val="Arial"/>
        <charset val="134"/>
      </rPr>
      <t>12V7A*1</t>
    </r>
    <r>
      <rPr>
        <b/>
        <sz val="10"/>
        <rFont val="宋体"/>
        <charset val="134"/>
      </rPr>
      <t>铅酸电池</t>
    </r>
    <r>
      <rPr>
        <b/>
        <sz val="10"/>
        <rFont val="Arial"/>
        <charset val="134"/>
      </rPr>
      <t xml:space="preserve">
Lead-acid battery 
</t>
    </r>
    <r>
      <rPr>
        <b/>
        <sz val="10"/>
        <color rgb="FFFF0000"/>
        <rFont val="Arial"/>
        <charset val="134"/>
      </rPr>
      <t>12V390*2</t>
    </r>
    <r>
      <rPr>
        <b/>
        <sz val="10"/>
        <rFont val="Arial"/>
        <charset val="134"/>
      </rPr>
      <t xml:space="preserve">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</si>
  <si>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手动加速，脚踩式电子刹车功能，独立大灯，警示双闪功能，中控式音乐板，</t>
    </r>
    <r>
      <rPr>
        <b/>
        <sz val="7.5"/>
        <rFont val="Arial"/>
        <charset val="134"/>
      </rPr>
      <t>MP3</t>
    </r>
    <r>
      <rPr>
        <b/>
        <sz val="7.5"/>
        <rFont val="宋体"/>
        <charset val="134"/>
      </rPr>
      <t>插口，</t>
    </r>
    <r>
      <rPr>
        <b/>
        <sz val="7.5"/>
        <rFont val="Arial"/>
        <charset val="134"/>
      </rPr>
      <t>USB</t>
    </r>
    <r>
      <rPr>
        <b/>
        <sz val="7.5"/>
        <rFont val="宋体"/>
        <charset val="134"/>
      </rPr>
      <t>插口，具有独立的置物箱。</t>
    </r>
    <r>
      <rPr>
        <b/>
        <sz val="7.5"/>
        <rFont val="Arial"/>
        <charset val="134"/>
      </rPr>
      <t xml:space="preserve">
Manual acceleration, footstep electronic brake function, independent headlight, warning double flash function, central control music board, MP3 jack, USB jack, with independent storage box.</t>
    </r>
  </si>
  <si>
    <r>
      <rPr>
        <b/>
        <sz val="10"/>
        <rFont val="Arial"/>
        <charset val="134"/>
      </rPr>
      <t xml:space="preserve">116
</t>
    </r>
    <r>
      <rPr>
        <b/>
        <sz val="10"/>
        <color rgb="FFFF0000"/>
        <rFont val="Arial"/>
        <charset val="134"/>
      </rPr>
      <t>12V9A*1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</si>
  <si>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白色、绿色、</t>
    </r>
    <r>
      <rPr>
        <b/>
        <sz val="10"/>
        <rFont val="Arial"/>
        <charset val="134"/>
      </rPr>
      <t xml:space="preserve">
</t>
    </r>
    <r>
      <rPr>
        <b/>
        <sz val="10"/>
        <rFont val="宋体"/>
        <charset val="134"/>
      </rPr>
      <t>灰色、橙色、</t>
    </r>
    <r>
      <rPr>
        <b/>
        <sz val="10"/>
        <rFont val="Arial"/>
        <charset val="134"/>
      </rPr>
      <t xml:space="preserve">
White, green,
Gray, orange,</t>
    </r>
  </si>
  <si>
    <t>130x50x85CM</t>
  </si>
  <si>
    <t>18.5KG         
21.5KG</t>
  </si>
  <si>
    <r>
      <rPr>
        <b/>
        <sz val="10"/>
        <rFont val="宋体"/>
        <charset val="134"/>
      </rPr>
      <t>采用大电池，双驱，高速电机，有音乐，灯光，蓝牙。</t>
    </r>
    <r>
      <rPr>
        <b/>
        <sz val="10"/>
        <color rgb="FFFF0000"/>
        <rFont val="Arial"/>
        <charset val="134"/>
      </rPr>
      <t xml:space="preserve">
Equipped with a large battery, dual drive, high-speed motor, with music, lighting and Bluetooth.</t>
    </r>
  </si>
  <si>
    <t xml:space="preserve">EVA foam wheel+55RMB    </t>
  </si>
  <si>
    <r>
      <rPr>
        <b/>
        <sz val="10"/>
        <rFont val="Arial"/>
        <charset val="134"/>
      </rPr>
      <t xml:space="preserve">116
</t>
    </r>
    <r>
      <rPr>
        <b/>
        <sz val="10"/>
        <color rgb="FFFF0000"/>
        <rFont val="Arial"/>
        <charset val="134"/>
      </rPr>
      <t>12V9A*1</t>
    </r>
    <r>
      <rPr>
        <b/>
        <sz val="10"/>
        <rFont val="宋体"/>
        <charset val="134"/>
      </rPr>
      <t>铅酸电池</t>
    </r>
    <r>
      <rPr>
        <b/>
        <sz val="10"/>
        <rFont val="Arial"/>
        <charset val="134"/>
      </rPr>
      <t xml:space="preserve">
Lead-acid battery 
</t>
    </r>
    <r>
      <rPr>
        <b/>
        <sz val="10"/>
        <color rgb="FFFF0000"/>
        <rFont val="Arial"/>
        <charset val="134"/>
      </rPr>
      <t xml:space="preserve">12V550*2 </t>
    </r>
    <r>
      <rPr>
        <b/>
        <sz val="10"/>
        <rFont val="宋体"/>
        <charset val="134"/>
      </rPr>
      <t>电机</t>
    </r>
    <r>
      <rPr>
        <b/>
        <sz val="10"/>
        <rFont val="Arial"/>
        <charset val="134"/>
      </rPr>
      <t xml:space="preserve"> motor
+</t>
    </r>
    <r>
      <rPr>
        <b/>
        <sz val="10"/>
        <rFont val="宋体"/>
        <charset val="134"/>
      </rPr>
      <t>手动加速</t>
    </r>
    <r>
      <rPr>
        <b/>
        <sz val="10"/>
        <rFont val="Arial"/>
        <charset val="134"/>
      </rPr>
      <t xml:space="preserve">                                                                  
</t>
    </r>
    <r>
      <rPr>
        <b/>
        <sz val="10"/>
        <color rgb="FFFF0000"/>
        <rFont val="Arial"/>
        <charset val="134"/>
      </rPr>
      <t>+Manual throttle acceleration</t>
    </r>
  </si>
  <si>
    <r>
      <rPr>
        <b/>
        <sz val="10"/>
        <rFont val="宋体"/>
        <charset val="134"/>
      </rPr>
      <t>采用大电池，双驱，高速电机，有音乐，灯光，蓝牙。高配车，配有手转油门，脚踏刹车。</t>
    </r>
    <r>
      <rPr>
        <b/>
        <sz val="10"/>
        <color rgb="FFFF0000"/>
        <rFont val="Arial"/>
        <charset val="134"/>
      </rPr>
      <t xml:space="preserve">
Equipped with a large battery, dual drive, high-speed motor, with music, lighting and Bluetooth. High-end vehicle, equipped with a hand-operated throttle and foot-operated brakes.</t>
    </r>
  </si>
  <si>
    <r>
      <rPr>
        <b/>
        <sz val="10"/>
        <rFont val="Arial"/>
        <charset val="134"/>
      </rPr>
      <t xml:space="preserve">SMT-111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t>
    </r>
  </si>
  <si>
    <r>
      <rPr>
        <b/>
        <sz val="10"/>
        <rFont val="宋体"/>
        <charset val="134"/>
      </rPr>
      <t>白色</t>
    </r>
    <r>
      <rPr>
        <b/>
        <sz val="10"/>
        <rFont val="Arial"/>
        <charset val="134"/>
      </rPr>
      <t>.</t>
    </r>
    <r>
      <rPr>
        <b/>
        <sz val="10"/>
        <rFont val="宋体"/>
        <charset val="134"/>
      </rPr>
      <t>红色</t>
    </r>
    <r>
      <rPr>
        <b/>
        <sz val="10"/>
        <rFont val="Arial"/>
        <charset val="134"/>
      </rPr>
      <t xml:space="preserve">.                  White. Red. </t>
    </r>
  </si>
  <si>
    <t xml:space="preserve">120x52x68CM   </t>
  </si>
  <si>
    <t>12.2KG       
15KG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</si>
  <si>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真皮座椅，仿真钥匙开关，特大脚踏板，超大后备箱，</t>
    </r>
    <r>
      <rPr>
        <b/>
        <sz val="7.5"/>
        <rFont val="Arial"/>
        <charset val="134"/>
      </rPr>
      <t>,</t>
    </r>
    <r>
      <rPr>
        <b/>
        <sz val="7.5"/>
        <rFont val="宋体"/>
        <charset val="134"/>
      </rPr>
      <t>炫彩灯光，动感音乐，早教，</t>
    </r>
    <r>
      <rPr>
        <b/>
        <sz val="7.5"/>
        <rFont val="Arial"/>
        <charset val="134"/>
      </rPr>
      <t>usb</t>
    </r>
    <r>
      <rPr>
        <b/>
        <sz val="7.5"/>
        <rFont val="宋体"/>
        <charset val="134"/>
      </rPr>
      <t>接口，音量加减</t>
    </r>
    <r>
      <rPr>
        <b/>
        <sz val="7.5"/>
        <rFont val="Arial"/>
        <charset val="134"/>
      </rPr>
      <t xml:space="preserve"> </t>
    </r>
    <r>
      <rPr>
        <b/>
        <sz val="7.5"/>
        <rFont val="宋体"/>
        <charset val="134"/>
      </rPr>
      <t>，蓝牙，带有警笛开道，对讲喊话功能，</t>
    </r>
    <r>
      <rPr>
        <b/>
        <sz val="7.5"/>
        <rFont val="Arial"/>
        <charset val="134"/>
      </rPr>
      <t xml:space="preserve">
Leather seats, simulated key switch, oversized pedal, oversized trunk, bright lights, dynamic music, early education, usb interface, volume up and down, Bluetooth, with siren, intercom,</t>
    </r>
  </si>
  <si>
    <r>
      <rPr>
        <b/>
        <sz val="10"/>
        <rFont val="Arial"/>
        <charset val="134"/>
      </rPr>
      <t xml:space="preserve">SMT-111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12V380*2 </t>
    </r>
    <r>
      <rPr>
        <b/>
        <sz val="10"/>
        <rFont val="Arial"/>
        <charset val="134"/>
      </rPr>
      <t xml:space="preserve">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t>
    </r>
    <r>
      <rPr>
        <b/>
        <sz val="10"/>
        <color rgb="FFFF0000"/>
        <rFont val="Arial"/>
        <charset val="134"/>
      </rPr>
      <t>+Paint</t>
    </r>
  </si>
  <si>
    <r>
      <rPr>
        <b/>
        <sz val="10"/>
        <color rgb="FFFF0000"/>
        <rFont val="宋体"/>
        <charset val="134"/>
      </rPr>
      <t>烤漆红</t>
    </r>
    <r>
      <rPr>
        <b/>
        <sz val="10"/>
        <color rgb="FFFF0000"/>
        <rFont val="Arial"/>
        <charset val="134"/>
      </rPr>
      <t xml:space="preserve"> ,
</t>
    </r>
    <r>
      <rPr>
        <b/>
        <sz val="10"/>
        <color rgb="FFFF0000"/>
        <rFont val="宋体"/>
        <charset val="134"/>
      </rPr>
      <t>烤漆黑</t>
    </r>
    <r>
      <rPr>
        <b/>
        <sz val="10"/>
        <color rgb="FFFF0000"/>
        <rFont val="Arial"/>
        <charset val="134"/>
      </rPr>
      <t>,                    
paint Red, 
paint Black</t>
    </r>
  </si>
  <si>
    <t>HT
QXGT</t>
  </si>
  <si>
    <r>
      <rPr>
        <b/>
        <sz val="10"/>
        <rFont val="Arial"/>
        <charset val="134"/>
      </rPr>
      <t xml:space="preserve">9588 BMW
Two-wheeled motorcycle
</t>
    </r>
    <r>
      <rPr>
        <b/>
        <sz val="10"/>
        <color rgb="FFFF0000"/>
        <rFont val="Arial"/>
        <charset val="134"/>
      </rPr>
      <t>6V4A*1</t>
    </r>
    <r>
      <rPr>
        <b/>
        <sz val="10"/>
        <rFont val="宋体"/>
        <charset val="134"/>
      </rPr>
      <t>铅酸电池</t>
    </r>
    <r>
      <rPr>
        <b/>
        <sz val="10"/>
        <rFont val="Arial"/>
        <charset val="134"/>
      </rPr>
      <t xml:space="preserve">
Lead-acid battery 
</t>
    </r>
    <r>
      <rPr>
        <b/>
        <sz val="10"/>
        <color rgb="FFFF0000"/>
        <rFont val="Arial"/>
        <charset val="134"/>
      </rPr>
      <t xml:space="preserve">6V390*1 </t>
    </r>
    <r>
      <rPr>
        <b/>
        <sz val="10"/>
        <rFont val="宋体"/>
        <charset val="134"/>
      </rPr>
      <t>电机</t>
    </r>
    <r>
      <rPr>
        <b/>
        <sz val="10"/>
        <rFont val="Arial"/>
        <charset val="134"/>
      </rPr>
      <t xml:space="preserve"> motor</t>
    </r>
  </si>
  <si>
    <r>
      <rPr>
        <b/>
        <sz val="10"/>
        <rFont val="宋体"/>
        <charset val="134"/>
      </rPr>
      <t>红色，</t>
    </r>
    <r>
      <rPr>
        <b/>
        <sz val="10"/>
        <rFont val="Arial"/>
        <charset val="134"/>
      </rPr>
      <t xml:space="preserve">Red
</t>
    </r>
    <r>
      <rPr>
        <b/>
        <sz val="10"/>
        <rFont val="宋体"/>
        <charset val="134"/>
      </rPr>
      <t>黄色，</t>
    </r>
    <r>
      <rPr>
        <b/>
        <sz val="10"/>
        <rFont val="Arial"/>
        <charset val="134"/>
      </rPr>
      <t xml:space="preserve">yellow
 </t>
    </r>
    <r>
      <rPr>
        <b/>
        <sz val="10"/>
        <rFont val="宋体"/>
        <charset val="134"/>
      </rPr>
      <t>蓝色</t>
    </r>
    <r>
      <rPr>
        <b/>
        <sz val="10"/>
        <rFont val="Arial"/>
        <charset val="134"/>
      </rPr>
      <t xml:space="preserve">  , blue                  </t>
    </r>
  </si>
  <si>
    <t>100*45*48CM</t>
  </si>
  <si>
    <t>12KG       
13KG</t>
  </si>
  <si>
    <r>
      <rPr>
        <b/>
        <sz val="9"/>
        <color theme="1"/>
        <rFont val="宋体"/>
        <charset val="134"/>
      </rPr>
      <t>一键启动</t>
    </r>
    <r>
      <rPr>
        <b/>
        <sz val="9"/>
        <color theme="1"/>
        <rFont val="Arial"/>
        <charset val="134"/>
      </rPr>
      <t xml:space="preserve"> </t>
    </r>
    <r>
      <rPr>
        <b/>
        <sz val="9"/>
        <color theme="1"/>
        <rFont val="宋体"/>
        <charset val="134"/>
      </rPr>
      <t>多功能音乐播放器，音乐早教</t>
    </r>
    <r>
      <rPr>
        <b/>
        <sz val="9"/>
        <color theme="1"/>
        <rFont val="Arial"/>
        <charset val="134"/>
      </rPr>
      <t xml:space="preserve"> </t>
    </r>
    <r>
      <rPr>
        <b/>
        <sz val="9"/>
        <color theme="1"/>
        <rFont val="宋体"/>
        <charset val="134"/>
      </rPr>
      <t>故事</t>
    </r>
    <r>
      <rPr>
        <b/>
        <sz val="9"/>
        <color theme="1"/>
        <rFont val="Arial"/>
        <charset val="134"/>
      </rPr>
      <t>, LED</t>
    </r>
    <r>
      <rPr>
        <b/>
        <sz val="9"/>
        <color theme="1"/>
        <rFont val="宋体"/>
        <charset val="134"/>
      </rPr>
      <t>灯光，</t>
    </r>
    <r>
      <rPr>
        <b/>
        <sz val="9"/>
        <color theme="1"/>
        <rFont val="Arial"/>
        <charset val="134"/>
      </rPr>
      <t xml:space="preserve"> </t>
    </r>
    <r>
      <rPr>
        <b/>
        <sz val="9"/>
        <color theme="1"/>
        <rFont val="宋体"/>
        <charset val="134"/>
      </rPr>
      <t>脚踩油门前进后退</t>
    </r>
    <r>
      <rPr>
        <b/>
        <sz val="9"/>
        <color theme="1"/>
        <rFont val="Arial"/>
        <charset val="134"/>
      </rPr>
      <t>.</t>
    </r>
    <r>
      <rPr>
        <b/>
        <sz val="9"/>
        <color rgb="FFFF0000"/>
        <rFont val="Arial"/>
        <charset val="134"/>
      </rPr>
      <t xml:space="preserve">
One click start multi-function music player, music early education story, LED light, foot step forward and back.</t>
    </r>
  </si>
  <si>
    <r>
      <rPr>
        <b/>
        <sz val="10"/>
        <rFont val="Arial"/>
        <charset val="134"/>
      </rPr>
      <t xml:space="preserve">9588 BMW
Two-wheeled motorcycle
</t>
    </r>
    <r>
      <rPr>
        <b/>
        <sz val="10"/>
        <color rgb="FFFF0000"/>
        <rFont val="Arial"/>
        <charset val="134"/>
      </rPr>
      <t>6V4A*1</t>
    </r>
    <r>
      <rPr>
        <b/>
        <sz val="10"/>
        <rFont val="宋体"/>
        <charset val="134"/>
      </rPr>
      <t>铅酸电池</t>
    </r>
    <r>
      <rPr>
        <b/>
        <sz val="10"/>
        <rFont val="Arial"/>
        <charset val="134"/>
      </rPr>
      <t xml:space="preserve">
Lead-acid battery 
</t>
    </r>
    <r>
      <rPr>
        <b/>
        <sz val="10"/>
        <color rgb="FFFF0000"/>
        <rFont val="Arial"/>
        <charset val="134"/>
      </rPr>
      <t xml:space="preserve">6V390*2 </t>
    </r>
    <r>
      <rPr>
        <b/>
        <sz val="10"/>
        <rFont val="宋体"/>
        <charset val="134"/>
      </rPr>
      <t>电机</t>
    </r>
    <r>
      <rPr>
        <b/>
        <sz val="10"/>
        <rFont val="Arial"/>
        <charset val="134"/>
      </rPr>
      <t xml:space="preserve"> motor</t>
    </r>
  </si>
  <si>
    <r>
      <rPr>
        <b/>
        <sz val="10"/>
        <rFont val="Arial"/>
        <charset val="134"/>
      </rPr>
      <t xml:space="preserve">9588 BMW
Two-wheeled motorcycle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 xml:space="preserve">6V390*2 </t>
    </r>
    <r>
      <rPr>
        <b/>
        <sz val="10"/>
        <rFont val="宋体"/>
        <charset val="134"/>
      </rPr>
      <t>电机</t>
    </r>
    <r>
      <rPr>
        <b/>
        <sz val="10"/>
        <rFont val="Arial"/>
        <charset val="134"/>
      </rPr>
      <t xml:space="preserve"> motor</t>
    </r>
  </si>
  <si>
    <r>
      <rPr>
        <b/>
        <sz val="10"/>
        <rFont val="Arial"/>
        <charset val="134"/>
      </rPr>
      <t xml:space="preserve">9588S
Three-wheeled motorcycle
</t>
    </r>
    <r>
      <rPr>
        <b/>
        <sz val="10"/>
        <color rgb="FFFF0000"/>
        <rFont val="Arial"/>
        <charset val="134"/>
      </rPr>
      <t>6V4A*1</t>
    </r>
    <r>
      <rPr>
        <b/>
        <sz val="10"/>
        <rFont val="宋体"/>
        <charset val="134"/>
      </rPr>
      <t>铅酸电池</t>
    </r>
    <r>
      <rPr>
        <b/>
        <sz val="10"/>
        <rFont val="Arial"/>
        <charset val="134"/>
      </rPr>
      <t xml:space="preserve">
Lead-acid battery 
</t>
    </r>
    <r>
      <rPr>
        <b/>
        <sz val="10"/>
        <color rgb="FFFF0000"/>
        <rFont val="Arial"/>
        <charset val="134"/>
      </rPr>
      <t xml:space="preserve">6V390*1 </t>
    </r>
    <r>
      <rPr>
        <b/>
        <sz val="10"/>
        <rFont val="宋体"/>
        <charset val="134"/>
      </rPr>
      <t>电机</t>
    </r>
    <r>
      <rPr>
        <b/>
        <sz val="10"/>
        <rFont val="Arial"/>
        <charset val="134"/>
      </rPr>
      <t xml:space="preserve"> motor</t>
    </r>
  </si>
  <si>
    <t>100*48*48CM</t>
  </si>
  <si>
    <t>12.5KG       
13.5KG</t>
  </si>
  <si>
    <r>
      <rPr>
        <b/>
        <sz val="10"/>
        <rFont val="Arial"/>
        <charset val="134"/>
      </rPr>
      <t xml:space="preserve">9588S
Three-wheeled motorcycle
</t>
    </r>
    <r>
      <rPr>
        <b/>
        <sz val="10"/>
        <color rgb="FFFF0000"/>
        <rFont val="Arial"/>
        <charset val="134"/>
      </rPr>
      <t>6V4A*1</t>
    </r>
    <r>
      <rPr>
        <b/>
        <sz val="10"/>
        <rFont val="宋体"/>
        <charset val="134"/>
      </rPr>
      <t>铅酸电池</t>
    </r>
    <r>
      <rPr>
        <b/>
        <sz val="10"/>
        <rFont val="Arial"/>
        <charset val="134"/>
      </rPr>
      <t xml:space="preserve">
Lead-acid battery 
</t>
    </r>
    <r>
      <rPr>
        <b/>
        <sz val="10"/>
        <color rgb="FFFF0000"/>
        <rFont val="Arial"/>
        <charset val="134"/>
      </rPr>
      <t xml:space="preserve">6V390*2 </t>
    </r>
    <r>
      <rPr>
        <b/>
        <sz val="10"/>
        <rFont val="宋体"/>
        <charset val="134"/>
      </rPr>
      <t>电机</t>
    </r>
    <r>
      <rPr>
        <b/>
        <sz val="10"/>
        <rFont val="Arial"/>
        <charset val="134"/>
      </rPr>
      <t xml:space="preserve"> motor</t>
    </r>
  </si>
  <si>
    <t>8.3KG       
9.3KG</t>
  </si>
  <si>
    <r>
      <rPr>
        <b/>
        <sz val="10"/>
        <rFont val="Arial"/>
        <charset val="134"/>
      </rPr>
      <t xml:space="preserve">9588S
Three-wheeled motorcycle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 xml:space="preserve">6V390*2 </t>
    </r>
    <r>
      <rPr>
        <b/>
        <sz val="10"/>
        <rFont val="宋体"/>
        <charset val="134"/>
      </rPr>
      <t>电机</t>
    </r>
    <r>
      <rPr>
        <b/>
        <sz val="10"/>
        <rFont val="Arial"/>
        <charset val="134"/>
      </rPr>
      <t xml:space="preserve"> motor</t>
    </r>
  </si>
  <si>
    <t>HT</t>
  </si>
  <si>
    <r>
      <rPr>
        <b/>
        <sz val="10"/>
        <rFont val="Arial"/>
        <charset val="134"/>
      </rPr>
      <t>9888
6V4A*2</t>
    </r>
    <r>
      <rPr>
        <b/>
        <sz val="10"/>
        <rFont val="宋体"/>
        <charset val="134"/>
      </rPr>
      <t>铅酸电池</t>
    </r>
    <r>
      <rPr>
        <b/>
        <sz val="10"/>
        <rFont val="Arial"/>
        <charset val="134"/>
      </rPr>
      <t xml:space="preserve">Lead-acid battery 
12V390*2 </t>
    </r>
    <r>
      <rPr>
        <b/>
        <sz val="10"/>
        <rFont val="宋体"/>
        <charset val="134"/>
      </rPr>
      <t>电机</t>
    </r>
    <r>
      <rPr>
        <b/>
        <sz val="10"/>
        <rFont val="Arial"/>
        <charset val="134"/>
      </rPr>
      <t xml:space="preserve"> motor</t>
    </r>
  </si>
  <si>
    <r>
      <rPr>
        <b/>
        <sz val="10"/>
        <rFont val="宋体"/>
        <charset val="134"/>
      </rPr>
      <t>红色，蓝色</t>
    </r>
    <r>
      <rPr>
        <b/>
        <sz val="10"/>
        <rFont val="Arial"/>
        <charset val="134"/>
      </rPr>
      <t xml:space="preserve">,                </t>
    </r>
    <r>
      <rPr>
        <b/>
        <sz val="10"/>
        <rFont val="宋体"/>
        <charset val="134"/>
      </rPr>
      <t>白色，黄色</t>
    </r>
    <r>
      <rPr>
        <b/>
        <sz val="10"/>
        <rFont val="Arial"/>
        <charset val="134"/>
      </rPr>
      <t xml:space="preserve">                 Red, blue,                   white, yellow</t>
    </r>
  </si>
  <si>
    <t>120*57*77CM</t>
  </si>
  <si>
    <t>11.2KG       
12.7KG</t>
  </si>
  <si>
    <r>
      <rPr>
        <b/>
        <sz val="7.5"/>
        <color rgb="FFFF0000"/>
        <rFont val="Arial"/>
        <charset val="134"/>
      </rPr>
      <t>(6V4A*2</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宋体"/>
        <charset val="134"/>
      </rPr>
      <t>动感音乐，前进、停止、后退功能，多功能播放器，一键启动，</t>
    </r>
    <r>
      <rPr>
        <b/>
        <sz val="7.5"/>
        <rFont val="Arial"/>
        <charset val="134"/>
      </rPr>
      <t xml:space="preserve">                
Dynamic music, forward, Stop and backward function, multi-function player, one button start,</t>
    </r>
  </si>
  <si>
    <t xml:space="preserve">皮座椅Leather seats+7RMB                                             </t>
  </si>
  <si>
    <r>
      <rPr>
        <b/>
        <sz val="10"/>
        <rFont val="Arial"/>
        <charset val="134"/>
      </rPr>
      <t>9888
12V7A*1</t>
    </r>
    <r>
      <rPr>
        <b/>
        <sz val="10"/>
        <rFont val="宋体"/>
        <charset val="134"/>
      </rPr>
      <t>铅酸电池</t>
    </r>
    <r>
      <rPr>
        <b/>
        <sz val="10"/>
        <rFont val="Arial"/>
        <charset val="134"/>
      </rPr>
      <t xml:space="preserve">Lead-acid battery 
12V390*2 </t>
    </r>
    <r>
      <rPr>
        <b/>
        <sz val="10"/>
        <rFont val="宋体"/>
        <charset val="134"/>
      </rPr>
      <t>电机</t>
    </r>
    <r>
      <rPr>
        <b/>
        <sz val="10"/>
        <rFont val="Arial"/>
        <charset val="134"/>
      </rPr>
      <t xml:space="preserve"> motor</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</si>
  <si>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+12V390*2 </t>
    </r>
    <r>
      <rPr>
        <b/>
        <sz val="7.5"/>
        <color rgb="FFFF0000"/>
        <rFont val="宋体"/>
        <charset val="134"/>
      </rPr>
      <t>电机</t>
    </r>
    <r>
      <rPr>
        <b/>
        <sz val="7.5"/>
        <color rgb="FFFF0000"/>
        <rFont val="Arial"/>
        <charset val="134"/>
      </rPr>
      <t xml:space="preserve"> motor )                                 
</t>
    </r>
    <r>
      <rPr>
        <b/>
        <sz val="7.5"/>
        <rFont val="宋体"/>
        <charset val="134"/>
      </rPr>
      <t>动感音乐，前进、停止、后退功能，多功能播放器，一键启动，</t>
    </r>
    <r>
      <rPr>
        <b/>
        <sz val="7.5"/>
        <rFont val="Arial"/>
        <charset val="134"/>
      </rPr>
      <t xml:space="preserve">                
Dynamic music, forward, Stop and backward function, multi-function player, one button start,</t>
    </r>
  </si>
  <si>
    <t>SH</t>
  </si>
  <si>
    <r>
      <rPr>
        <b/>
        <sz val="10"/>
        <rFont val="Arial"/>
        <charset val="134"/>
      </rPr>
      <t>828
6V7A*1</t>
    </r>
    <r>
      <rPr>
        <b/>
        <sz val="10"/>
        <rFont val="宋体"/>
        <charset val="134"/>
      </rPr>
      <t>铅酸电池</t>
    </r>
    <r>
      <rPr>
        <b/>
        <sz val="10"/>
        <rFont val="Arial"/>
        <charset val="134"/>
      </rPr>
      <t xml:space="preserve">
Lead-acid battery 
6V380*2 </t>
    </r>
    <r>
      <rPr>
        <b/>
        <sz val="10"/>
        <rFont val="宋体"/>
        <charset val="134"/>
      </rPr>
      <t>电机</t>
    </r>
    <r>
      <rPr>
        <b/>
        <sz val="10"/>
        <rFont val="Arial"/>
        <charset val="134"/>
      </rPr>
      <t xml:space="preserve"> motor</t>
    </r>
  </si>
  <si>
    <r>
      <rPr>
        <b/>
        <sz val="10"/>
        <rFont val="宋体"/>
        <charset val="134"/>
      </rPr>
      <t>红，蓝，白</t>
    </r>
    <r>
      <rPr>
        <b/>
        <sz val="10"/>
        <rFont val="Arial"/>
        <charset val="134"/>
      </rPr>
      <t>,               
Red, blue, white.</t>
    </r>
  </si>
  <si>
    <t>110*52*70CM</t>
  </si>
  <si>
    <t>11.3KG       
13KG</t>
  </si>
  <si>
    <r>
      <rPr>
        <b/>
        <sz val="7.5"/>
        <color rgb="FFFF0000"/>
        <rFont val="Arial"/>
        <charset val="134"/>
      </rPr>
      <t>(6V7A*1</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电瓶：</t>
    </r>
    <r>
      <rPr>
        <b/>
        <sz val="7.5"/>
        <rFont val="Arial"/>
        <charset val="134"/>
      </rPr>
      <t>6V7AH,</t>
    </r>
    <r>
      <rPr>
        <b/>
        <sz val="7.5"/>
        <rFont val="宋体"/>
        <charset val="134"/>
      </rPr>
      <t>双驱动</t>
    </r>
    <r>
      <rPr>
        <b/>
        <sz val="7.5"/>
        <rFont val="Arial"/>
        <charset val="134"/>
      </rPr>
      <t>380</t>
    </r>
    <r>
      <rPr>
        <b/>
        <sz val="7.5"/>
        <rFont val="宋体"/>
        <charset val="134"/>
      </rPr>
      <t>马达，一键启动，早教故事，英文音乐，</t>
    </r>
    <r>
      <rPr>
        <b/>
        <sz val="7.5"/>
        <rFont val="Arial"/>
        <charset val="134"/>
      </rPr>
      <t>MP3</t>
    </r>
    <r>
      <rPr>
        <b/>
        <sz val="7.5"/>
        <rFont val="宋体"/>
        <charset val="134"/>
      </rPr>
      <t>插口，</t>
    </r>
    <r>
      <rPr>
        <b/>
        <sz val="7.5"/>
        <rFont val="Arial"/>
        <charset val="134"/>
      </rPr>
      <t>USB</t>
    </r>
    <r>
      <rPr>
        <b/>
        <sz val="7.5"/>
        <rFont val="宋体"/>
        <charset val="134"/>
      </rPr>
      <t>插口。</t>
    </r>
    <r>
      <rPr>
        <b/>
        <sz val="7.5"/>
        <rFont val="Arial"/>
        <charset val="134"/>
      </rPr>
      <t xml:space="preserve">                                                                             
Battery: 6V7AH, dual drive 380 motor, one-button start, early education story, English music, MP3 port, USB port.</t>
    </r>
  </si>
  <si>
    <t>SBL</t>
  </si>
  <si>
    <r>
      <rPr>
        <b/>
        <sz val="10"/>
        <rFont val="Arial"/>
        <charset val="134"/>
      </rPr>
      <t>R1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</si>
  <si>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t>117*51*65.5CM</t>
  </si>
  <si>
    <t>13.1KG       
15.7KG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</si>
  <si>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手动油门，</t>
    </r>
    <r>
      <rPr>
        <b/>
        <sz val="7.5"/>
        <rFont val="Arial"/>
        <charset val="134"/>
      </rPr>
      <t>12V4.5</t>
    </r>
    <r>
      <rPr>
        <b/>
        <sz val="7.5"/>
        <rFont val="宋体"/>
        <charset val="134"/>
      </rPr>
      <t>电瓶，单驱</t>
    </r>
    <r>
      <rPr>
        <b/>
        <sz val="7.5"/>
        <rFont val="Arial"/>
        <charset val="134"/>
      </rPr>
      <t>550</t>
    </r>
    <r>
      <rPr>
        <b/>
        <sz val="7.5"/>
        <rFont val="宋体"/>
        <charset val="134"/>
      </rPr>
      <t>，轮子带灯，灯光，音乐</t>
    </r>
    <r>
      <rPr>
        <b/>
        <sz val="7.5"/>
        <rFont val="Arial"/>
        <charset val="134"/>
      </rPr>
      <t xml:space="preserve">                         
Manual throttle, 12V4.5 battery, Single drive 550, wheels with lights, lights, music</t>
    </r>
  </si>
  <si>
    <t xml:space="preserve">皮座椅Leather seats+7RMB                             EVA发泡轮 EVA foam wheel+35RMB        烤漆  paint +25 RMB                    </t>
  </si>
  <si>
    <r>
      <rPr>
        <b/>
        <sz val="10"/>
        <rFont val="Arial"/>
        <charset val="134"/>
      </rPr>
      <t>R1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</si>
  <si>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7.5"/>
        <color rgb="FFFF0000"/>
        <rFont val="Arial"/>
        <charset val="134"/>
      </rPr>
      <t>(12V7A*1</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手动油门，</t>
    </r>
    <r>
      <rPr>
        <b/>
        <sz val="7.5"/>
        <rFont val="Arial"/>
        <charset val="134"/>
      </rPr>
      <t>12V7</t>
    </r>
    <r>
      <rPr>
        <b/>
        <sz val="7.5"/>
        <rFont val="宋体"/>
        <charset val="134"/>
      </rPr>
      <t>电瓶，单驱</t>
    </r>
    <r>
      <rPr>
        <b/>
        <sz val="7.5"/>
        <rFont val="Arial"/>
        <charset val="134"/>
      </rPr>
      <t>550</t>
    </r>
    <r>
      <rPr>
        <b/>
        <sz val="7.5"/>
        <rFont val="宋体"/>
        <charset val="134"/>
      </rPr>
      <t>，轮子带灯，灯光，音乐</t>
    </r>
    <r>
      <rPr>
        <b/>
        <sz val="7.5"/>
        <rFont val="Arial"/>
        <charset val="134"/>
      </rPr>
      <t xml:space="preserve">                         
Manual throttle, 12V4.5 battery, Single drive 550, wheels with lights, lights, music</t>
    </r>
  </si>
  <si>
    <r>
      <rPr>
        <b/>
        <sz val="10"/>
        <rFont val="Arial"/>
        <charset val="134"/>
      </rPr>
      <t>R1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</si>
  <si>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rFont val="Arial"/>
        <charset val="134"/>
      </rPr>
      <t>R1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</si>
  <si>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rFont val="Arial"/>
        <charset val="134"/>
      </rPr>
      <t>R20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</si>
  <si>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Arial"/>
        <charset val="134"/>
      </rPr>
      <t>R20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</si>
  <si>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Arial"/>
        <charset val="134"/>
      </rPr>
      <t>R30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</si>
  <si>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Arial"/>
        <charset val="134"/>
      </rPr>
      <t>R30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</si>
  <si>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t>CL</t>
  </si>
  <si>
    <r>
      <rPr>
        <b/>
        <sz val="10"/>
        <rFont val="Arial"/>
        <charset val="134"/>
      </rPr>
      <t>8800
6V4A*1</t>
    </r>
    <r>
      <rPr>
        <b/>
        <sz val="10"/>
        <rFont val="宋体"/>
        <charset val="134"/>
      </rPr>
      <t>铅酸电池</t>
    </r>
    <r>
      <rPr>
        <b/>
        <sz val="10"/>
        <rFont val="Arial"/>
        <charset val="134"/>
      </rPr>
      <t xml:space="preserve">Lead-acid battery 
6V380*1 </t>
    </r>
    <r>
      <rPr>
        <b/>
        <sz val="10"/>
        <rFont val="宋体"/>
        <charset val="134"/>
      </rPr>
      <t>电机</t>
    </r>
    <r>
      <rPr>
        <b/>
        <sz val="10"/>
        <rFont val="Arial"/>
        <charset val="134"/>
      </rPr>
      <t xml:space="preserve"> motor</t>
    </r>
  </si>
  <si>
    <r>
      <rPr>
        <b/>
        <sz val="10"/>
        <rFont val="宋体"/>
        <charset val="134"/>
      </rPr>
      <t>红，黄，蓝</t>
    </r>
    <r>
      <rPr>
        <b/>
        <sz val="10"/>
        <rFont val="Arial"/>
        <charset val="134"/>
      </rPr>
      <t xml:space="preserve">          
Red, yellow, blue</t>
    </r>
  </si>
  <si>
    <t>103X47X73CM</t>
  </si>
  <si>
    <t>8KG       
10KG</t>
  </si>
  <si>
    <r>
      <rPr>
        <b/>
        <sz val="7.5"/>
        <color rgb="FFFF0000"/>
        <rFont val="Arial"/>
        <charset val="134"/>
      </rPr>
      <t>(6V4A*1</t>
    </r>
    <r>
      <rPr>
        <b/>
        <sz val="7.5"/>
        <color rgb="FFFF0000"/>
        <rFont val="宋体"/>
        <charset val="134"/>
      </rPr>
      <t>铅酸电池</t>
    </r>
    <r>
      <rPr>
        <b/>
        <sz val="7.5"/>
        <color rgb="FFFF0000"/>
        <rFont val="Arial"/>
        <charset val="134"/>
      </rPr>
      <t xml:space="preserve">Lead-acid battery + 6V380*1 </t>
    </r>
    <r>
      <rPr>
        <b/>
        <sz val="7.5"/>
        <color rgb="FFFF0000"/>
        <rFont val="宋体"/>
        <charset val="134"/>
      </rPr>
      <t>电机</t>
    </r>
    <r>
      <rPr>
        <b/>
        <sz val="7.5"/>
        <color rgb="FFFF0000"/>
        <rFont val="Arial"/>
        <charset val="134"/>
      </rPr>
      <t xml:space="preserve"> motor )                                 
</t>
    </r>
    <r>
      <rPr>
        <b/>
        <sz val="7.5"/>
        <rFont val="宋体"/>
        <charset val="134"/>
      </rPr>
      <t>电机</t>
    </r>
    <r>
      <rPr>
        <b/>
        <sz val="7.5"/>
        <rFont val="Arial"/>
        <charset val="134"/>
      </rPr>
      <t xml:space="preserve">380  </t>
    </r>
    <r>
      <rPr>
        <b/>
        <sz val="7.5"/>
        <rFont val="宋体"/>
        <charset val="134"/>
      </rPr>
      <t>全电动挖臂，仿真手杆操作</t>
    </r>
    <r>
      <rPr>
        <b/>
        <sz val="7.5"/>
        <rFont val="Arial"/>
        <charset val="134"/>
      </rPr>
      <t xml:space="preserve"> </t>
    </r>
    <r>
      <rPr>
        <b/>
        <sz val="7.5"/>
        <rFont val="宋体"/>
        <charset val="134"/>
      </rPr>
      <t>一键启动开关，多功能早教音乐板</t>
    </r>
    <r>
      <rPr>
        <b/>
        <sz val="7.5"/>
        <rFont val="Arial"/>
        <charset val="134"/>
      </rPr>
      <t>mp3/USB</t>
    </r>
    <r>
      <rPr>
        <b/>
        <sz val="7.5"/>
        <rFont val="宋体"/>
        <charset val="134"/>
      </rPr>
      <t>插口，</t>
    </r>
    <r>
      <rPr>
        <b/>
        <sz val="7.5"/>
        <rFont val="Arial"/>
        <charset val="134"/>
      </rPr>
      <t>3D</t>
    </r>
    <r>
      <rPr>
        <b/>
        <sz val="7.5"/>
        <rFont val="宋体"/>
        <charset val="134"/>
      </rPr>
      <t>音效设计，七彩炫酷灯光，</t>
    </r>
    <r>
      <rPr>
        <b/>
        <sz val="7.5"/>
        <rFont val="Arial"/>
        <charset val="134"/>
      </rPr>
      <t xml:space="preserve">                  
380 full electric digging arm, one-button start switch operated by simulated hand lever,  multi-functional early education music board mp3/USB jack, 3D sound design, colorful cool lighting,</t>
    </r>
  </si>
  <si>
    <t xml:space="preserve">遥控Remote control+25RMB                                                                                                      </t>
  </si>
  <si>
    <r>
      <rPr>
        <b/>
        <sz val="10"/>
        <rFont val="Arial"/>
        <charset val="134"/>
      </rPr>
      <t>8800
6V4A*2</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t>
    </r>
  </si>
  <si>
    <r>
      <rPr>
        <b/>
        <sz val="7.5"/>
        <color rgb="FFFF0000"/>
        <rFont val="Arial"/>
        <charset val="134"/>
      </rPr>
      <t>(6V4A*2</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电机</t>
    </r>
    <r>
      <rPr>
        <b/>
        <sz val="7.5"/>
        <rFont val="Arial"/>
        <charset val="134"/>
      </rPr>
      <t xml:space="preserve">380  </t>
    </r>
    <r>
      <rPr>
        <b/>
        <sz val="7.5"/>
        <rFont val="宋体"/>
        <charset val="134"/>
      </rPr>
      <t>全电动挖臂，仿真手杆操作</t>
    </r>
    <r>
      <rPr>
        <b/>
        <sz val="7.5"/>
        <rFont val="Arial"/>
        <charset val="134"/>
      </rPr>
      <t xml:space="preserve"> </t>
    </r>
    <r>
      <rPr>
        <b/>
        <sz val="7.5"/>
        <rFont val="宋体"/>
        <charset val="134"/>
      </rPr>
      <t>一键启动开关，多功能早教音乐板</t>
    </r>
    <r>
      <rPr>
        <b/>
        <sz val="7.5"/>
        <rFont val="Arial"/>
        <charset val="134"/>
      </rPr>
      <t>mp3/USB</t>
    </r>
    <r>
      <rPr>
        <b/>
        <sz val="7.5"/>
        <rFont val="宋体"/>
        <charset val="134"/>
      </rPr>
      <t>插口，</t>
    </r>
    <r>
      <rPr>
        <b/>
        <sz val="7.5"/>
        <rFont val="Arial"/>
        <charset val="134"/>
      </rPr>
      <t>3D</t>
    </r>
    <r>
      <rPr>
        <b/>
        <sz val="7.5"/>
        <rFont val="宋体"/>
        <charset val="134"/>
      </rPr>
      <t>音效设计，七彩炫酷灯光，</t>
    </r>
    <r>
      <rPr>
        <b/>
        <sz val="7.5"/>
        <rFont val="Arial"/>
        <charset val="134"/>
      </rPr>
      <t xml:space="preserve">                  
380 full electric digging arm, one-button start switch operated by simulated hand lever,  multi-functional early education music board mp3/USB jack, 3D sound design, colorful cool lighting,</t>
    </r>
  </si>
  <si>
    <r>
      <rPr>
        <b/>
        <sz val="10"/>
        <rFont val="Arial"/>
        <charset val="134"/>
      </rPr>
      <t>8800
6V4A*2</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
</t>
    </r>
    <r>
      <rPr>
        <b/>
        <sz val="10"/>
        <rFont val="宋体"/>
        <charset val="134"/>
      </rPr>
      <t>遥控</t>
    </r>
    <r>
      <rPr>
        <b/>
        <sz val="10"/>
        <rFont val="Arial"/>
        <charset val="134"/>
      </rPr>
      <t xml:space="preserve">
Remote control</t>
    </r>
  </si>
  <si>
    <t>TTF</t>
  </si>
  <si>
    <r>
      <rPr>
        <b/>
        <sz val="10"/>
        <rFont val="Arial"/>
        <charset val="134"/>
      </rPr>
      <t>5918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</si>
  <si>
    <r>
      <rPr>
        <b/>
        <sz val="10"/>
        <rFont val="宋体"/>
        <charset val="134"/>
      </rPr>
      <t>红，蓝，绿，黄</t>
    </r>
    <r>
      <rPr>
        <b/>
        <sz val="10"/>
        <rFont val="Arial"/>
        <charset val="134"/>
      </rPr>
      <t>,
Red, blue, 
green, yellow,</t>
    </r>
  </si>
  <si>
    <t>120*57*70CM</t>
  </si>
  <si>
    <t>15KG       
16.5KG</t>
  </si>
  <si>
    <r>
      <rPr>
        <b/>
        <sz val="7.5"/>
        <color rgb="FFFF0000"/>
        <rFont val="Arial"/>
        <charset val="134"/>
      </rPr>
      <t>(12V4.5A*1</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12v4.5电瓶,双驱380电机,电量显示,早教功能,英语故事,LED大灯,USB插口,MP3 插口,双轮避震,钥匙开关,
12v4.5 battery, double drive 380 motor, power display, early education function, English story,LED headlights,USB jack,MP3 jack, dual wheel shock absorber, key switch,</t>
    </r>
    <r>
      <rPr>
        <b/>
        <sz val="7.5"/>
        <rFont val="Arial"/>
        <charset val="134"/>
      </rPr>
      <t>c</t>
    </r>
  </si>
  <si>
    <t xml:space="preserve">EVA发泡胎EVAfoam tire+40RMB 
手动加速                                                                  
Manual throttle acceleration+30RMB                                                                            </t>
  </si>
  <si>
    <r>
      <rPr>
        <b/>
        <sz val="10"/>
        <rFont val="Arial"/>
        <charset val="134"/>
      </rPr>
      <t>0688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</si>
  <si>
    <r>
      <rPr>
        <b/>
        <sz val="10"/>
        <rFont val="宋体"/>
        <charset val="134"/>
      </rPr>
      <t>红、兰、绿、</t>
    </r>
    <r>
      <rPr>
        <b/>
        <sz val="10"/>
        <rFont val="Arial"/>
        <charset val="134"/>
      </rPr>
      <t xml:space="preserve">          
Red, blue, green,  </t>
    </r>
  </si>
  <si>
    <t>108*53*67CM</t>
  </si>
  <si>
    <t>14.5KG       
17.5KG</t>
  </si>
  <si>
    <r>
      <rPr>
        <sz val="7.5"/>
        <color rgb="FFFF0000"/>
        <rFont val="方正粗黑宋简体"/>
        <charset val="134"/>
      </rPr>
      <t xml:space="preserve">(12V4.5A*1铅酸电池Lead-acid battery + 12V380*2 电机 motor )                                 
</t>
    </r>
    <r>
      <rPr>
        <sz val="7.5"/>
        <rFont val="方正粗黑宋简体"/>
        <charset val="134"/>
      </rPr>
      <t>电池12V4.5A*1，电机380*2, 音乐,早教,蓝牙,USB,AUX,电量显示,一键启动 ,LED大灯,前进后退                                                                                        
Battery 12V4.5A*1, motor 380*2, music, early education, Bluetooth,USB,AUX, power display, one-button start,LED headlights, forward and backward</t>
    </r>
  </si>
  <si>
    <t xml:space="preserve">皮座椅Leather seats+10RMB                             
EVA发泡轮 EVA foam wheel+80RMB                                                                                                                                                                      遥控器Remote control + 30RMB                      
12v7电瓶battery + 18RMB                         
烤漆Baking paint+ 35RMB                                                                      </t>
  </si>
  <si>
    <r>
      <rPr>
        <b/>
        <sz val="10"/>
        <rFont val="Arial"/>
        <charset val="134"/>
      </rPr>
      <t>0688
12V4.5A*1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车轮带灯光</t>
    </r>
    <r>
      <rPr>
        <b/>
        <sz val="10"/>
        <rFont val="Arial"/>
        <charset val="134"/>
      </rPr>
      <t xml:space="preserve">                  Wheel light    </t>
    </r>
  </si>
  <si>
    <r>
      <rPr>
        <b/>
        <sz val="10"/>
        <rFont val="Arial"/>
        <charset val="134"/>
      </rPr>
      <t>0688
12V7A*1</t>
    </r>
    <r>
      <rPr>
        <b/>
        <sz val="10"/>
        <rFont val="宋体"/>
        <charset val="134"/>
      </rPr>
      <t>铅酸电池</t>
    </r>
    <r>
      <rPr>
        <b/>
        <sz val="10"/>
        <rFont val="Arial"/>
        <charset val="134"/>
      </rPr>
      <t xml:space="preserve">Lead-acid battery 
12V380*2 </t>
    </r>
    <r>
      <rPr>
        <b/>
        <sz val="10"/>
        <rFont val="宋体"/>
        <charset val="134"/>
      </rPr>
      <t>电机</t>
    </r>
    <r>
      <rPr>
        <b/>
        <sz val="10"/>
        <rFont val="Arial"/>
        <charset val="134"/>
      </rPr>
      <t xml:space="preserve"> motor 
</t>
    </r>
    <r>
      <rPr>
        <b/>
        <sz val="10"/>
        <rFont val="宋体"/>
        <charset val="134"/>
      </rPr>
      <t>车轮带灯光</t>
    </r>
    <r>
      <rPr>
        <b/>
        <sz val="10"/>
        <rFont val="Arial"/>
        <charset val="134"/>
      </rPr>
      <t xml:space="preserve">                  Wheel light    </t>
    </r>
  </si>
  <si>
    <r>
      <rPr>
        <sz val="7.5"/>
        <color rgb="FFFF0000"/>
        <rFont val="方正粗黑宋简体"/>
        <charset val="134"/>
      </rPr>
      <t xml:space="preserve">(12V7A*1铅酸电池Lead-acid battery + 12V380*2 电机 motor )                                 
</t>
    </r>
    <r>
      <rPr>
        <sz val="7.5"/>
        <rFont val="方正粗黑宋简体"/>
        <charset val="134"/>
      </rPr>
      <t>电池12V7A*1，电机380*2, 音乐,早教,蓝牙,USB,AUX,电量显示,一键启动 ,LED大灯,前进后退                                                                                        
Battery 12V7A*1, motor 380*2, music, early education, Bluetooth,USB,AUX, power display, one-button start,LED headlights, forward and backward</t>
    </r>
  </si>
  <si>
    <r>
      <rPr>
        <b/>
        <sz val="10"/>
        <rFont val="Arial"/>
        <charset val="134"/>
      </rPr>
      <t>0699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</si>
  <si>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t>108*46*67CM</t>
  </si>
  <si>
    <t>13KG       
16KG</t>
  </si>
  <si>
    <r>
      <rPr>
        <sz val="7.5"/>
        <color rgb="FFFF0000"/>
        <rFont val="方正粗黑宋简体"/>
        <charset val="134"/>
      </rPr>
      <t xml:space="preserve">(12V4.5A*1铅酸电池Lead-acid battery + 12V550*1 电机 motor )                                 
</t>
    </r>
    <r>
      <rPr>
        <sz val="7.5"/>
        <rFont val="方正粗黑宋简体"/>
        <charset val="134"/>
      </rPr>
      <t>电池12V4.5A*1，电机550*1, 音乐,早教,蓝牙,USB,AUX,电量显示,一键启动 ,LED大灯,前进后退                                                                                        
Battery 12V4.5A*1, motor 550*1, music, early education, Bluetooth,USB,AUX, power display, one-button start,LED headlights, forward and backward</t>
    </r>
  </si>
  <si>
    <r>
      <rPr>
        <b/>
        <sz val="10"/>
        <rFont val="Arial"/>
        <charset val="134"/>
      </rPr>
      <t>0699
12V4.5A*1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车轮带灯光</t>
    </r>
    <r>
      <rPr>
        <b/>
        <sz val="10"/>
        <rFont val="Arial"/>
        <charset val="134"/>
      </rPr>
      <t xml:space="preserve">                  Wheel light  </t>
    </r>
  </si>
  <si>
    <r>
      <rPr>
        <b/>
        <sz val="10"/>
        <rFont val="Arial"/>
        <charset val="134"/>
      </rPr>
      <t>0699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车轮带灯光</t>
    </r>
    <r>
      <rPr>
        <b/>
        <sz val="10"/>
        <rFont val="Arial"/>
        <charset val="134"/>
      </rPr>
      <t xml:space="preserve">                  Wheel light  </t>
    </r>
  </si>
  <si>
    <r>
      <rPr>
        <sz val="7.5"/>
        <color rgb="FFFF0000"/>
        <rFont val="方正粗黑宋简体"/>
        <charset val="134"/>
      </rPr>
      <t xml:space="preserve">(12V7A*1铅酸电池Lead-acid battery + 12V550*1 电机 motor )                                 
</t>
    </r>
    <r>
      <rPr>
        <sz val="7.5"/>
        <rFont val="方正粗黑宋简体"/>
        <charset val="134"/>
      </rPr>
      <t>电池12V7A*1，电机550*1, 音乐,早教,蓝牙,USB,AUX,电量显示,一键启动 ,LED大灯,前进后退                                                                                        
Battery 12V7A*1, motor 550*1, music, early education, Bluetooth,USB,AUX, power display, one-button start,LED headlights, forward and backward</t>
    </r>
  </si>
  <si>
    <r>
      <rPr>
        <b/>
        <sz val="10"/>
        <rFont val="Arial"/>
        <charset val="134"/>
      </rPr>
      <t>6188
6V7A*1</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 </t>
    </r>
  </si>
  <si>
    <r>
      <rPr>
        <b/>
        <sz val="10"/>
        <rFont val="宋体"/>
        <charset val="134"/>
      </rPr>
      <t>红色</t>
    </r>
    <r>
      <rPr>
        <b/>
        <sz val="10"/>
        <rFont val="Arial"/>
        <charset val="134"/>
      </rPr>
      <t>,</t>
    </r>
    <r>
      <rPr>
        <b/>
        <sz val="10"/>
        <rFont val="宋体"/>
        <charset val="134"/>
      </rPr>
      <t>蓝色</t>
    </r>
    <r>
      <rPr>
        <b/>
        <sz val="10"/>
        <rFont val="Arial"/>
        <charset val="134"/>
      </rPr>
      <t>,</t>
    </r>
    <r>
      <rPr>
        <b/>
        <sz val="10"/>
        <rFont val="宋体"/>
        <charset val="134"/>
      </rPr>
      <t>绿色</t>
    </r>
    <r>
      <rPr>
        <b/>
        <sz val="10"/>
        <rFont val="Arial"/>
        <charset val="134"/>
      </rPr>
      <t>,</t>
    </r>
    <r>
      <rPr>
        <b/>
        <sz val="10"/>
        <rFont val="宋体"/>
        <charset val="134"/>
      </rPr>
      <t>桔色</t>
    </r>
    <r>
      <rPr>
        <b/>
        <sz val="10"/>
        <rFont val="Arial"/>
        <charset val="134"/>
      </rPr>
      <t xml:space="preserve">
Red, blue, green, orange </t>
    </r>
  </si>
  <si>
    <t>105*53*70CM</t>
  </si>
  <si>
    <t>11.8KG       
12.8KG</t>
  </si>
  <si>
    <r>
      <rPr>
        <sz val="7.5"/>
        <color rgb="FFFF0000"/>
        <rFont val="方正粗黑宋简体"/>
        <charset val="134"/>
      </rPr>
      <t xml:space="preserve">(6V7A*1铅酸电池Lead-acid battery + 6V380*2 电机 motor )                                 
</t>
    </r>
    <r>
      <rPr>
        <sz val="7.5"/>
        <rFont val="方正粗黑宋简体"/>
        <charset val="134"/>
      </rPr>
      <t>一键启动、早教功能、音乐，故事、英语、电量显示、USB插口，MP3插口、动感炫灯，
One-click start, early education function, music, stories, English, power display, USB jack, MP3 jack, dynamic light,</t>
    </r>
  </si>
  <si>
    <t xml:space="preserve">皮座Leather seats+8RMB                                                     
手动加速                                                                  
Manual throttle acceleration+20RMB                </t>
  </si>
  <si>
    <r>
      <rPr>
        <b/>
        <sz val="10"/>
        <rFont val="Arial"/>
        <charset val="134"/>
      </rPr>
      <t>6188
6V4.5A*2</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 </t>
    </r>
  </si>
  <si>
    <r>
      <rPr>
        <sz val="7.5"/>
        <color rgb="FFFF0000"/>
        <rFont val="方正粗黑宋简体"/>
        <charset val="134"/>
      </rPr>
      <t xml:space="preserve">(6V4.5A*2铅酸电池Lead-acid battery + 6V380*2 电机 motor )                                 
</t>
    </r>
    <r>
      <rPr>
        <sz val="7.5"/>
        <rFont val="方正粗黑宋简体"/>
        <charset val="134"/>
      </rPr>
      <t>一键启动、早教功能、音乐，故事、英语、电量显示、USB插口，MP3插口、动感炫灯，
One-click start, early education function, music, stories, English, power display, USB jack, MP3 jack, dynamic light,</t>
    </r>
  </si>
  <si>
    <r>
      <rPr>
        <b/>
        <sz val="10"/>
        <rFont val="Arial"/>
        <charset val="134"/>
      </rPr>
      <t>5918
6V4.5A*2</t>
    </r>
    <r>
      <rPr>
        <b/>
        <sz val="10"/>
        <rFont val="宋体"/>
        <charset val="134"/>
      </rPr>
      <t>铅酸电池</t>
    </r>
    <r>
      <rPr>
        <b/>
        <sz val="10"/>
        <rFont val="Arial"/>
        <charset val="134"/>
      </rPr>
      <t xml:space="preserve">Lead-acid battery 
6V380*2 </t>
    </r>
    <r>
      <rPr>
        <b/>
        <sz val="10"/>
        <rFont val="宋体"/>
        <charset val="134"/>
      </rPr>
      <t>电机</t>
    </r>
    <r>
      <rPr>
        <b/>
        <sz val="10"/>
        <rFont val="Arial"/>
        <charset val="134"/>
      </rPr>
      <t xml:space="preserve"> motor </t>
    </r>
  </si>
  <si>
    <r>
      <rPr>
        <b/>
        <sz val="10"/>
        <rFont val="宋体"/>
        <charset val="134"/>
      </rPr>
      <t>红色</t>
    </r>
    <r>
      <rPr>
        <b/>
        <sz val="10"/>
        <rFont val="Arial"/>
        <charset val="134"/>
      </rPr>
      <t>,</t>
    </r>
    <r>
      <rPr>
        <b/>
        <sz val="10"/>
        <rFont val="宋体"/>
        <charset val="134"/>
      </rPr>
      <t>蓝色</t>
    </r>
    <r>
      <rPr>
        <b/>
        <sz val="10"/>
        <rFont val="Arial"/>
        <charset val="134"/>
      </rPr>
      <t>,</t>
    </r>
    <r>
      <rPr>
        <b/>
        <sz val="10"/>
        <rFont val="宋体"/>
        <charset val="134"/>
      </rPr>
      <t>绿色</t>
    </r>
    <r>
      <rPr>
        <b/>
        <sz val="10"/>
        <rFont val="Arial"/>
        <charset val="134"/>
      </rPr>
      <t>,</t>
    </r>
    <r>
      <rPr>
        <b/>
        <sz val="10"/>
        <rFont val="宋体"/>
        <charset val="134"/>
      </rPr>
      <t>黄色</t>
    </r>
    <r>
      <rPr>
        <b/>
        <sz val="10"/>
        <rFont val="Arial"/>
        <charset val="134"/>
      </rPr>
      <t xml:space="preserve">
Red, blue, green, yellow</t>
    </r>
  </si>
  <si>
    <r>
      <rPr>
        <sz val="7.5"/>
        <color rgb="FFFF0000"/>
        <rFont val="方正粗黑宋简体"/>
        <charset val="134"/>
      </rPr>
      <t xml:space="preserve">(12V4.5A*1铅酸电池Lead-acid battery + 12V380*2 电机 motor )                                 
</t>
    </r>
    <r>
      <rPr>
        <sz val="7.5"/>
        <rFont val="方正粗黑宋简体"/>
        <charset val="134"/>
      </rPr>
      <t>12v4.5电瓶,双驱380电机,电量显示,早教功能,英语故事,LED大灯,USB插口,MP3 插口,双轮避震,钥匙开关,
12v4.5 battery, double drive 380 motor, power display, early education function, English story,LED headlights,USB jack,MP3 jack, dual wheel shock absorber, key switch,</t>
    </r>
  </si>
  <si>
    <t xml:space="preserve">皮座Leather seats+8RMB                                                     
手动加速                                                                  
Manual throttle acceleration+25RMB
EVA foam wheel+35RMB                  </t>
  </si>
  <si>
    <t>DLS</t>
  </si>
  <si>
    <r>
      <rPr>
        <b/>
        <sz val="10"/>
        <rFont val="Arial"/>
        <charset val="134"/>
      </rPr>
      <t>01
6V4.5A*2</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</si>
  <si>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宋体"/>
        <charset val="134"/>
      </rPr>
      <t>白色</t>
    </r>
    <r>
      <rPr>
        <b/>
        <sz val="10"/>
        <rFont val="Arial"/>
        <charset val="134"/>
      </rPr>
      <t>/</t>
    </r>
    <r>
      <rPr>
        <b/>
        <sz val="10"/>
        <rFont val="宋体"/>
        <charset val="134"/>
      </rPr>
      <t>红色</t>
    </r>
    <r>
      <rPr>
        <b/>
        <sz val="10"/>
        <rFont val="Arial"/>
        <charset val="134"/>
      </rPr>
      <t>/</t>
    </r>
    <r>
      <rPr>
        <b/>
        <sz val="10"/>
        <rFont val="宋体"/>
        <charset val="134"/>
      </rPr>
      <t>橙色</t>
    </r>
    <r>
      <rPr>
        <b/>
        <sz val="10"/>
        <rFont val="Arial"/>
        <charset val="134"/>
      </rPr>
      <t>/</t>
    </r>
    <r>
      <rPr>
        <b/>
        <sz val="10"/>
        <rFont val="宋体"/>
        <charset val="134"/>
      </rPr>
      <t>白蓝</t>
    </r>
    <r>
      <rPr>
        <b/>
        <sz val="10"/>
        <rFont val="Arial"/>
        <charset val="134"/>
      </rPr>
      <t>/</t>
    </r>
    <r>
      <rPr>
        <b/>
        <sz val="10"/>
        <rFont val="宋体"/>
        <charset val="134"/>
      </rPr>
      <t>白红</t>
    </r>
    <r>
      <rPr>
        <b/>
        <sz val="10"/>
        <rFont val="Arial"/>
        <charset val="134"/>
      </rPr>
      <t xml:space="preserve">
White/red/orange/white blue/white red</t>
    </r>
  </si>
  <si>
    <t>115*38*70CM</t>
  </si>
  <si>
    <t>14.3KG       
16.1KG</t>
  </si>
  <si>
    <r>
      <rPr>
        <sz val="7.5"/>
        <color rgb="FFFF0000"/>
        <rFont val="方正粗黑宋简体"/>
        <charset val="134"/>
      </rPr>
      <t xml:space="preserve">(6V4.5A*2铅酸电池Lead-acid battery + 12V550*1 电机 motor )                                 
</t>
    </r>
    <r>
      <rPr>
        <sz val="7.5"/>
        <rFont val="方正粗黑宋简体"/>
        <charset val="134"/>
      </rPr>
      <t>无级变速手把、大轮、避震、灯光、MP3接口、音乐
Stepless handle, large wheel, shock absorber, light, MP3 interface, music</t>
    </r>
  </si>
  <si>
    <t xml:space="preserve">皮座Leather seats+15RMB                                                     
EVA foam wheel+40RMB                  </t>
  </si>
  <si>
    <t>ASTM F963
EN71-1-2-3
EN62115
CPSIA
(CPC证书)/BO/GCC</t>
  </si>
  <si>
    <r>
      <rPr>
        <b/>
        <sz val="10"/>
        <rFont val="Arial"/>
        <charset val="134"/>
      </rPr>
      <t>01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</si>
  <si>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sz val="7.5"/>
        <color rgb="FFFF0000"/>
        <rFont val="方正粗黑宋简体"/>
        <charset val="134"/>
      </rPr>
      <t xml:space="preserve">(12V7A*1铅酸电池Lead-acid battery + 12V550*1 电机 motor )                                 
</t>
    </r>
    <r>
      <rPr>
        <sz val="7.5"/>
        <rFont val="方正粗黑宋简体"/>
        <charset val="134"/>
      </rPr>
      <t>无级变速手把、大轮、避震、灯光、MP3接口、音乐
Stepless handle, large wheel, shock absorber, light, MP3 interface, music</t>
    </r>
  </si>
  <si>
    <r>
      <rPr>
        <b/>
        <sz val="10"/>
        <rFont val="Arial"/>
        <charset val="134"/>
      </rPr>
      <t>01
12V7A*1</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r>
      <rPr>
        <b/>
        <sz val="10"/>
        <rFont val="宋体"/>
        <charset val="134"/>
      </rPr>
      <t>烤漆</t>
    </r>
    <r>
      <rPr>
        <b/>
        <sz val="10"/>
        <rFont val="Arial"/>
        <charset val="134"/>
      </rPr>
      <t xml:space="preserve">   
paint </t>
    </r>
  </si>
  <si>
    <r>
      <rPr>
        <b/>
        <sz val="10"/>
        <rFont val="Arial"/>
        <charset val="134"/>
      </rPr>
      <t>07
6V4.5A*2</t>
    </r>
    <r>
      <rPr>
        <b/>
        <sz val="10"/>
        <rFont val="宋体"/>
        <charset val="134"/>
      </rPr>
      <t>铅酸电池</t>
    </r>
    <r>
      <rPr>
        <b/>
        <sz val="10"/>
        <rFont val="Arial"/>
        <charset val="134"/>
      </rPr>
      <t xml:space="preserve">Lead-acid battery 
12V550*1 </t>
    </r>
    <r>
      <rPr>
        <b/>
        <sz val="10"/>
        <rFont val="宋体"/>
        <charset val="134"/>
      </rPr>
      <t>电机</t>
    </r>
    <r>
      <rPr>
        <b/>
        <sz val="10"/>
        <rFont val="Arial"/>
        <charset val="134"/>
      </rPr>
      <t xml:space="preserve"> motor </t>
    </r>
  </si>
  <si>
    <r>
      <rPr>
        <b/>
        <sz val="10"/>
        <rFont val="宋体"/>
        <charset val="134"/>
      </rPr>
      <t>白色</t>
    </r>
    <r>
      <rPr>
        <b/>
        <sz val="10"/>
        <rFont val="Arial"/>
        <charset val="134"/>
      </rPr>
      <t>/</t>
    </r>
    <r>
      <rPr>
        <b/>
        <sz val="10"/>
        <rFont val="宋体"/>
        <charset val="134"/>
      </rPr>
      <t>红色</t>
    </r>
    <r>
      <rPr>
        <b/>
        <sz val="10"/>
        <rFont val="Arial"/>
        <charset val="134"/>
      </rPr>
      <t xml:space="preserve">/
</t>
    </r>
    <r>
      <rPr>
        <b/>
        <sz val="10"/>
        <rFont val="宋体"/>
        <charset val="134"/>
      </rPr>
      <t>绿色</t>
    </r>
    <r>
      <rPr>
        <b/>
        <sz val="10"/>
        <rFont val="Arial"/>
        <charset val="134"/>
      </rPr>
      <t>/</t>
    </r>
    <r>
      <rPr>
        <b/>
        <sz val="10"/>
        <rFont val="宋体"/>
        <charset val="134"/>
      </rPr>
      <t>黑色</t>
    </r>
    <r>
      <rPr>
        <b/>
        <sz val="10"/>
        <rFont val="Arial"/>
        <charset val="134"/>
      </rPr>
      <t>/
White/red /
Green/black /</t>
    </r>
  </si>
  <si>
    <t>108*49*67CM</t>
  </si>
  <si>
    <t>13.6KG       
15.8KG</t>
  </si>
  <si>
    <r>
      <rPr>
        <sz val="7.5"/>
        <color rgb="FFFF0000"/>
        <rFont val="方正粗黑宋简体"/>
        <charset val="134"/>
      </rPr>
      <t xml:space="preserve">(6V4.5A*2铅酸电池Lead-acid battery + 12V550*1 电机 motor )                                 
</t>
    </r>
    <r>
      <rPr>
        <sz val="7.5"/>
        <rFont val="方正粗黑宋简体"/>
        <charset val="134"/>
      </rPr>
      <t>无极变速手把、灯光、MP3接口、音乐、电量显示
Endless variable handle, light, MP3 interface, music, power display</t>
    </r>
  </si>
  <si>
    <r>
      <rPr>
        <b/>
        <sz val="10"/>
        <rFont val="Arial"/>
        <charset val="134"/>
      </rPr>
      <t>07
12V7A*1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 </t>
    </r>
  </si>
  <si>
    <r>
      <rPr>
        <sz val="7.5"/>
        <color rgb="FFFF0000"/>
        <rFont val="方正粗黑宋简体"/>
        <charset val="134"/>
      </rPr>
      <t xml:space="preserve">(12V7A*1铅酸电池Lead-acid battery + 12V550*1 电机 motor )                                 
</t>
    </r>
    <r>
      <rPr>
        <sz val="7.5"/>
        <rFont val="方正粗黑宋简体"/>
        <charset val="134"/>
      </rPr>
      <t>无极变速手把、灯光、MP3接口、音乐、电量显示
Endless variable handle, light, MP3 interface, music, power display</t>
    </r>
  </si>
  <si>
    <t>XW</t>
  </si>
  <si>
    <r>
      <rPr>
        <b/>
        <sz val="10"/>
        <rFont val="Arial"/>
        <charset val="134"/>
      </rPr>
      <t>07
12V4.5A*1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
</t>
    </r>
    <r>
      <rPr>
        <b/>
        <sz val="10"/>
        <rFont val="宋体"/>
        <charset val="134"/>
      </rPr>
      <t>无轮子灯光</t>
    </r>
    <r>
      <rPr>
        <b/>
        <sz val="10"/>
        <rFont val="Arial"/>
        <charset val="134"/>
      </rPr>
      <t xml:space="preserve">
No Wheel light</t>
    </r>
  </si>
  <si>
    <r>
      <rPr>
        <b/>
        <sz val="10"/>
        <rFont val="宋体"/>
        <charset val="134"/>
      </rPr>
      <t>红、兰、黄、</t>
    </r>
    <r>
      <rPr>
        <b/>
        <sz val="10"/>
        <rFont val="Arial"/>
        <charset val="134"/>
      </rPr>
      <t xml:space="preserve">          
Red, blue</t>
    </r>
    <r>
      <rPr>
        <b/>
        <sz val="10"/>
        <rFont val="宋体"/>
        <charset val="134"/>
      </rPr>
      <t>，</t>
    </r>
    <r>
      <rPr>
        <b/>
        <sz val="10"/>
        <rFont val="Arial"/>
        <charset val="134"/>
      </rPr>
      <t>yellow</t>
    </r>
    <r>
      <rPr>
        <b/>
        <sz val="10"/>
        <rFont val="宋体"/>
        <charset val="134"/>
      </rPr>
      <t>，</t>
    </r>
    <r>
      <rPr>
        <b/>
        <sz val="10"/>
        <rFont val="Arial"/>
        <charset val="134"/>
      </rPr>
      <t xml:space="preserve"> </t>
    </r>
  </si>
  <si>
    <t>130*50*65CM</t>
  </si>
  <si>
    <t>15.5KG       
17.5KG</t>
  </si>
  <si>
    <t xml:space="preserve">皮座椅Leather seats+8RMB   
轮子灯光Wheel light+15RMB                                                                                              </t>
  </si>
  <si>
    <r>
      <rPr>
        <b/>
        <sz val="10"/>
        <rFont val="Arial"/>
        <charset val="134"/>
      </rPr>
      <t>07
12V4.5A*1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r>
      <rPr>
        <b/>
        <sz val="10"/>
        <rFont val="宋体"/>
        <charset val="134"/>
      </rPr>
      <t>无轮子灯光</t>
    </r>
    <r>
      <rPr>
        <b/>
        <sz val="10"/>
        <rFont val="Arial"/>
        <charset val="134"/>
      </rPr>
      <t xml:space="preserve">
No Wheel light</t>
    </r>
  </si>
  <si>
    <r>
      <rPr>
        <b/>
        <sz val="10"/>
        <rFont val="Arial"/>
        <charset val="134"/>
      </rPr>
      <t>07
12V7A*1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r>
      <rPr>
        <b/>
        <sz val="10"/>
        <rFont val="宋体"/>
        <charset val="134"/>
      </rPr>
      <t>无轮子灯光</t>
    </r>
    <r>
      <rPr>
        <b/>
        <sz val="10"/>
        <rFont val="Arial"/>
        <charset val="134"/>
      </rPr>
      <t xml:space="preserve">
No Wheel light</t>
    </r>
  </si>
  <si>
    <t>MTS</t>
  </si>
  <si>
    <r>
      <rPr>
        <b/>
        <sz val="10"/>
        <rFont val="Arial"/>
        <charset val="134"/>
      </rPr>
      <t>698
12V4.5AH*1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</si>
  <si>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r>
      <rPr>
        <b/>
        <sz val="10"/>
        <color rgb="FFFF0000"/>
        <rFont val="宋体"/>
        <charset val="134"/>
      </rPr>
      <t>黑、蓝、红</t>
    </r>
    <r>
      <rPr>
        <b/>
        <sz val="10"/>
        <color rgb="FFFF0000"/>
        <rFont val="Arial"/>
        <charset val="134"/>
      </rPr>
      <t xml:space="preserve">
Black,
 blue
 red</t>
    </r>
  </si>
  <si>
    <t>116*53*77CM</t>
  </si>
  <si>
    <t>18KG
21KG</t>
  </si>
  <si>
    <r>
      <rPr>
        <b/>
        <sz val="7.5"/>
        <color rgb="FFFF0000"/>
        <rFont val="Arial"/>
        <charset val="134"/>
      </rPr>
      <t xml:space="preserve">(12V4.5AH*1 </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一键启动，蓝牙连接，早教，故事儿歌，渲染灯光，</t>
    </r>
    <r>
      <rPr>
        <b/>
        <sz val="7.5"/>
        <rFont val="Arial"/>
        <charset val="134"/>
      </rPr>
      <t xml:space="preserve">
One-click startup, Bluetooth connection, early education, nursery rhymes, render lighting,</t>
    </r>
  </si>
  <si>
    <t xml:space="preserve">手动加速                                                                  
Manual throttle acceleration+15RMB
皮座椅Leather seats + 15 RMB   
EVA foam wheel+45RMB   
车轮子灯光Wheel light +20RMB </t>
  </si>
  <si>
    <r>
      <rPr>
        <b/>
        <sz val="10"/>
        <rFont val="Arial"/>
        <charset val="134"/>
      </rPr>
      <t>698
12V7AH*1</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</si>
  <si>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r>
      <rPr>
        <b/>
        <sz val="7.5"/>
        <color rgb="FFFF0000"/>
        <rFont val="Arial"/>
        <charset val="134"/>
      </rPr>
      <t xml:space="preserve">(12V7AH*1 </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一键启动，蓝牙连接，早教，故事儿歌，渲染灯光，</t>
    </r>
    <r>
      <rPr>
        <b/>
        <sz val="7.5"/>
        <rFont val="Arial"/>
        <charset val="134"/>
      </rPr>
      <t xml:space="preserve">
One-click startup, Bluetooth connection, early education, nursery rhymes, render lighting,</t>
    </r>
  </si>
  <si>
    <t>BDQ</t>
  </si>
  <si>
    <r>
      <rPr>
        <b/>
        <sz val="10"/>
        <rFont val="Arial"/>
        <charset val="134"/>
      </rPr>
      <t xml:space="preserve">008
</t>
    </r>
    <r>
      <rPr>
        <b/>
        <sz val="10"/>
        <color rgb="FFFF0000"/>
        <rFont val="Arial"/>
        <charset val="134"/>
      </rPr>
      <t>12V7AH*1</t>
    </r>
    <r>
      <rPr>
        <b/>
        <sz val="10"/>
        <rFont val="宋体"/>
        <charset val="134"/>
      </rPr>
      <t>铅酸电池</t>
    </r>
    <r>
      <rPr>
        <b/>
        <sz val="10"/>
        <rFont val="Arial"/>
        <charset val="134"/>
      </rPr>
      <t xml:space="preserve">
Lead-acid battery 
</t>
    </r>
    <r>
      <rPr>
        <b/>
        <sz val="10"/>
        <color rgb="FFFF0000"/>
        <rFont val="Arial"/>
        <charset val="134"/>
      </rPr>
      <t>12V550*2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Wheel light</t>
    </r>
    <r>
      <rPr>
        <b/>
        <sz val="10"/>
        <rFont val="Arial"/>
        <charset val="134"/>
      </rPr>
      <t xml:space="preserve">
</t>
    </r>
    <r>
      <rPr>
        <b/>
        <sz val="10"/>
        <rFont val="宋体"/>
        <charset val="134"/>
      </rPr>
      <t>手转把油门</t>
    </r>
    <r>
      <rPr>
        <b/>
        <sz val="10"/>
        <rFont val="Arial"/>
        <charset val="134"/>
      </rPr>
      <t xml:space="preserve">
</t>
    </r>
    <r>
      <rPr>
        <b/>
        <sz val="10"/>
        <color rgb="FFFF0000"/>
        <rFont val="Arial"/>
        <charset val="134"/>
      </rPr>
      <t>Manual rotation acceleration</t>
    </r>
  </si>
  <si>
    <r>
      <rPr>
        <b/>
        <sz val="10"/>
        <color theme="1"/>
        <rFont val="宋体"/>
        <charset val="134"/>
      </rPr>
      <t>黑</t>
    </r>
    <r>
      <rPr>
        <b/>
        <sz val="10"/>
        <color theme="1"/>
        <rFont val="Arial"/>
        <charset val="134"/>
      </rPr>
      <t xml:space="preserve"> Black
</t>
    </r>
    <r>
      <rPr>
        <b/>
        <sz val="10"/>
        <color theme="1"/>
        <rFont val="宋体"/>
        <charset val="134"/>
      </rPr>
      <t>白</t>
    </r>
    <r>
      <rPr>
        <b/>
        <sz val="10"/>
        <color theme="1"/>
        <rFont val="Arial"/>
        <charset val="134"/>
      </rPr>
      <t xml:space="preserve"> White
</t>
    </r>
    <r>
      <rPr>
        <b/>
        <sz val="10"/>
        <color theme="1"/>
        <rFont val="宋体"/>
        <charset val="134"/>
      </rPr>
      <t>红</t>
    </r>
    <r>
      <rPr>
        <b/>
        <sz val="10"/>
        <color theme="1"/>
        <rFont val="Arial"/>
        <charset val="134"/>
      </rPr>
      <t xml:space="preserve"> red</t>
    </r>
  </si>
  <si>
    <t>131*55.5*81.8CM</t>
  </si>
  <si>
    <t>18KG
22KG</t>
  </si>
  <si>
    <r>
      <rPr>
        <b/>
        <sz val="10"/>
        <color rgb="FFFF0000"/>
        <rFont val="宋体"/>
        <charset val="134"/>
      </rPr>
      <t>大电池，搭载双电机，有早教功能，音乐，音量可调节，电量显示，蓝牙功能，</t>
    </r>
    <r>
      <rPr>
        <b/>
        <sz val="10"/>
        <color rgb="FFFF0000"/>
        <rFont val="Arial"/>
        <charset val="134"/>
      </rPr>
      <t>USB</t>
    </r>
    <r>
      <rPr>
        <b/>
        <sz val="10"/>
        <color rgb="FFFF0000"/>
        <rFont val="宋体"/>
        <charset val="134"/>
      </rPr>
      <t>插口，</t>
    </r>
    <r>
      <rPr>
        <b/>
        <sz val="10"/>
        <color rgb="FFFF0000"/>
        <rFont val="Arial"/>
        <charset val="134"/>
      </rPr>
      <t>Mp3</t>
    </r>
    <r>
      <rPr>
        <b/>
        <sz val="10"/>
        <color rgb="FFFF0000"/>
        <rFont val="宋体"/>
        <charset val="134"/>
      </rPr>
      <t>插口，话筒插口，无级变速，轮带灯光，独立刹车。</t>
    </r>
    <r>
      <rPr>
        <b/>
        <sz val="10"/>
        <color rgb="FFFF0000"/>
        <rFont val="Arial"/>
        <charset val="134"/>
      </rPr>
      <t xml:space="preserve">
</t>
    </r>
    <r>
      <rPr>
        <b/>
        <sz val="10"/>
        <rFont val="Arial"/>
        <charset val="134"/>
      </rPr>
      <t>Large battery, equipped with dual motors, has early education function, music, adjustable volume, battery level display, Bluetooth function, USB port, MP3 port, microphone port, stepless speed adjustment, wheel lighting, independent brake.</t>
    </r>
  </si>
  <si>
    <t xml:space="preserve">皮座椅Leather seats + 15 RMB   
EVA foam wheel+45RMB    
24V5电瓶Lead-acid battery+90RMB 
24V8电瓶Lead-acid battery+130RMB    </t>
  </si>
  <si>
    <r>
      <rPr>
        <b/>
        <sz val="10"/>
        <rFont val="Arial"/>
        <charset val="134"/>
      </rPr>
      <t xml:space="preserve">008
</t>
    </r>
    <r>
      <rPr>
        <b/>
        <sz val="10"/>
        <color rgb="FFFF0000"/>
        <rFont val="Arial"/>
        <charset val="134"/>
      </rPr>
      <t>24V5AH*1</t>
    </r>
    <r>
      <rPr>
        <b/>
        <sz val="10"/>
        <rFont val="宋体"/>
        <charset val="134"/>
      </rPr>
      <t>铅酸电池</t>
    </r>
    <r>
      <rPr>
        <b/>
        <sz val="10"/>
        <rFont val="Arial"/>
        <charset val="134"/>
      </rPr>
      <t xml:space="preserve">
Lead-acid battery 
</t>
    </r>
    <r>
      <rPr>
        <b/>
        <sz val="10"/>
        <color rgb="FFFF0000"/>
        <rFont val="Arial"/>
        <charset val="134"/>
      </rPr>
      <t>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Wheel light</t>
    </r>
    <r>
      <rPr>
        <b/>
        <sz val="10"/>
        <rFont val="Arial"/>
        <charset val="134"/>
      </rPr>
      <t xml:space="preserve">
</t>
    </r>
    <r>
      <rPr>
        <b/>
        <sz val="10"/>
        <rFont val="宋体"/>
        <charset val="134"/>
      </rPr>
      <t>手转把油门</t>
    </r>
    <r>
      <rPr>
        <b/>
        <sz val="10"/>
        <rFont val="Arial"/>
        <charset val="134"/>
      </rPr>
      <t xml:space="preserve">
</t>
    </r>
    <r>
      <rPr>
        <b/>
        <sz val="10"/>
        <color rgb="FFFF0000"/>
        <rFont val="Arial"/>
        <charset val="134"/>
      </rPr>
      <t>Manual rotation acceleration</t>
    </r>
  </si>
  <si>
    <r>
      <rPr>
        <b/>
        <sz val="10"/>
        <rFont val="Arial"/>
        <charset val="134"/>
      </rPr>
      <t xml:space="preserve">008
</t>
    </r>
    <r>
      <rPr>
        <b/>
        <sz val="10"/>
        <color rgb="FFFF0000"/>
        <rFont val="Arial"/>
        <charset val="134"/>
      </rPr>
      <t>24V8AH*1</t>
    </r>
    <r>
      <rPr>
        <b/>
        <sz val="10"/>
        <rFont val="宋体"/>
        <charset val="134"/>
      </rPr>
      <t>铅酸电池</t>
    </r>
    <r>
      <rPr>
        <b/>
        <sz val="10"/>
        <rFont val="Arial"/>
        <charset val="134"/>
      </rPr>
      <t xml:space="preserve">
Lead-acid battery 
</t>
    </r>
    <r>
      <rPr>
        <b/>
        <sz val="10"/>
        <color rgb="FFFF0000"/>
        <rFont val="Arial"/>
        <charset val="134"/>
      </rPr>
      <t>550*2</t>
    </r>
    <r>
      <rPr>
        <b/>
        <sz val="10"/>
        <rFont val="Arial"/>
        <charset val="134"/>
      </rPr>
      <t xml:space="preserve">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Wheel light</t>
    </r>
    <r>
      <rPr>
        <b/>
        <sz val="10"/>
        <rFont val="Arial"/>
        <charset val="134"/>
      </rPr>
      <t xml:space="preserve">
</t>
    </r>
    <r>
      <rPr>
        <b/>
        <sz val="10"/>
        <rFont val="宋体"/>
        <charset val="134"/>
      </rPr>
      <t>手转把油门</t>
    </r>
    <r>
      <rPr>
        <b/>
        <sz val="10"/>
        <rFont val="Arial"/>
        <charset val="134"/>
      </rPr>
      <t xml:space="preserve">
</t>
    </r>
    <r>
      <rPr>
        <b/>
        <sz val="10"/>
        <color rgb="FFFF0000"/>
        <rFont val="Arial"/>
        <charset val="134"/>
      </rPr>
      <t>Manual rotation acceleration</t>
    </r>
  </si>
  <si>
    <t>HSD</t>
  </si>
  <si>
    <r>
      <rPr>
        <b/>
        <sz val="10"/>
        <rFont val="Arial"/>
        <charset val="134"/>
      </rPr>
      <t>9002
12V7AH*1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t>
    </r>
  </si>
  <si>
    <r>
      <rPr>
        <b/>
        <sz val="10"/>
        <color rgb="FFFF0000"/>
        <rFont val="宋体"/>
        <charset val="134"/>
      </rPr>
      <t>粉色</t>
    </r>
    <r>
      <rPr>
        <b/>
        <sz val="10"/>
        <color rgb="FFFF0000"/>
        <rFont val="Arial"/>
        <charset val="134"/>
      </rPr>
      <t>,</t>
    </r>
    <r>
      <rPr>
        <b/>
        <sz val="10"/>
        <color rgb="FFFF0000"/>
        <rFont val="宋体"/>
        <charset val="134"/>
      </rPr>
      <t>灰色</t>
    </r>
    <r>
      <rPr>
        <b/>
        <sz val="10"/>
        <color rgb="FFFF0000"/>
        <rFont val="Arial"/>
        <charset val="134"/>
      </rPr>
      <t xml:space="preserve">,
</t>
    </r>
    <r>
      <rPr>
        <b/>
        <sz val="10"/>
        <color rgb="FFFF0000"/>
        <rFont val="宋体"/>
        <charset val="134"/>
      </rPr>
      <t>白色</t>
    </r>
    <r>
      <rPr>
        <b/>
        <sz val="10"/>
        <color rgb="FFFF0000"/>
        <rFont val="Arial"/>
        <charset val="134"/>
      </rPr>
      <t>,</t>
    </r>
    <r>
      <rPr>
        <b/>
        <sz val="10"/>
        <color rgb="FFFF0000"/>
        <rFont val="宋体"/>
        <charset val="134"/>
      </rPr>
      <t>紫色</t>
    </r>
    <r>
      <rPr>
        <b/>
        <sz val="10"/>
        <color rgb="FFFF0000"/>
        <rFont val="Arial"/>
        <charset val="134"/>
      </rPr>
      <t>,
Pink, grey,
White, purple,</t>
    </r>
  </si>
  <si>
    <t>135*55*80CM</t>
  </si>
  <si>
    <t>20.5KG
24.5KG</t>
  </si>
  <si>
    <r>
      <rPr>
        <b/>
        <sz val="7.5"/>
        <color rgb="FFFF0000"/>
        <rFont val="Arial"/>
        <charset val="134"/>
      </rPr>
      <t xml:space="preserve">(12V7AH*1 </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手速油门、发光轮、液压减震</t>
    </r>
    <r>
      <rPr>
        <b/>
        <sz val="7.5"/>
        <rFont val="Arial"/>
        <charset val="134"/>
      </rPr>
      <t xml:space="preserve">
</t>
    </r>
    <r>
      <rPr>
        <b/>
        <sz val="7.5"/>
        <rFont val="宋体"/>
        <charset val="134"/>
      </rPr>
      <t>音乐、灯光、</t>
    </r>
    <r>
      <rPr>
        <b/>
        <sz val="7.5"/>
        <rFont val="Arial"/>
        <charset val="134"/>
      </rPr>
      <t>MP3</t>
    </r>
    <r>
      <rPr>
        <b/>
        <sz val="7.5"/>
        <rFont val="宋体"/>
        <charset val="134"/>
      </rPr>
      <t>、</t>
    </r>
    <r>
      <rPr>
        <b/>
        <sz val="7.5"/>
        <rFont val="Arial"/>
        <charset val="134"/>
      </rPr>
      <t xml:space="preserve">USB
</t>
    </r>
    <r>
      <rPr>
        <b/>
        <sz val="7.5"/>
        <rFont val="宋体"/>
        <charset val="134"/>
      </rPr>
      <t>辅助轮、侧支撑、</t>
    </r>
    <r>
      <rPr>
        <b/>
        <sz val="7.5"/>
        <rFont val="Arial"/>
        <charset val="134"/>
      </rPr>
      <t xml:space="preserve">
Hand speed throttle, light wheel, hydraulic shock absorption
Music, lights, MP3, USB
Training wheels, side supports,</t>
    </r>
  </si>
  <si>
    <t xml:space="preserve">皮座椅Leather seats + 15 RMB   
EVA foam wheel+60RMB      </t>
  </si>
  <si>
    <t>EN71
EN62115
ASTM
EMC
ROHS
3C</t>
  </si>
  <si>
    <r>
      <rPr>
        <b/>
        <sz val="10"/>
        <rFont val="Arial"/>
        <charset val="134"/>
      </rPr>
      <t>9002
12V10AH*1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t>
    </r>
  </si>
  <si>
    <r>
      <rPr>
        <b/>
        <sz val="7.5"/>
        <color rgb="FFFF0000"/>
        <rFont val="Arial"/>
        <charset val="134"/>
      </rPr>
      <t xml:space="preserve">(12V10AH*1 </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手速油门、发光轮、液压减震</t>
    </r>
    <r>
      <rPr>
        <b/>
        <sz val="7.5"/>
        <rFont val="Arial"/>
        <charset val="134"/>
      </rPr>
      <t xml:space="preserve">
</t>
    </r>
    <r>
      <rPr>
        <b/>
        <sz val="7.5"/>
        <rFont val="宋体"/>
        <charset val="134"/>
      </rPr>
      <t>音乐、灯光、</t>
    </r>
    <r>
      <rPr>
        <b/>
        <sz val="7.5"/>
        <rFont val="Arial"/>
        <charset val="134"/>
      </rPr>
      <t>MP3</t>
    </r>
    <r>
      <rPr>
        <b/>
        <sz val="7.5"/>
        <rFont val="宋体"/>
        <charset val="134"/>
      </rPr>
      <t>、</t>
    </r>
    <r>
      <rPr>
        <b/>
        <sz val="7.5"/>
        <rFont val="Arial"/>
        <charset val="134"/>
      </rPr>
      <t xml:space="preserve">USB
</t>
    </r>
    <r>
      <rPr>
        <b/>
        <sz val="7.5"/>
        <rFont val="宋体"/>
        <charset val="134"/>
      </rPr>
      <t>辅助轮、侧支撑、</t>
    </r>
    <r>
      <rPr>
        <b/>
        <sz val="7.5"/>
        <rFont val="Arial"/>
        <charset val="134"/>
      </rPr>
      <t xml:space="preserve">
Hand speed throttle, light wheel, hydraulic shock absorption
Music, lights, MP3, USB
Training wheels, side supports,</t>
    </r>
  </si>
  <si>
    <r>
      <rPr>
        <b/>
        <sz val="10"/>
        <rFont val="Arial"/>
        <charset val="134"/>
      </rPr>
      <t>9002
12V12AH*1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t>
    </r>
  </si>
  <si>
    <r>
      <rPr>
        <b/>
        <sz val="7.5"/>
        <color rgb="FFFF0000"/>
        <rFont val="Arial"/>
        <charset val="134"/>
      </rPr>
      <t xml:space="preserve">(12V12AH*1 </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手速油门、发光轮、液压减震</t>
    </r>
    <r>
      <rPr>
        <b/>
        <sz val="7.5"/>
        <rFont val="Arial"/>
        <charset val="134"/>
      </rPr>
      <t xml:space="preserve">
</t>
    </r>
    <r>
      <rPr>
        <b/>
        <sz val="7.5"/>
        <rFont val="宋体"/>
        <charset val="134"/>
      </rPr>
      <t>音乐、灯光、</t>
    </r>
    <r>
      <rPr>
        <b/>
        <sz val="7.5"/>
        <rFont val="Arial"/>
        <charset val="134"/>
      </rPr>
      <t>MP3</t>
    </r>
    <r>
      <rPr>
        <b/>
        <sz val="7.5"/>
        <rFont val="宋体"/>
        <charset val="134"/>
      </rPr>
      <t>、</t>
    </r>
    <r>
      <rPr>
        <b/>
        <sz val="7.5"/>
        <rFont val="Arial"/>
        <charset val="134"/>
      </rPr>
      <t xml:space="preserve">USB
</t>
    </r>
    <r>
      <rPr>
        <b/>
        <sz val="7.5"/>
        <rFont val="宋体"/>
        <charset val="134"/>
      </rPr>
      <t>辅助轮、侧支撑、</t>
    </r>
    <r>
      <rPr>
        <b/>
        <sz val="7.5"/>
        <rFont val="Arial"/>
        <charset val="134"/>
      </rPr>
      <t xml:space="preserve">
Hand speed throttle, light wheel, hydraulic shock absorption
Music, lights, MP3, USB
Training wheels, side supports,</t>
    </r>
  </si>
  <si>
    <r>
      <rPr>
        <b/>
        <sz val="10"/>
        <rFont val="Arial"/>
        <charset val="134"/>
      </rPr>
      <t xml:space="preserve">9002
24V8AH*1
</t>
    </r>
    <r>
      <rPr>
        <b/>
        <sz val="10"/>
        <rFont val="宋体"/>
        <charset val="134"/>
      </rPr>
      <t>（</t>
    </r>
    <r>
      <rPr>
        <b/>
        <sz val="10"/>
        <rFont val="Arial"/>
        <charset val="134"/>
      </rPr>
      <t>12V8AH*2</t>
    </r>
    <r>
      <rPr>
        <b/>
        <sz val="10"/>
        <rFont val="宋体"/>
        <charset val="134"/>
      </rPr>
      <t>）</t>
    </r>
    <r>
      <rPr>
        <b/>
        <sz val="10"/>
        <rFont val="Arial"/>
        <charset val="134"/>
      </rPr>
      <t xml:space="preserve">
</t>
    </r>
    <r>
      <rPr>
        <b/>
        <sz val="10"/>
        <rFont val="宋体"/>
        <charset val="134"/>
      </rPr>
      <t>铅酸电池</t>
    </r>
    <r>
      <rPr>
        <b/>
        <sz val="10"/>
        <rFont val="Arial"/>
        <charset val="134"/>
      </rPr>
      <t xml:space="preserve">
Lead-acid battery 
</t>
    </r>
    <r>
      <rPr>
        <b/>
        <sz val="10"/>
        <rFont val="宋体"/>
        <charset val="134"/>
      </rPr>
      <t>高速静音电机</t>
    </r>
    <r>
      <rPr>
        <b/>
        <sz val="10"/>
        <rFont val="Arial"/>
        <charset val="134"/>
      </rPr>
      <t xml:space="preserve"> 
High speed silent motor</t>
    </r>
  </si>
  <si>
    <r>
      <rPr>
        <b/>
        <sz val="7.5"/>
        <color rgb="FFFF0000"/>
        <rFont val="Arial"/>
        <charset val="134"/>
      </rPr>
      <t xml:space="preserve">(24V8AH*1 </t>
    </r>
    <r>
      <rPr>
        <b/>
        <sz val="7.5"/>
        <color rgb="FFFF0000"/>
        <rFont val="宋体"/>
        <charset val="134"/>
      </rPr>
      <t>（</t>
    </r>
    <r>
      <rPr>
        <b/>
        <sz val="7.5"/>
        <color rgb="FFFF0000"/>
        <rFont val="Arial"/>
        <charset val="134"/>
      </rPr>
      <t>12V8AH*2</t>
    </r>
    <r>
      <rPr>
        <b/>
        <sz val="7.5"/>
        <color rgb="FFFF0000"/>
        <rFont val="宋体"/>
        <charset val="134"/>
      </rPr>
      <t>）铅酸电池</t>
    </r>
    <r>
      <rPr>
        <b/>
        <sz val="7.5"/>
        <color rgb="FFFF0000"/>
        <rFont val="Arial"/>
        <charset val="134"/>
      </rPr>
      <t xml:space="preserve">Lead-acid battery + 550*2 </t>
    </r>
    <r>
      <rPr>
        <b/>
        <sz val="7.5"/>
        <color rgb="FFFF0000"/>
        <rFont val="宋体"/>
        <charset val="134"/>
      </rPr>
      <t>电机</t>
    </r>
    <r>
      <rPr>
        <b/>
        <sz val="7.5"/>
        <color rgb="FFFF0000"/>
        <rFont val="Arial"/>
        <charset val="134"/>
      </rPr>
      <t xml:space="preserve"> motor ) 
</t>
    </r>
    <r>
      <rPr>
        <b/>
        <sz val="7.5"/>
        <rFont val="宋体"/>
        <charset val="134"/>
      </rPr>
      <t>高速静音电机</t>
    </r>
    <r>
      <rPr>
        <b/>
        <sz val="7.5"/>
        <rFont val="Arial"/>
        <charset val="134"/>
      </rPr>
      <t xml:space="preserve">
</t>
    </r>
    <r>
      <rPr>
        <b/>
        <sz val="7.5"/>
        <rFont val="宋体"/>
        <charset val="134"/>
      </rPr>
      <t>手速油门、发泡轮、碟刹，液压减震</t>
    </r>
    <r>
      <rPr>
        <b/>
        <sz val="7.5"/>
        <rFont val="Arial"/>
        <charset val="134"/>
      </rPr>
      <t xml:space="preserve">  </t>
    </r>
    <r>
      <rPr>
        <b/>
        <sz val="7.5"/>
        <rFont val="宋体"/>
        <charset val="134"/>
      </rPr>
      <t>音乐、灯光、</t>
    </r>
    <r>
      <rPr>
        <b/>
        <sz val="7.5"/>
        <rFont val="Arial"/>
        <charset val="134"/>
      </rPr>
      <t>MP3</t>
    </r>
    <r>
      <rPr>
        <b/>
        <sz val="7.5"/>
        <rFont val="宋体"/>
        <charset val="134"/>
      </rPr>
      <t>、</t>
    </r>
    <r>
      <rPr>
        <b/>
        <sz val="7.5"/>
        <rFont val="Arial"/>
        <charset val="134"/>
      </rPr>
      <t xml:space="preserve">USB
</t>
    </r>
    <r>
      <rPr>
        <b/>
        <sz val="7.5"/>
        <rFont val="宋体"/>
        <charset val="134"/>
      </rPr>
      <t>辅助轮、侧支撑、</t>
    </r>
    <r>
      <rPr>
        <b/>
        <sz val="7.5"/>
        <rFont val="Arial"/>
        <charset val="134"/>
      </rPr>
      <t xml:space="preserve">
High speed silent motor
Hand speed throttle, foam wheel, disc brake, hydraulic shock absorber music, light, MP3, USB
Training wheels, side support</t>
    </r>
  </si>
  <si>
    <r>
      <rPr>
        <b/>
        <sz val="8"/>
        <rFont val="Arial"/>
        <charset val="134"/>
      </rPr>
      <t>81658
6V4AH*2</t>
    </r>
    <r>
      <rPr>
        <b/>
        <sz val="8"/>
        <rFont val="宋体"/>
        <charset val="134"/>
      </rPr>
      <t>铅酸电池</t>
    </r>
    <r>
      <rPr>
        <b/>
        <sz val="8"/>
        <rFont val="Arial"/>
        <charset val="134"/>
      </rPr>
      <t xml:space="preserve">
Lead-acid battery 
12V550*1  </t>
    </r>
    <r>
      <rPr>
        <b/>
        <sz val="8"/>
        <rFont val="宋体"/>
        <charset val="134"/>
      </rPr>
      <t>电机</t>
    </r>
    <r>
      <rPr>
        <b/>
        <sz val="8"/>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</si>
  <si>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t>
    </r>
    <r>
      <rPr>
        <b/>
        <sz val="10"/>
        <rFont val="宋体"/>
        <charset val="134"/>
      </rPr>
      <t>绿</t>
    </r>
    <r>
      <rPr>
        <b/>
        <sz val="10"/>
        <rFont val="Arial"/>
        <charset val="134"/>
      </rPr>
      <t>/</t>
    </r>
    <r>
      <rPr>
        <b/>
        <sz val="10"/>
        <rFont val="宋体"/>
        <charset val="134"/>
      </rPr>
      <t>灰</t>
    </r>
    <r>
      <rPr>
        <b/>
        <sz val="10"/>
        <rFont val="Arial"/>
        <charset val="134"/>
      </rPr>
      <t xml:space="preserve">
Red/white/blue/pink/green/grey</t>
    </r>
  </si>
  <si>
    <t>116*52*86CM</t>
  </si>
  <si>
    <t>13KG/       15KG</t>
  </si>
  <si>
    <r>
      <rPr>
        <b/>
        <sz val="7.5"/>
        <color rgb="FFFF0000"/>
        <rFont val="Arial"/>
        <charset val="134"/>
      </rPr>
      <t>(6V4.5AH*2</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带高低速缓起功能</t>
    </r>
    <r>
      <rPr>
        <b/>
        <sz val="7.5"/>
        <rFont val="Arial"/>
        <charset val="134"/>
      </rPr>
      <t>,.</t>
    </r>
    <r>
      <rPr>
        <b/>
        <sz val="7.5"/>
        <rFont val="宋体"/>
        <charset val="134"/>
      </rPr>
      <t>脚踩式功能和减震功能</t>
    </r>
    <r>
      <rPr>
        <b/>
        <sz val="7.5"/>
        <rFont val="Arial"/>
        <charset val="134"/>
      </rPr>
      <t>,</t>
    </r>
    <r>
      <rPr>
        <b/>
        <sz val="7.5"/>
        <rFont val="宋体"/>
        <charset val="134"/>
      </rPr>
      <t>独立</t>
    </r>
    <r>
      <rPr>
        <b/>
        <sz val="7.5"/>
        <rFont val="Arial"/>
        <charset val="134"/>
      </rPr>
      <t>LED</t>
    </r>
    <r>
      <rPr>
        <b/>
        <sz val="7.5"/>
        <rFont val="宋体"/>
        <charset val="134"/>
      </rPr>
      <t>灯光</t>
    </r>
    <r>
      <rPr>
        <b/>
        <sz val="7.5"/>
        <rFont val="Arial"/>
        <charset val="134"/>
      </rPr>
      <t>,</t>
    </r>
    <r>
      <rPr>
        <b/>
        <sz val="7.5"/>
        <rFont val="宋体"/>
        <charset val="134"/>
      </rPr>
      <t>配带有中控式音乐板，</t>
    </r>
    <r>
      <rPr>
        <b/>
        <sz val="7.5"/>
        <rFont val="Arial"/>
        <charset val="134"/>
      </rPr>
      <t>MP3</t>
    </r>
    <r>
      <rPr>
        <b/>
        <sz val="7.5"/>
        <rFont val="宋体"/>
        <charset val="134"/>
      </rPr>
      <t>插口和</t>
    </r>
    <r>
      <rPr>
        <b/>
        <sz val="7.5"/>
        <rFont val="Arial"/>
        <charset val="134"/>
      </rPr>
      <t>USB</t>
    </r>
    <r>
      <rPr>
        <b/>
        <sz val="7.5"/>
        <rFont val="宋体"/>
        <charset val="134"/>
      </rPr>
      <t>插口</t>
    </r>
    <r>
      <rPr>
        <b/>
        <sz val="7.5"/>
        <rFont val="Arial"/>
        <charset val="134"/>
      </rPr>
      <t>, 
With high and low speed slow start function. Footstep function and shock absorption function, independent LED light, with central control music board, MP3 jack and USB jack,</t>
    </r>
  </si>
  <si>
    <t xml:space="preserve">  皮座椅Leather seats+15RMB
烤漆+20RMB
EVA发泡胎EVAfoam tire+40RMB
</t>
  </si>
  <si>
    <r>
      <rPr>
        <b/>
        <sz val="10"/>
        <rFont val="Arial"/>
        <charset val="134"/>
      </rPr>
      <t>81658
6V4AH*2</t>
    </r>
    <r>
      <rPr>
        <b/>
        <sz val="10"/>
        <rFont val="宋体"/>
        <charset val="134"/>
      </rPr>
      <t>铅酸电池</t>
    </r>
    <r>
      <rPr>
        <b/>
        <sz val="10"/>
        <rFont val="Arial"/>
        <charset val="134"/>
      </rPr>
      <t xml:space="preserve">
Lead-acid battery 
12V550*1  </t>
    </r>
    <r>
      <rPr>
        <b/>
        <sz val="10"/>
        <rFont val="宋体"/>
        <charset val="134"/>
      </rPr>
      <t>电机</t>
    </r>
    <r>
      <rPr>
        <b/>
        <sz val="10"/>
        <rFont val="Arial"/>
        <charset val="134"/>
      </rPr>
      <t xml:space="preserve"> motor</t>
    </r>
  </si>
  <si>
    <r>
      <rPr>
        <b/>
        <sz val="7.5"/>
        <color rgb="FFFF0000"/>
        <rFont val="Arial"/>
        <charset val="134"/>
      </rPr>
      <t>(6V4.5AH*2</t>
    </r>
    <r>
      <rPr>
        <b/>
        <sz val="7.5"/>
        <color rgb="FFFF0000"/>
        <rFont val="宋体"/>
        <charset val="134"/>
      </rPr>
      <t>铅酸电池</t>
    </r>
    <r>
      <rPr>
        <b/>
        <sz val="7.5"/>
        <color rgb="FFFF0000"/>
        <rFont val="Arial"/>
        <charset val="134"/>
      </rPr>
      <t xml:space="preserve">Lead-acid battery + 12V550*1 </t>
    </r>
    <r>
      <rPr>
        <b/>
        <sz val="7.5"/>
        <color rgb="FFFF0000"/>
        <rFont val="宋体"/>
        <charset val="134"/>
      </rPr>
      <t>电机</t>
    </r>
    <r>
      <rPr>
        <b/>
        <sz val="7.5"/>
        <color rgb="FFFF0000"/>
        <rFont val="Arial"/>
        <charset val="134"/>
      </rPr>
      <t xml:space="preserve"> motor )                                                     
</t>
    </r>
    <r>
      <rPr>
        <b/>
        <sz val="7.5"/>
        <rFont val="宋体"/>
        <charset val="134"/>
      </rPr>
      <t>带高低速缓起功能</t>
    </r>
    <r>
      <rPr>
        <b/>
        <sz val="7.5"/>
        <rFont val="Arial"/>
        <charset val="134"/>
      </rPr>
      <t>,.</t>
    </r>
    <r>
      <rPr>
        <b/>
        <sz val="7.5"/>
        <rFont val="宋体"/>
        <charset val="134"/>
      </rPr>
      <t>脚踩式功能和减震功能</t>
    </r>
    <r>
      <rPr>
        <b/>
        <sz val="7.5"/>
        <rFont val="Arial"/>
        <charset val="134"/>
      </rPr>
      <t>,</t>
    </r>
    <r>
      <rPr>
        <b/>
        <sz val="7.5"/>
        <rFont val="宋体"/>
        <charset val="134"/>
      </rPr>
      <t>独立</t>
    </r>
    <r>
      <rPr>
        <b/>
        <sz val="7.5"/>
        <rFont val="Arial"/>
        <charset val="134"/>
      </rPr>
      <t>LED</t>
    </r>
    <r>
      <rPr>
        <b/>
        <sz val="7.5"/>
        <rFont val="宋体"/>
        <charset val="134"/>
      </rPr>
      <t>灯光</t>
    </r>
    <r>
      <rPr>
        <b/>
        <sz val="7.5"/>
        <rFont val="Arial"/>
        <charset val="134"/>
      </rPr>
      <t>,</t>
    </r>
    <r>
      <rPr>
        <b/>
        <sz val="7.5"/>
        <rFont val="宋体"/>
        <charset val="134"/>
      </rPr>
      <t>配带有中控式音乐板，</t>
    </r>
    <r>
      <rPr>
        <b/>
        <sz val="7.5"/>
        <rFont val="Arial"/>
        <charset val="134"/>
      </rPr>
      <t>MP3</t>
    </r>
    <r>
      <rPr>
        <b/>
        <sz val="7.5"/>
        <rFont val="宋体"/>
        <charset val="134"/>
      </rPr>
      <t>插口和</t>
    </r>
    <r>
      <rPr>
        <b/>
        <sz val="7.5"/>
        <rFont val="Arial"/>
        <charset val="134"/>
      </rPr>
      <t>USB</t>
    </r>
    <r>
      <rPr>
        <b/>
        <sz val="7.5"/>
        <rFont val="宋体"/>
        <charset val="134"/>
      </rPr>
      <t>插口</t>
    </r>
    <r>
      <rPr>
        <b/>
        <sz val="7.5"/>
        <rFont val="Arial"/>
        <charset val="134"/>
      </rPr>
      <t>, 
With high and low speed slow start function. Footstep function and shock absorption function, independent LED light, with central control music board, MP3 jack and USB jack,</t>
    </r>
  </si>
  <si>
    <r>
      <rPr>
        <b/>
        <sz val="10"/>
        <rFont val="Arial"/>
        <charset val="134"/>
      </rPr>
      <t>81658
12V7AH*1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t>
    </r>
  </si>
  <si>
    <r>
      <rPr>
        <b/>
        <sz val="7.5"/>
        <color rgb="FFFF0000"/>
        <rFont val="Arial"/>
        <charset val="134"/>
      </rPr>
      <t>( 12V7AH*1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带高低速缓起功能</t>
    </r>
    <r>
      <rPr>
        <b/>
        <sz val="7.5"/>
        <rFont val="Arial"/>
        <charset val="134"/>
      </rPr>
      <t>,.</t>
    </r>
    <r>
      <rPr>
        <b/>
        <sz val="7.5"/>
        <rFont val="宋体"/>
        <charset val="134"/>
      </rPr>
      <t>脚踩式功能和减震功能</t>
    </r>
    <r>
      <rPr>
        <b/>
        <sz val="7.5"/>
        <rFont val="Arial"/>
        <charset val="134"/>
      </rPr>
      <t>,</t>
    </r>
    <r>
      <rPr>
        <b/>
        <sz val="7.5"/>
        <rFont val="宋体"/>
        <charset val="134"/>
      </rPr>
      <t>独立</t>
    </r>
    <r>
      <rPr>
        <b/>
        <sz val="7.5"/>
        <rFont val="Arial"/>
        <charset val="134"/>
      </rPr>
      <t>LED</t>
    </r>
    <r>
      <rPr>
        <b/>
        <sz val="7.5"/>
        <rFont val="宋体"/>
        <charset val="134"/>
      </rPr>
      <t>灯光</t>
    </r>
    <r>
      <rPr>
        <b/>
        <sz val="7.5"/>
        <rFont val="Arial"/>
        <charset val="134"/>
      </rPr>
      <t>,</t>
    </r>
    <r>
      <rPr>
        <b/>
        <sz val="7.5"/>
        <rFont val="宋体"/>
        <charset val="134"/>
      </rPr>
      <t>配带有中控式音乐板，</t>
    </r>
    <r>
      <rPr>
        <b/>
        <sz val="7.5"/>
        <rFont val="Arial"/>
        <charset val="134"/>
      </rPr>
      <t>MP3</t>
    </r>
    <r>
      <rPr>
        <b/>
        <sz val="7.5"/>
        <rFont val="宋体"/>
        <charset val="134"/>
      </rPr>
      <t>插口和</t>
    </r>
    <r>
      <rPr>
        <b/>
        <sz val="7.5"/>
        <rFont val="Arial"/>
        <charset val="134"/>
      </rPr>
      <t>USB</t>
    </r>
    <r>
      <rPr>
        <b/>
        <sz val="7.5"/>
        <rFont val="宋体"/>
        <charset val="134"/>
      </rPr>
      <t>插口</t>
    </r>
    <r>
      <rPr>
        <b/>
        <sz val="7.5"/>
        <rFont val="Arial"/>
        <charset val="134"/>
      </rPr>
      <t>, 
With high and low speed slow start function. Footstep function and shock absorption function, independent LED light, with central control music board, MP3 jack and USB jack,</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</si>
</sst>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quot;￥&quot;#,##0;[Red]&quot;￥&quot;\-#,##0"/>
    <numFmt numFmtId="169" formatCode="#,##0.000_ "/>
    <numFmt numFmtId="170" formatCode="0.00_);[Red]\(0.00\)"/>
    <numFmt numFmtId="171" formatCode="0_);[Red]\(0\)"/>
    <numFmt numFmtId="172" formatCode="0.00_ "/>
    <numFmt numFmtId="173" formatCode="&quot;￥&quot;#,##0.00_);[Red]\(&quot;￥&quot;#,##0.00\)"/>
    <numFmt numFmtId="174" formatCode="0.000_ "/>
    <numFmt numFmtId="175" formatCode="#,##0.00_ "/>
    <numFmt numFmtId="176" formatCode="#,##0_);[Red]\(#,##0\)"/>
    <numFmt numFmtId="177" formatCode="0.000_);[Red]\(0.000\)"/>
  </numFmts>
  <fonts count="93">
    <font>
      <sz val="11"/>
      <color theme="1"/>
      <name val="Calibri"/>
      <charset val="162"/>
      <scheme val="minor"/>
    </font>
    <font>
      <b/>
      <sz val="11"/>
      <color rgb="FFFF0000"/>
      <name val="Calibri"/>
      <charset val="134"/>
      <scheme val="minor"/>
    </font>
    <font>
      <sz val="10"/>
      <name val="Times New Roman"/>
      <charset val="134"/>
    </font>
    <font>
      <b/>
      <sz val="10"/>
      <name val="Times New Roman"/>
      <charset val="134"/>
    </font>
    <font>
      <sz val="11"/>
      <color theme="1"/>
      <name val="Calibri"/>
      <charset val="134"/>
      <scheme val="minor"/>
    </font>
    <font>
      <sz val="10"/>
      <name val="Arial"/>
      <charset val="134"/>
    </font>
    <font>
      <b/>
      <sz val="10"/>
      <color theme="1"/>
      <name val="Arial"/>
      <charset val="134"/>
    </font>
    <font>
      <sz val="10"/>
      <color theme="1"/>
      <name val="Calibri"/>
      <charset val="134"/>
      <scheme val="minor"/>
    </font>
    <font>
      <b/>
      <sz val="10"/>
      <name val="Arial"/>
      <charset val="134"/>
    </font>
    <font>
      <b/>
      <sz val="10"/>
      <color rgb="FFFF0000"/>
      <name val="Arial"/>
      <charset val="134"/>
    </font>
    <font>
      <b/>
      <sz val="10"/>
      <color rgb="FFFF0000"/>
      <name val="Calibri"/>
      <charset val="134"/>
      <scheme val="minor"/>
    </font>
    <font>
      <b/>
      <sz val="9"/>
      <color rgb="FFFF0000"/>
      <name val="宋体"/>
      <charset val="134"/>
    </font>
    <font>
      <b/>
      <sz val="10"/>
      <name val="宋体"/>
      <charset val="134"/>
    </font>
    <font>
      <b/>
      <sz val="10"/>
      <color rgb="FFFF0000"/>
      <name val="宋体"/>
      <charset val="134"/>
    </font>
    <font>
      <b/>
      <sz val="9"/>
      <color rgb="FFFF0000"/>
      <name val="Arial"/>
      <charset val="134"/>
    </font>
    <font>
      <sz val="9"/>
      <name val="方正粗黑宋简体"/>
      <charset val="134"/>
    </font>
    <font>
      <b/>
      <sz val="9"/>
      <name val="Arial"/>
      <charset val="134"/>
    </font>
    <font>
      <sz val="10"/>
      <color rgb="FFFF0000"/>
      <name val="方正粗黑宋简体"/>
      <charset val="134"/>
    </font>
    <font>
      <sz val="10"/>
      <color indexed="8"/>
      <name val="方正粗黑宋简体"/>
      <charset val="134"/>
    </font>
    <font>
      <sz val="10"/>
      <color rgb="FF000000"/>
      <name val="方正粗黑宋简体"/>
      <charset val="134"/>
    </font>
    <font>
      <b/>
      <sz val="9"/>
      <name val="新宋体"/>
      <charset val="134"/>
    </font>
    <font>
      <sz val="10"/>
      <color rgb="FF0C16E4"/>
      <name val="方正粗黑宋简体"/>
      <charset val="134"/>
    </font>
    <font>
      <sz val="10"/>
      <name val="方正粗黑宋简体"/>
      <charset val="134"/>
    </font>
    <font>
      <b/>
      <sz val="11"/>
      <color theme="1"/>
      <name val="Calibri"/>
      <charset val="134"/>
      <scheme val="minor"/>
    </font>
    <font>
      <sz val="9"/>
      <color rgb="FFFF0000"/>
      <name val="方正粗黑宋简体"/>
      <charset val="134"/>
    </font>
    <font>
      <b/>
      <sz val="8"/>
      <name val="Arial"/>
      <charset val="134"/>
    </font>
    <font>
      <b/>
      <sz val="9"/>
      <color theme="1"/>
      <name val="Arial"/>
      <charset val="134"/>
    </font>
    <font>
      <sz val="10"/>
      <color rgb="FFFF0000"/>
      <name val="Arial"/>
      <charset val="134"/>
    </font>
    <font>
      <b/>
      <sz val="10"/>
      <color rgb="FF0070C0"/>
      <name val="Arial"/>
      <charset val="134"/>
    </font>
    <font>
      <sz val="14"/>
      <name val="Arial"/>
      <charset val="134"/>
    </font>
    <font>
      <sz val="11"/>
      <name val="方正粗黑宋简体"/>
      <charset val="134"/>
    </font>
    <font>
      <sz val="8"/>
      <name val="方正粗黑宋简体"/>
      <charset val="134"/>
    </font>
    <font>
      <b/>
      <sz val="11"/>
      <name val="Arial"/>
      <charset val="134"/>
    </font>
    <font>
      <sz val="10"/>
      <color rgb="FFFF0000"/>
      <name val="宋体"/>
      <charset val="134"/>
    </font>
    <font>
      <b/>
      <sz val="10"/>
      <color theme="1"/>
      <name val="宋体"/>
      <charset val="134"/>
    </font>
    <font>
      <b/>
      <sz val="12"/>
      <color theme="1"/>
      <name val="Calibri"/>
      <charset val="134"/>
      <scheme val="minor"/>
    </font>
    <font>
      <b/>
      <sz val="10"/>
      <color theme="1"/>
      <name val="Calibri"/>
      <charset val="134"/>
      <scheme val="minor"/>
    </font>
    <font>
      <sz val="9"/>
      <color theme="1"/>
      <name val="方正粗黑宋简体"/>
      <charset val="134"/>
    </font>
    <font>
      <b/>
      <sz val="10"/>
      <color indexed="8"/>
      <name val="方正粗黑宋简体"/>
      <charset val="134"/>
    </font>
    <font>
      <sz val="10"/>
      <color rgb="FF008BEC"/>
      <name val="宋体"/>
      <charset val="134"/>
    </font>
    <font>
      <b/>
      <sz val="9"/>
      <name val="宋体"/>
      <charset val="134"/>
    </font>
    <font>
      <sz val="10"/>
      <color theme="1"/>
      <name val="方正粗黑宋简体"/>
      <charset val="134"/>
    </font>
    <font>
      <sz val="16"/>
      <name val="宋体"/>
      <charset val="134"/>
    </font>
    <font>
      <b/>
      <sz val="10"/>
      <name val="Calibri"/>
      <charset val="134"/>
      <scheme val="minor"/>
    </font>
    <font>
      <sz val="9"/>
      <color rgb="FFFF0000"/>
      <name val="Arial"/>
      <charset val="134"/>
    </font>
    <font>
      <b/>
      <sz val="7.5"/>
      <color rgb="FFFF0000"/>
      <name val="Arial"/>
      <charset val="134"/>
    </font>
    <font>
      <b/>
      <sz val="10"/>
      <color rgb="FF0070C0"/>
      <name val="宋体"/>
      <charset val="134"/>
    </font>
    <font>
      <sz val="9"/>
      <color rgb="FF000000"/>
      <name val="方正粗黑宋简体"/>
      <charset val="134"/>
    </font>
    <font>
      <sz val="7.5"/>
      <color rgb="FFFF0000"/>
      <name val="方正粗黑宋简体"/>
      <charset val="134"/>
    </font>
    <font>
      <sz val="9"/>
      <color rgb="FF0C16E4"/>
      <name val="方正粗黑宋简体"/>
      <charset val="134"/>
    </font>
    <font>
      <b/>
      <sz val="9"/>
      <color theme="1"/>
      <name val="宋体"/>
      <charset val="134"/>
    </font>
    <font>
      <sz val="12"/>
      <name val="宋体"/>
      <charset val="134"/>
    </font>
    <font>
      <sz val="9"/>
      <color theme="1"/>
      <name val="Calibri"/>
      <charset val="134"/>
      <scheme val="minor"/>
    </font>
    <font>
      <b/>
      <sz val="20"/>
      <name val="宋体"/>
      <charset val="134"/>
    </font>
    <font>
      <b/>
      <sz val="16"/>
      <name val="Times New Roman"/>
      <charset val="134"/>
    </font>
    <font>
      <b/>
      <sz val="9"/>
      <name val="Times New Roman"/>
      <charset val="134"/>
    </font>
    <font>
      <b/>
      <sz val="11"/>
      <name val="Times New Roman"/>
      <charset val="134"/>
    </font>
    <font>
      <b/>
      <sz val="12"/>
      <name val="宋体"/>
      <charset val="134"/>
    </font>
    <font>
      <b/>
      <sz val="12"/>
      <color rgb="FFFF0000"/>
      <name val="宋体"/>
      <charset val="134"/>
    </font>
    <font>
      <sz val="8"/>
      <color rgb="FFFF0000"/>
      <name val="方正粗黑宋简体"/>
      <charset val="134"/>
    </font>
    <font>
      <b/>
      <sz val="9"/>
      <color rgb="FFFF0000"/>
      <name val="Times New Roman"/>
      <charset val="134"/>
    </font>
    <font>
      <b/>
      <sz val="8"/>
      <name val="宋体"/>
      <charset val="134"/>
    </font>
    <font>
      <b/>
      <sz val="11"/>
      <name val="宋体"/>
      <charset val="134"/>
    </font>
    <font>
      <b/>
      <sz val="72"/>
      <color theme="1"/>
      <name val="Calibri"/>
      <charset val="134"/>
      <scheme val="minor"/>
    </font>
    <font>
      <b/>
      <sz val="16"/>
      <color theme="1"/>
      <name val="Calibri"/>
      <charset val="134"/>
      <scheme val="minor"/>
    </font>
    <font>
      <b/>
      <sz val="14"/>
      <color rgb="FFFF0000"/>
      <name val="Calibri"/>
      <charset val="134"/>
      <scheme val="minor"/>
    </font>
    <font>
      <b/>
      <sz val="18"/>
      <color theme="1"/>
      <name val="Calibri"/>
      <charset val="134"/>
      <scheme val="minor"/>
    </font>
    <font>
      <b/>
      <sz val="14"/>
      <color theme="1"/>
      <name val="Calibri"/>
      <charset val="134"/>
      <scheme val="minor"/>
    </font>
    <font>
      <b/>
      <sz val="36"/>
      <color theme="1"/>
      <name val="Calibri"/>
      <charset val="134"/>
      <scheme val="minor"/>
    </font>
    <font>
      <sz val="9"/>
      <name val="??"/>
      <charset val="134"/>
    </font>
    <font>
      <b/>
      <sz val="7.5"/>
      <color rgb="FFFF0000"/>
      <name val="宋体"/>
      <charset val="134"/>
    </font>
    <font>
      <b/>
      <sz val="7.5"/>
      <name val="宋体"/>
      <charset val="134"/>
    </font>
    <font>
      <b/>
      <sz val="7.5"/>
      <name val="Arial"/>
      <charset val="134"/>
    </font>
    <font>
      <sz val="7.5"/>
      <name val="方正粗黑宋简体"/>
      <charset val="134"/>
    </font>
    <font>
      <b/>
      <sz val="10"/>
      <name val="方正粗黑宋简体"/>
      <charset val="134"/>
    </font>
    <font>
      <sz val="10"/>
      <name val="宋体"/>
      <charset val="134"/>
    </font>
    <font>
      <sz val="9"/>
      <color theme="1"/>
      <name val="Arial"/>
      <charset val="134"/>
    </font>
    <font>
      <b/>
      <sz val="10"/>
      <color rgb="FFFF0000"/>
      <name val="新宋体"/>
      <charset val="134"/>
    </font>
    <font>
      <b/>
      <sz val="10"/>
      <name val="新宋体"/>
      <charset val="134"/>
    </font>
    <font>
      <sz val="10"/>
      <color theme="1"/>
      <name val="宋体"/>
      <charset val="134"/>
    </font>
    <font>
      <b/>
      <sz val="7.5"/>
      <color rgb="FF000000"/>
      <name val="宋体"/>
      <charset val="134"/>
    </font>
    <font>
      <b/>
      <sz val="7.5"/>
      <color rgb="FF000000"/>
      <name val="Arial"/>
      <charset val="134"/>
    </font>
    <font>
      <b/>
      <sz val="16"/>
      <color rgb="FFFF0000"/>
      <name val="Calibri"/>
      <charset val="134"/>
      <scheme val="minor"/>
    </font>
    <font>
      <sz val="9"/>
      <name val="Arial"/>
      <charset val="134"/>
    </font>
    <font>
      <b/>
      <sz val="11"/>
      <color theme="0"/>
      <name val="Calibri"/>
      <charset val="134"/>
      <scheme val="minor"/>
    </font>
    <font>
      <b/>
      <sz val="11"/>
      <color rgb="FFFF0000"/>
      <name val="Arial"/>
      <charset val="134"/>
    </font>
    <font>
      <b/>
      <sz val="11"/>
      <color rgb="FFFF0000"/>
      <name val="新宋体"/>
      <charset val="134"/>
    </font>
    <font>
      <b/>
      <sz val="11"/>
      <name val="新宋体"/>
      <charset val="134"/>
    </font>
    <font>
      <b/>
      <sz val="7.5"/>
      <color theme="9"/>
      <name val="Arial"/>
      <charset val="134"/>
    </font>
    <font>
      <sz val="10"/>
      <color theme="1"/>
      <name val="Arial"/>
      <charset val="134"/>
    </font>
    <font>
      <sz val="10"/>
      <color rgb="FF008BEC"/>
      <name val="Arial"/>
      <charset val="134"/>
    </font>
    <font>
      <b/>
      <sz val="10"/>
      <color rgb="FF000000"/>
      <name val="Arial"/>
      <charset val="134"/>
    </font>
    <font>
      <b/>
      <sz val="10"/>
      <color rgb="FF000000"/>
      <name val="宋体"/>
      <charset val="134"/>
    </font>
  </fonts>
  <fills count="7">
    <fill>
      <patternFill patternType="none"/>
    </fill>
    <fill>
      <patternFill patternType="gray125"/>
    </fill>
    <fill>
      <patternFill patternType="solid">
        <fgColor theme="1"/>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4.9989318521683403E-2"/>
        <bgColor indexed="64"/>
      </patternFill>
    </fill>
  </fills>
  <borders count="10">
    <border>
      <left/>
      <right/>
      <top/>
      <bottom/>
      <diagonal/>
    </border>
    <border>
      <left style="thin">
        <color auto="1"/>
      </left>
      <right style="thin">
        <color auto="1"/>
      </right>
      <top style="thin">
        <color auto="1"/>
      </top>
      <bottom style="thin">
        <color auto="1"/>
      </bottom>
      <diagonal/>
    </border>
    <border>
      <left/>
      <right/>
      <top/>
      <bottom style="thin">
        <color rgb="FF000000"/>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auto="1"/>
      </left>
      <right/>
      <top/>
      <bottom style="thin">
        <color auto="1"/>
      </bottom>
      <diagonal/>
    </border>
    <border>
      <left style="thin">
        <color auto="1"/>
      </left>
      <right style="thin">
        <color auto="1"/>
      </right>
      <top style="thin">
        <color auto="1"/>
      </top>
      <bottom/>
      <diagonal/>
    </border>
    <border>
      <left/>
      <right style="thin">
        <color auto="1"/>
      </right>
      <top style="thin">
        <color auto="1"/>
      </top>
      <bottom style="thin">
        <color auto="1"/>
      </bottom>
      <diagonal/>
    </border>
    <border>
      <left style="thin">
        <color auto="1"/>
      </left>
      <right/>
      <top/>
      <bottom/>
      <diagonal/>
    </border>
    <border>
      <left/>
      <right/>
      <top style="thin">
        <color auto="1"/>
      </top>
      <bottom style="thin">
        <color auto="1"/>
      </bottom>
      <diagonal/>
    </border>
  </borders>
  <cellStyleXfs count="5">
    <xf numFmtId="0" fontId="0" fillId="0" borderId="0"/>
    <xf numFmtId="9" fontId="4" fillId="0" borderId="0" applyFont="0" applyFill="0" applyBorder="0" applyAlignment="0" applyProtection="0">
      <alignment vertical="center"/>
    </xf>
    <xf numFmtId="0" fontId="5" fillId="0" borderId="0"/>
    <xf numFmtId="0" fontId="5" fillId="0" borderId="0"/>
    <xf numFmtId="0" fontId="69" fillId="0" borderId="0"/>
  </cellStyleXfs>
  <cellXfs count="237">
    <xf numFmtId="0" fontId="0" fillId="0" borderId="0" xfId="0"/>
    <xf numFmtId="0" fontId="1" fillId="2" borderId="0" xfId="0" applyFont="1" applyFill="1" applyAlignment="1">
      <alignment horizontal="center" vertical="center" wrapText="1"/>
    </xf>
    <xf numFmtId="0" fontId="2" fillId="0" borderId="0" xfId="2" applyFont="1" applyFill="1" applyAlignment="1">
      <alignment vertical="center"/>
    </xf>
    <xf numFmtId="0" fontId="2" fillId="0" borderId="0" xfId="2" applyFont="1" applyFill="1" applyAlignment="1"/>
    <xf numFmtId="0" fontId="3" fillId="0" borderId="0" xfId="2" applyFont="1" applyFill="1" applyAlignment="1">
      <alignment horizontal="center" vertical="center" wrapText="1"/>
    </xf>
    <xf numFmtId="0" fontId="4" fillId="0" borderId="0" xfId="0" applyFont="1" applyFill="1" applyAlignment="1">
      <alignment vertical="center"/>
    </xf>
    <xf numFmtId="0" fontId="5" fillId="0" borderId="0" xfId="0" applyFont="1" applyFill="1" applyAlignment="1">
      <alignment vertical="center"/>
    </xf>
    <xf numFmtId="0" fontId="6" fillId="0" borderId="0" xfId="0" applyFont="1" applyFill="1" applyAlignment="1">
      <alignment vertical="center"/>
    </xf>
    <xf numFmtId="0" fontId="7" fillId="0" borderId="0" xfId="0" applyFont="1" applyFill="1" applyAlignment="1">
      <alignment vertical="center"/>
    </xf>
    <xf numFmtId="169" fontId="4" fillId="0" borderId="0" xfId="0" applyNumberFormat="1" applyFont="1" applyFill="1" applyAlignment="1">
      <alignment vertical="center"/>
    </xf>
    <xf numFmtId="170" fontId="11" fillId="3" borderId="1" xfId="3" applyNumberFormat="1" applyFont="1" applyFill="1" applyBorder="1" applyAlignment="1">
      <alignment horizontal="center" vertical="center"/>
    </xf>
    <xf numFmtId="170" fontId="12" fillId="3" borderId="1" xfId="3" applyNumberFormat="1" applyFont="1" applyFill="1" applyBorder="1" applyAlignment="1">
      <alignment horizontal="center" vertical="center"/>
    </xf>
    <xf numFmtId="170" fontId="13" fillId="3" borderId="1" xfId="3" applyNumberFormat="1" applyFont="1" applyFill="1" applyBorder="1" applyAlignment="1">
      <alignment horizontal="center" vertical="center"/>
    </xf>
    <xf numFmtId="0" fontId="11" fillId="3" borderId="1" xfId="0" applyNumberFormat="1" applyFont="1" applyFill="1" applyBorder="1" applyAlignment="1">
      <alignment horizontal="center" vertical="center" wrapText="1"/>
    </xf>
    <xf numFmtId="169" fontId="11" fillId="3" borderId="1" xfId="3" applyNumberFormat="1" applyFont="1" applyFill="1" applyBorder="1" applyAlignment="1">
      <alignment horizontal="center" vertical="center"/>
    </xf>
    <xf numFmtId="0" fontId="11" fillId="3" borderId="1" xfId="2" applyFont="1" applyFill="1" applyBorder="1" applyAlignment="1">
      <alignment horizontal="center" vertical="center"/>
    </xf>
    <xf numFmtId="0" fontId="13" fillId="3" borderId="2" xfId="0" applyNumberFormat="1" applyFont="1" applyFill="1" applyBorder="1" applyAlignment="1" applyProtection="1">
      <alignment horizontal="center" vertical="center" wrapText="1"/>
      <protection locked="0"/>
    </xf>
    <xf numFmtId="0" fontId="13" fillId="3" borderId="3" xfId="0" applyNumberFormat="1" applyFont="1" applyFill="1" applyBorder="1" applyAlignment="1">
      <alignment horizontal="center" vertical="center" wrapText="1"/>
    </xf>
    <xf numFmtId="0" fontId="11" fillId="3" borderId="1" xfId="2" applyFont="1" applyFill="1" applyBorder="1" applyAlignment="1">
      <alignment horizontal="center" vertical="center" wrapText="1"/>
    </xf>
    <xf numFmtId="0" fontId="11" fillId="3" borderId="0" xfId="2" applyFont="1" applyFill="1" applyAlignment="1">
      <alignment horizontal="center" vertical="center"/>
    </xf>
    <xf numFmtId="170" fontId="14" fillId="3" borderId="1" xfId="3" applyNumberFormat="1" applyFont="1" applyFill="1" applyBorder="1" applyAlignment="1">
      <alignment horizontal="center" vertical="center"/>
    </xf>
    <xf numFmtId="170" fontId="8" fillId="3" borderId="1" xfId="3" applyNumberFormat="1" applyFont="1" applyFill="1" applyBorder="1" applyAlignment="1">
      <alignment horizontal="center" vertical="center"/>
    </xf>
    <xf numFmtId="170" fontId="9" fillId="3" borderId="1" xfId="3" applyNumberFormat="1" applyFont="1" applyFill="1" applyBorder="1" applyAlignment="1">
      <alignment horizontal="center" vertical="center"/>
    </xf>
    <xf numFmtId="0" fontId="14" fillId="3" borderId="1" xfId="0" applyFont="1" applyFill="1" applyBorder="1" applyAlignment="1">
      <alignment horizontal="center" vertical="center" wrapText="1"/>
    </xf>
    <xf numFmtId="169" fontId="14" fillId="3" borderId="1" xfId="3" applyNumberFormat="1" applyFont="1" applyFill="1" applyBorder="1" applyAlignment="1">
      <alignment horizontal="center" vertical="center"/>
    </xf>
    <xf numFmtId="0" fontId="14" fillId="3" borderId="1" xfId="2" applyFont="1" applyFill="1" applyBorder="1" applyAlignment="1">
      <alignment horizontal="center" vertical="center"/>
    </xf>
    <xf numFmtId="0" fontId="9" fillId="3" borderId="1" xfId="0" applyNumberFormat="1" applyFont="1" applyFill="1" applyBorder="1" applyAlignment="1">
      <alignment horizontal="center" vertical="center"/>
    </xf>
    <xf numFmtId="0" fontId="14" fillId="3" borderId="1" xfId="0" applyNumberFormat="1" applyFont="1" applyFill="1" applyBorder="1" applyAlignment="1">
      <alignment horizontal="center" vertical="center" wrapText="1"/>
    </xf>
    <xf numFmtId="170" fontId="12" fillId="0" borderId="1" xfId="3" applyNumberFormat="1" applyFont="1" applyFill="1" applyBorder="1" applyAlignment="1">
      <alignment horizontal="center" vertical="center" wrapText="1"/>
    </xf>
    <xf numFmtId="0" fontId="5"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171" fontId="16" fillId="0" borderId="1" xfId="4" applyNumberFormat="1" applyFont="1" applyFill="1" applyBorder="1" applyAlignment="1">
      <alignment horizontal="center" vertical="center" wrapText="1"/>
    </xf>
    <xf numFmtId="164" fontId="17" fillId="0" borderId="1" xfId="0" applyNumberFormat="1" applyFont="1" applyFill="1" applyBorder="1" applyAlignment="1">
      <alignment horizontal="center" vertical="center" wrapText="1"/>
    </xf>
    <xf numFmtId="0" fontId="18" fillId="0" borderId="4" xfId="0" applyFont="1" applyFill="1" applyBorder="1" applyAlignment="1">
      <alignment horizontal="center" vertical="center" wrapText="1"/>
    </xf>
    <xf numFmtId="172" fontId="19" fillId="0" borderId="1" xfId="0" applyNumberFormat="1" applyFont="1" applyFill="1" applyBorder="1" applyAlignment="1">
      <alignment horizontal="center" vertical="center" wrapText="1"/>
    </xf>
    <xf numFmtId="0" fontId="18" fillId="0" borderId="1" xfId="0" applyFont="1" applyFill="1" applyBorder="1" applyAlignment="1">
      <alignment horizontal="center" vertical="center" wrapText="1"/>
    </xf>
    <xf numFmtId="0" fontId="20" fillId="0" borderId="1" xfId="0" applyFont="1" applyFill="1" applyBorder="1" applyAlignment="1">
      <alignment horizontal="left" vertical="center" wrapText="1"/>
    </xf>
    <xf numFmtId="0" fontId="17" fillId="3" borderId="5" xfId="0" applyFont="1" applyFill="1" applyBorder="1" applyAlignment="1">
      <alignment horizontal="center" vertical="center" wrapText="1"/>
    </xf>
    <xf numFmtId="0" fontId="21" fillId="4" borderId="4" xfId="0" applyFont="1" applyFill="1" applyBorder="1" applyAlignment="1">
      <alignment horizontal="center" vertical="center" wrapText="1"/>
    </xf>
    <xf numFmtId="0" fontId="22" fillId="4"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23" fillId="0" borderId="1" xfId="0" applyFont="1" applyFill="1" applyBorder="1" applyAlignment="1">
      <alignment horizontal="center" vertical="center" wrapText="1"/>
    </xf>
    <xf numFmtId="0" fontId="9" fillId="3" borderId="3" xfId="0" applyNumberFormat="1" applyFont="1" applyFill="1" applyBorder="1" applyAlignment="1">
      <alignment horizontal="center" vertical="center"/>
    </xf>
    <xf numFmtId="0" fontId="21" fillId="4" borderId="5" xfId="0" applyFont="1" applyFill="1" applyBorder="1" applyAlignment="1">
      <alignment horizontal="center" vertical="center" wrapText="1"/>
    </xf>
    <xf numFmtId="0" fontId="24"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170" fontId="25" fillId="0" borderId="1" xfId="3" applyNumberFormat="1" applyFont="1" applyFill="1" applyBorder="1" applyAlignment="1">
      <alignment horizontal="center" vertical="center" wrapText="1"/>
    </xf>
    <xf numFmtId="49" fontId="5" fillId="0" borderId="1" xfId="1" applyNumberFormat="1" applyFont="1" applyFill="1" applyBorder="1" applyAlignment="1">
      <alignment horizontal="center" vertical="center" wrapText="1"/>
    </xf>
    <xf numFmtId="0" fontId="12" fillId="0" borderId="1" xfId="0" applyFont="1" applyFill="1" applyBorder="1" applyAlignment="1">
      <alignment horizontal="center" vertical="center" wrapText="1"/>
    </xf>
    <xf numFmtId="171" fontId="8" fillId="5" borderId="1" xfId="4" applyNumberFormat="1" applyFont="1" applyFill="1" applyBorder="1" applyAlignment="1">
      <alignment horizontal="center" vertical="center" wrapText="1"/>
    </xf>
    <xf numFmtId="173" fontId="9" fillId="5" borderId="1" xfId="4" applyNumberFormat="1" applyFont="1" applyFill="1" applyBorder="1" applyAlignment="1">
      <alignment horizontal="center" vertical="center" wrapText="1"/>
    </xf>
    <xf numFmtId="173" fontId="9" fillId="5" borderId="1" xfId="3" applyNumberFormat="1" applyFont="1" applyFill="1" applyBorder="1" applyAlignment="1">
      <alignment horizontal="center" vertical="center" wrapText="1"/>
    </xf>
    <xf numFmtId="0" fontId="22" fillId="0" borderId="1" xfId="0" applyFont="1" applyFill="1" applyBorder="1" applyAlignment="1">
      <alignment horizontal="center" vertical="center" wrapText="1"/>
    </xf>
    <xf numFmtId="170" fontId="26" fillId="5" borderId="1" xfId="0" applyNumberFormat="1" applyFont="1" applyFill="1" applyBorder="1" applyAlignment="1">
      <alignment horizontal="center" vertical="center"/>
    </xf>
    <xf numFmtId="0" fontId="19" fillId="0" borderId="1" xfId="0" applyFont="1" applyFill="1" applyBorder="1" applyAlignment="1">
      <alignment horizontal="center" vertical="center" wrapText="1"/>
    </xf>
    <xf numFmtId="0" fontId="22" fillId="0" borderId="1" xfId="0" applyFont="1" applyFill="1" applyBorder="1" applyAlignment="1">
      <alignment horizontal="left" vertical="center" wrapText="1"/>
    </xf>
    <xf numFmtId="0" fontId="27" fillId="3" borderId="5"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29" fillId="5" borderId="1" xfId="0" applyFont="1" applyFill="1" applyBorder="1" applyAlignment="1">
      <alignment horizontal="center" vertical="center" wrapText="1"/>
    </xf>
    <xf numFmtId="0" fontId="3" fillId="5" borderId="0" xfId="2" applyFont="1" applyFill="1" applyAlignment="1">
      <alignment horizontal="center" vertical="center" wrapText="1"/>
    </xf>
    <xf numFmtId="171" fontId="8" fillId="0" borderId="1" xfId="4" applyNumberFormat="1" applyFont="1" applyFill="1" applyBorder="1" applyAlignment="1">
      <alignment horizontal="center" vertical="center" wrapText="1"/>
    </xf>
    <xf numFmtId="49" fontId="8" fillId="0" borderId="1" xfId="1" applyNumberFormat="1" applyFont="1" applyFill="1" applyBorder="1" applyAlignment="1">
      <alignment horizontal="center" vertical="center" wrapText="1"/>
    </xf>
    <xf numFmtId="0" fontId="30" fillId="0" borderId="1" xfId="0" applyFont="1" applyFill="1" applyBorder="1" applyAlignment="1">
      <alignment horizontal="center" vertical="center" wrapText="1"/>
    </xf>
    <xf numFmtId="0" fontId="31" fillId="0" borderId="1" xfId="0" applyFont="1" applyFill="1" applyBorder="1" applyAlignment="1">
      <alignment horizontal="left" vertical="center" wrapText="1"/>
    </xf>
    <xf numFmtId="49" fontId="16" fillId="0" borderId="1" xfId="1" applyNumberFormat="1" applyFont="1" applyFill="1" applyBorder="1" applyAlignment="1">
      <alignment horizontal="center" vertical="center" wrapText="1"/>
    </xf>
    <xf numFmtId="49" fontId="32" fillId="0" borderId="1" xfId="1" applyNumberFormat="1" applyFont="1" applyFill="1" applyBorder="1" applyAlignment="1">
      <alignment horizontal="center" vertical="center" wrapText="1"/>
    </xf>
    <xf numFmtId="0" fontId="33" fillId="5" borderId="1" xfId="0" applyFont="1" applyFill="1" applyBorder="1" applyAlignment="1">
      <alignment horizontal="center" vertical="center" wrapText="1"/>
    </xf>
    <xf numFmtId="170" fontId="16" fillId="0" borderId="1" xfId="3"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0" fontId="34" fillId="0" borderId="1" xfId="0" applyFont="1" applyFill="1" applyBorder="1" applyAlignment="1">
      <alignment horizontal="center" vertical="center" wrapText="1"/>
    </xf>
    <xf numFmtId="0" fontId="35" fillId="0" borderId="1" xfId="0" applyFont="1" applyFill="1" applyBorder="1" applyAlignment="1">
      <alignment horizontal="center" vertical="center"/>
    </xf>
    <xf numFmtId="174" fontId="35" fillId="0" borderId="1" xfId="0" applyNumberFormat="1" applyFont="1" applyFill="1" applyBorder="1" applyAlignment="1">
      <alignment horizontal="center" vertical="center" wrapText="1"/>
    </xf>
    <xf numFmtId="0" fontId="35"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36" fillId="3" borderId="5" xfId="0" applyFont="1" applyFill="1" applyBorder="1" applyAlignment="1">
      <alignment horizontal="center" vertical="center"/>
    </xf>
    <xf numFmtId="0" fontId="10" fillId="0" borderId="1" xfId="0" applyFont="1" applyFill="1" applyBorder="1" applyAlignment="1">
      <alignment horizontal="center" vertical="center" wrapText="1"/>
    </xf>
    <xf numFmtId="170" fontId="5" fillId="0" borderId="1" xfId="3" applyNumberFormat="1" applyFont="1" applyFill="1" applyBorder="1" applyAlignment="1">
      <alignment horizontal="center" vertical="center" wrapText="1"/>
    </xf>
    <xf numFmtId="0" fontId="37" fillId="0" borderId="1" xfId="0" applyFont="1" applyFill="1" applyBorder="1" applyAlignment="1">
      <alignment horizontal="left" vertical="center" wrapText="1"/>
    </xf>
    <xf numFmtId="0" fontId="13" fillId="5" borderId="1" xfId="0" applyFont="1" applyFill="1" applyBorder="1" applyAlignment="1">
      <alignment horizontal="center" vertical="center" wrapText="1"/>
    </xf>
    <xf numFmtId="0" fontId="17" fillId="0" borderId="1" xfId="0" applyFont="1" applyFill="1" applyBorder="1" applyAlignment="1">
      <alignment horizontal="left" vertical="center" wrapText="1"/>
    </xf>
    <xf numFmtId="170" fontId="3" fillId="0" borderId="1" xfId="3" applyNumberFormat="1" applyFont="1" applyFill="1" applyBorder="1" applyAlignment="1">
      <alignment horizontal="center" vertical="center" wrapText="1"/>
    </xf>
    <xf numFmtId="0" fontId="8" fillId="5" borderId="1" xfId="0" applyFont="1" applyFill="1" applyBorder="1" applyAlignment="1">
      <alignment horizontal="center" vertical="center" wrapText="1"/>
    </xf>
    <xf numFmtId="0" fontId="12" fillId="5" borderId="1" xfId="0" applyFont="1" applyFill="1" applyBorder="1" applyAlignment="1">
      <alignment horizontal="center" vertical="center" wrapText="1"/>
    </xf>
    <xf numFmtId="1" fontId="8" fillId="5" borderId="1" xfId="2" applyNumberFormat="1" applyFont="1" applyFill="1" applyBorder="1" applyAlignment="1">
      <alignment horizontal="center" vertical="center" wrapText="1"/>
    </xf>
    <xf numFmtId="175" fontId="38" fillId="5" borderId="4" xfId="0" applyNumberFormat="1" applyFont="1" applyFill="1" applyBorder="1" applyAlignment="1">
      <alignment horizontal="center" vertical="center" wrapText="1"/>
    </xf>
    <xf numFmtId="0" fontId="16" fillId="5" borderId="1" xfId="2" applyFont="1" applyFill="1" applyBorder="1" applyAlignment="1">
      <alignment horizontal="center" vertical="center" wrapText="1"/>
    </xf>
    <xf numFmtId="1" fontId="12" fillId="5" borderId="1" xfId="2" applyNumberFormat="1" applyFont="1" applyFill="1" applyBorder="1" applyAlignment="1">
      <alignment horizontal="left" vertical="center" wrapText="1"/>
    </xf>
    <xf numFmtId="0" fontId="39" fillId="5" borderId="1" xfId="0" applyFont="1" applyFill="1" applyBorder="1" applyAlignment="1">
      <alignment horizontal="center" vertical="center" wrapText="1"/>
    </xf>
    <xf numFmtId="1" fontId="40" fillId="5" borderId="1" xfId="2" applyNumberFormat="1" applyFont="1" applyFill="1" applyBorder="1" applyAlignment="1">
      <alignment horizontal="left" vertical="center" wrapText="1"/>
    </xf>
    <xf numFmtId="0" fontId="41" fillId="0" borderId="1" xfId="0" applyFont="1" applyFill="1" applyBorder="1" applyAlignment="1">
      <alignment horizontal="left" vertical="center" wrapText="1"/>
    </xf>
    <xf numFmtId="170" fontId="8" fillId="0" borderId="1" xfId="3" applyNumberFormat="1" applyFont="1" applyFill="1" applyBorder="1" applyAlignment="1">
      <alignment horizontal="center" vertical="center" wrapText="1"/>
    </xf>
    <xf numFmtId="0" fontId="15" fillId="0" borderId="1" xfId="0" applyFont="1" applyFill="1" applyBorder="1" applyAlignment="1">
      <alignment horizontal="left" vertical="center" wrapText="1"/>
    </xf>
    <xf numFmtId="170" fontId="42" fillId="0" borderId="6" xfId="3" applyNumberFormat="1" applyFont="1" applyFill="1" applyBorder="1" applyAlignment="1">
      <alignment horizontal="center" vertical="center" wrapText="1"/>
    </xf>
    <xf numFmtId="174" fontId="19" fillId="0" borderId="1" xfId="0" applyNumberFormat="1" applyFont="1" applyFill="1" applyBorder="1" applyAlignment="1">
      <alignment horizontal="center" vertical="center" wrapText="1"/>
    </xf>
    <xf numFmtId="0" fontId="36" fillId="0" borderId="1" xfId="0" applyFont="1" applyFill="1" applyBorder="1" applyAlignment="1">
      <alignment horizontal="center" vertical="center" wrapText="1"/>
    </xf>
    <xf numFmtId="0" fontId="43" fillId="5" borderId="1" xfId="0" applyFont="1" applyFill="1" applyBorder="1" applyAlignment="1">
      <alignment horizontal="center" vertical="center" wrapText="1"/>
    </xf>
    <xf numFmtId="171" fontId="16" fillId="5" borderId="1" xfId="4" applyNumberFormat="1" applyFont="1" applyFill="1" applyBorder="1" applyAlignment="1">
      <alignment horizontal="center" vertical="center" wrapText="1"/>
    </xf>
    <xf numFmtId="173" fontId="14" fillId="5" borderId="1" xfId="4" applyNumberFormat="1" applyFont="1" applyFill="1" applyBorder="1" applyAlignment="1">
      <alignment horizontal="center" vertical="center" wrapText="1"/>
    </xf>
    <xf numFmtId="173" fontId="14" fillId="5" borderId="1" xfId="3" applyNumberFormat="1" applyFont="1" applyFill="1" applyBorder="1" applyAlignment="1">
      <alignment horizontal="center" vertical="center" wrapText="1"/>
    </xf>
    <xf numFmtId="1" fontId="16" fillId="5" borderId="1" xfId="2" applyNumberFormat="1" applyFont="1" applyFill="1" applyBorder="1" applyAlignment="1">
      <alignment horizontal="center" vertical="center" wrapText="1"/>
    </xf>
    <xf numFmtId="170" fontId="16" fillId="5" borderId="1" xfId="0" applyNumberFormat="1" applyFont="1" applyFill="1" applyBorder="1" applyAlignment="1">
      <alignment horizontal="center" vertical="center" wrapText="1"/>
    </xf>
    <xf numFmtId="1" fontId="12" fillId="5" borderId="1" xfId="2" applyNumberFormat="1" applyFont="1" applyFill="1" applyBorder="1" applyAlignment="1">
      <alignment horizontal="center" vertical="center" wrapText="1"/>
    </xf>
    <xf numFmtId="0" fontId="44" fillId="3" borderId="5" xfId="0" applyFont="1" applyFill="1" applyBorder="1" applyAlignment="1">
      <alignment horizontal="center" vertical="center" wrapText="1"/>
    </xf>
    <xf numFmtId="0" fontId="14" fillId="3" borderId="1" xfId="0" applyNumberFormat="1" applyFont="1" applyFill="1" applyBorder="1" applyAlignment="1">
      <alignment horizontal="center" vertical="center"/>
    </xf>
    <xf numFmtId="0" fontId="24" fillId="5" borderId="1" xfId="0" applyFont="1" applyFill="1" applyBorder="1" applyAlignment="1">
      <alignment horizontal="center" vertical="center" wrapText="1"/>
    </xf>
    <xf numFmtId="0" fontId="25" fillId="5" borderId="1" xfId="2" applyFont="1" applyFill="1" applyBorder="1" applyAlignment="1">
      <alignment horizontal="center" vertical="center" wrapText="1"/>
    </xf>
    <xf numFmtId="0" fontId="3" fillId="0" borderId="0" xfId="2" applyFont="1" applyFill="1" applyBorder="1" applyAlignment="1">
      <alignment horizontal="center" vertical="center" wrapText="1"/>
    </xf>
    <xf numFmtId="1" fontId="45" fillId="5" borderId="1" xfId="2" applyNumberFormat="1" applyFont="1" applyFill="1" applyBorder="1" applyAlignment="1">
      <alignment horizontal="center" vertical="center" wrapText="1"/>
    </xf>
    <xf numFmtId="0" fontId="46" fillId="5" borderId="1" xfId="0" applyFont="1" applyFill="1" applyBorder="1" applyAlignment="1">
      <alignment horizontal="center" vertical="center" wrapText="1"/>
    </xf>
    <xf numFmtId="164" fontId="17" fillId="5" borderId="1" xfId="0" applyNumberFormat="1" applyFont="1" applyFill="1" applyBorder="1" applyAlignment="1">
      <alignment horizontal="center" vertical="center" wrapText="1"/>
    </xf>
    <xf numFmtId="0" fontId="47" fillId="5" borderId="4" xfId="0" applyFont="1" applyFill="1" applyBorder="1" applyAlignment="1">
      <alignment horizontal="center" vertical="center" wrapText="1"/>
    </xf>
    <xf numFmtId="169" fontId="16" fillId="5" borderId="1" xfId="3" applyNumberFormat="1" applyFont="1" applyFill="1" applyBorder="1" applyAlignment="1">
      <alignment horizontal="center" vertical="center" wrapText="1"/>
    </xf>
    <xf numFmtId="0" fontId="24" fillId="4" borderId="1" xfId="0" applyFont="1" applyFill="1" applyBorder="1" applyAlignment="1">
      <alignment horizontal="center" vertical="center" wrapText="1"/>
    </xf>
    <xf numFmtId="0" fontId="19" fillId="0" borderId="7" xfId="0" applyFont="1" applyFill="1" applyBorder="1" applyAlignment="1">
      <alignment horizontal="center" vertical="center" wrapText="1"/>
    </xf>
    <xf numFmtId="169" fontId="19" fillId="5" borderId="1" xfId="0" applyNumberFormat="1" applyFont="1" applyFill="1" applyBorder="1" applyAlignment="1">
      <alignment horizontal="center" vertical="center" wrapText="1"/>
    </xf>
    <xf numFmtId="0" fontId="48" fillId="0" borderId="1" xfId="0" applyFont="1" applyFill="1" applyBorder="1" applyAlignment="1">
      <alignment horizontal="center" vertical="center" wrapText="1"/>
    </xf>
    <xf numFmtId="0" fontId="49" fillId="4" borderId="4" xfId="0" applyFont="1" applyFill="1" applyBorder="1" applyAlignment="1">
      <alignment horizontal="center" vertical="center" wrapText="1"/>
    </xf>
    <xf numFmtId="0" fontId="3" fillId="4" borderId="1" xfId="2" applyFont="1" applyFill="1" applyBorder="1" applyAlignment="1">
      <alignment horizontal="center" vertical="center" wrapText="1"/>
    </xf>
    <xf numFmtId="0" fontId="22" fillId="5" borderId="1" xfId="0" applyFont="1" applyFill="1" applyBorder="1" applyAlignment="1">
      <alignment horizontal="center" vertical="center" wrapText="1"/>
    </xf>
    <xf numFmtId="1" fontId="50" fillId="5" borderId="1" xfId="2" applyNumberFormat="1" applyFont="1" applyFill="1" applyBorder="1" applyAlignment="1">
      <alignment horizontal="left" vertical="center" wrapText="1"/>
    </xf>
    <xf numFmtId="0" fontId="9" fillId="5" borderId="1" xfId="0" applyFont="1" applyFill="1" applyBorder="1" applyAlignment="1">
      <alignment horizontal="center" vertical="center" wrapText="1"/>
    </xf>
    <xf numFmtId="170" fontId="3" fillId="0" borderId="6" xfId="3" applyNumberFormat="1" applyFont="1" applyFill="1" applyBorder="1" applyAlignment="1">
      <alignment horizontal="center" vertical="center" wrapText="1"/>
    </xf>
    <xf numFmtId="0" fontId="8" fillId="5" borderId="6" xfId="0" applyFont="1" applyFill="1" applyBorder="1" applyAlignment="1">
      <alignment horizontal="center" vertical="center" wrapText="1"/>
    </xf>
    <xf numFmtId="0" fontId="12" fillId="5" borderId="6" xfId="0" applyFont="1" applyFill="1" applyBorder="1" applyAlignment="1">
      <alignment horizontal="center" vertical="center" wrapText="1"/>
    </xf>
    <xf numFmtId="164" fontId="17" fillId="5" borderId="6" xfId="0" applyNumberFormat="1" applyFont="1" applyFill="1" applyBorder="1" applyAlignment="1">
      <alignment horizontal="center" vertical="center" wrapText="1"/>
    </xf>
    <xf numFmtId="0" fontId="22" fillId="5" borderId="6" xfId="0" applyFont="1" applyFill="1" applyBorder="1" applyAlignment="1">
      <alignment horizontal="center" vertical="center" wrapText="1"/>
    </xf>
    <xf numFmtId="169" fontId="16" fillId="5" borderId="6" xfId="3" applyNumberFormat="1" applyFont="1" applyFill="1" applyBorder="1" applyAlignment="1">
      <alignment horizontal="center" vertical="center" wrapText="1"/>
    </xf>
    <xf numFmtId="0" fontId="16" fillId="5" borderId="6" xfId="2" applyFont="1" applyFill="1" applyBorder="1" applyAlignment="1">
      <alignment horizontal="center" vertical="center" wrapText="1"/>
    </xf>
    <xf numFmtId="1" fontId="45" fillId="5" borderId="6" xfId="2" applyNumberFormat="1" applyFont="1" applyFill="1" applyBorder="1" applyAlignment="1">
      <alignment horizontal="center" vertical="center" wrapText="1"/>
    </xf>
    <xf numFmtId="0" fontId="17" fillId="3" borderId="8" xfId="0" applyFont="1" applyFill="1" applyBorder="1" applyAlignment="1">
      <alignment horizontal="center" vertical="center" wrapText="1"/>
    </xf>
    <xf numFmtId="0" fontId="9" fillId="3" borderId="6" xfId="0" applyNumberFormat="1" applyFont="1" applyFill="1" applyBorder="1" applyAlignment="1">
      <alignment horizontal="center" vertical="center"/>
    </xf>
    <xf numFmtId="0" fontId="24" fillId="4" borderId="6" xfId="0" applyFont="1" applyFill="1" applyBorder="1" applyAlignment="1">
      <alignment horizontal="center" vertical="center" wrapText="1"/>
    </xf>
    <xf numFmtId="0" fontId="22" fillId="4" borderId="0" xfId="0" applyFont="1" applyFill="1" applyAlignment="1">
      <alignment horizontal="center" vertical="center" wrapText="1"/>
    </xf>
    <xf numFmtId="0" fontId="17" fillId="3"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8"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173" fontId="9" fillId="6" borderId="1" xfId="4" applyNumberFormat="1" applyFont="1" applyFill="1" applyBorder="1" applyAlignment="1">
      <alignment horizontal="center" vertical="center" wrapText="1"/>
    </xf>
    <xf numFmtId="173" fontId="9" fillId="6" borderId="1" xfId="3" applyNumberFormat="1" applyFont="1" applyFill="1" applyBorder="1" applyAlignment="1">
      <alignment horizontal="center" vertical="center" wrapText="1"/>
    </xf>
    <xf numFmtId="1" fontId="8" fillId="6" borderId="1" xfId="2" applyNumberFormat="1" applyFont="1" applyFill="1" applyBorder="1" applyAlignment="1">
      <alignment horizontal="center" vertical="center" wrapText="1"/>
    </xf>
    <xf numFmtId="169" fontId="18" fillId="6" borderId="4" xfId="0" applyNumberFormat="1" applyFont="1" applyFill="1" applyBorder="1" applyAlignment="1">
      <alignment horizontal="center" vertical="center" wrapText="1"/>
    </xf>
    <xf numFmtId="0" fontId="16" fillId="6" borderId="1" xfId="2" applyFont="1" applyFill="1" applyBorder="1" applyAlignment="1">
      <alignment horizontal="center" vertical="center" wrapText="1"/>
    </xf>
    <xf numFmtId="1" fontId="45" fillId="6" borderId="1" xfId="2" applyNumberFormat="1" applyFont="1" applyFill="1" applyBorder="1" applyAlignment="1">
      <alignment horizontal="center" vertical="center" wrapText="1"/>
    </xf>
    <xf numFmtId="0" fontId="15" fillId="4" borderId="1" xfId="0" applyFont="1" applyFill="1" applyBorder="1" applyAlignment="1">
      <alignment horizontal="center" vertical="center" wrapText="1"/>
    </xf>
    <xf numFmtId="173" fontId="9" fillId="0" borderId="1" xfId="4" applyNumberFormat="1" applyFont="1" applyFill="1" applyBorder="1" applyAlignment="1">
      <alignment horizontal="center" vertical="center" wrapText="1"/>
    </xf>
    <xf numFmtId="173" fontId="9" fillId="0" borderId="1" xfId="3" applyNumberFormat="1" applyFont="1" applyFill="1" applyBorder="1" applyAlignment="1">
      <alignment horizontal="center" vertical="center" wrapText="1"/>
    </xf>
    <xf numFmtId="169" fontId="16" fillId="0" borderId="1" xfId="3" applyNumberFormat="1" applyFont="1" applyFill="1" applyBorder="1" applyAlignment="1">
      <alignment horizontal="center" vertical="center" wrapText="1"/>
    </xf>
    <xf numFmtId="0" fontId="16" fillId="0" borderId="1" xfId="2" applyFont="1" applyFill="1" applyBorder="1" applyAlignment="1">
      <alignment horizontal="center" vertical="center" wrapText="1"/>
    </xf>
    <xf numFmtId="1" fontId="45" fillId="0" borderId="1" xfId="2" applyNumberFormat="1" applyFont="1" applyFill="1" applyBorder="1" applyAlignment="1">
      <alignment horizontal="center" vertical="center" wrapText="1"/>
    </xf>
    <xf numFmtId="0" fontId="9" fillId="0" borderId="1" xfId="0" applyFont="1" applyFill="1" applyBorder="1" applyAlignment="1">
      <alignment horizontal="center" vertical="center" wrapText="1"/>
    </xf>
    <xf numFmtId="1" fontId="12" fillId="0" borderId="1" xfId="2" applyNumberFormat="1" applyFont="1" applyFill="1" applyBorder="1" applyAlignment="1">
      <alignment horizontal="left" vertical="center" wrapText="1"/>
    </xf>
    <xf numFmtId="1" fontId="8" fillId="0" borderId="1" xfId="2" applyNumberFormat="1" applyFont="1" applyFill="1" applyBorder="1" applyAlignment="1">
      <alignment horizontal="left" vertical="center" wrapText="1"/>
    </xf>
    <xf numFmtId="0" fontId="17" fillId="4" borderId="1" xfId="0" applyFont="1" applyFill="1" applyBorder="1" applyAlignment="1">
      <alignment horizontal="center" vertical="center" wrapText="1"/>
    </xf>
    <xf numFmtId="1" fontId="50" fillId="0" borderId="1" xfId="2" applyNumberFormat="1" applyFont="1" applyFill="1" applyBorder="1" applyAlignment="1">
      <alignment horizontal="left" vertical="center" wrapText="1"/>
    </xf>
    <xf numFmtId="0" fontId="34" fillId="5" borderId="1" xfId="0" applyFont="1" applyFill="1" applyBorder="1" applyAlignment="1">
      <alignment horizontal="center" vertical="center" wrapText="1"/>
    </xf>
    <xf numFmtId="1" fontId="13" fillId="5" borderId="1" xfId="2" applyNumberFormat="1" applyFont="1" applyFill="1" applyBorder="1" applyAlignment="1">
      <alignment horizontal="left" vertical="center" wrapText="1"/>
    </xf>
    <xf numFmtId="0" fontId="25" fillId="5" borderId="1" xfId="0" applyFont="1" applyFill="1" applyBorder="1" applyAlignment="1">
      <alignment horizontal="center" vertical="center" wrapText="1"/>
    </xf>
    <xf numFmtId="0" fontId="51" fillId="0" borderId="0" xfId="2" applyFont="1" applyFill="1"/>
    <xf numFmtId="0" fontId="42" fillId="0" borderId="0" xfId="2" applyFont="1" applyFill="1"/>
    <xf numFmtId="0" fontId="4" fillId="0" borderId="0" xfId="0" applyFont="1" applyFill="1" applyAlignment="1"/>
    <xf numFmtId="0" fontId="52" fillId="0" borderId="0" xfId="0" applyFont="1" applyFill="1" applyAlignment="1"/>
    <xf numFmtId="0" fontId="3" fillId="0" borderId="1" xfId="0" applyFont="1" applyFill="1" applyBorder="1" applyAlignment="1"/>
    <xf numFmtId="0" fontId="55" fillId="0" borderId="1" xfId="3" applyFont="1" applyFill="1" applyBorder="1" applyAlignment="1">
      <alignment horizontal="center" vertical="center" wrapText="1"/>
    </xf>
    <xf numFmtId="0" fontId="3" fillId="0" borderId="1" xfId="3" applyFont="1" applyFill="1" applyBorder="1" applyAlignment="1">
      <alignment horizontal="center" vertical="center" wrapText="1"/>
    </xf>
    <xf numFmtId="176" fontId="3" fillId="0" borderId="1" xfId="3" applyNumberFormat="1" applyFont="1" applyFill="1" applyBorder="1" applyAlignment="1">
      <alignment horizontal="center" vertical="center" wrapText="1"/>
    </xf>
    <xf numFmtId="173" fontId="3" fillId="0" borderId="1" xfId="3" applyNumberFormat="1" applyFont="1" applyFill="1" applyBorder="1" applyAlignment="1"/>
    <xf numFmtId="0" fontId="57" fillId="0" borderId="1" xfId="2" applyFont="1" applyFill="1" applyBorder="1"/>
    <xf numFmtId="0" fontId="58" fillId="0" borderId="1" xfId="2" applyFont="1" applyFill="1" applyBorder="1" applyAlignment="1">
      <alignment horizontal="left"/>
    </xf>
    <xf numFmtId="0" fontId="58" fillId="0" borderId="1" xfId="2" applyFont="1" applyFill="1" applyBorder="1" applyAlignment="1"/>
    <xf numFmtId="170" fontId="40" fillId="0" borderId="1" xfId="3" applyNumberFormat="1" applyFont="1" applyFill="1" applyBorder="1" applyAlignment="1">
      <alignment horizontal="center" vertical="center"/>
    </xf>
    <xf numFmtId="170" fontId="40" fillId="0" borderId="1" xfId="3" applyNumberFormat="1" applyFont="1" applyFill="1" applyBorder="1" applyAlignment="1">
      <alignment horizontal="center" vertical="center" wrapText="1"/>
    </xf>
    <xf numFmtId="176" fontId="40" fillId="0" borderId="1" xfId="3" applyNumberFormat="1" applyFont="1" applyFill="1" applyBorder="1" applyAlignment="1">
      <alignment horizontal="center" vertical="center" wrapText="1"/>
    </xf>
    <xf numFmtId="177" fontId="40" fillId="0" borderId="1" xfId="3" applyNumberFormat="1" applyFont="1" applyFill="1" applyBorder="1" applyAlignment="1">
      <alignment horizontal="center" vertical="center"/>
    </xf>
    <xf numFmtId="0" fontId="40" fillId="0" borderId="1" xfId="2" applyFont="1" applyFill="1" applyBorder="1" applyAlignment="1">
      <alignment horizontal="center" vertical="center"/>
    </xf>
    <xf numFmtId="170" fontId="3" fillId="0" borderId="1" xfId="3" applyNumberFormat="1" applyFont="1" applyFill="1" applyBorder="1" applyAlignment="1">
      <alignment horizontal="center" vertical="center"/>
    </xf>
    <xf numFmtId="170" fontId="55" fillId="0" borderId="1" xfId="3" applyNumberFormat="1" applyFont="1" applyFill="1" applyBorder="1" applyAlignment="1">
      <alignment horizontal="center" vertical="center"/>
    </xf>
    <xf numFmtId="177" fontId="3" fillId="0" borderId="1" xfId="3" applyNumberFormat="1" applyFont="1" applyFill="1" applyBorder="1" applyAlignment="1">
      <alignment horizontal="center" vertical="center"/>
    </xf>
    <xf numFmtId="0" fontId="3" fillId="0" borderId="1" xfId="2" applyFont="1" applyFill="1" applyBorder="1" applyAlignment="1">
      <alignment horizontal="center" vertical="center"/>
    </xf>
    <xf numFmtId="0" fontId="55" fillId="0" borderId="1" xfId="2" applyFont="1" applyFill="1" applyBorder="1" applyAlignment="1">
      <alignment horizontal="center" vertical="center"/>
    </xf>
    <xf numFmtId="49" fontId="12" fillId="0" borderId="1" xfId="3" applyNumberFormat="1" applyFont="1" applyFill="1" applyBorder="1" applyAlignment="1">
      <alignment horizontal="center" vertical="center" wrapText="1"/>
    </xf>
    <xf numFmtId="0" fontId="59" fillId="0" borderId="1" xfId="0" applyFont="1" applyFill="1" applyBorder="1" applyAlignment="1">
      <alignment horizontal="center" vertical="center" wrapText="1"/>
    </xf>
    <xf numFmtId="171" fontId="55" fillId="0" borderId="1" xfId="4" applyNumberFormat="1" applyFont="1" applyFill="1" applyBorder="1" applyAlignment="1">
      <alignment horizontal="center" vertical="center" wrapText="1"/>
    </xf>
    <xf numFmtId="171" fontId="60" fillId="0" borderId="1" xfId="4" applyNumberFormat="1" applyFont="1" applyFill="1" applyBorder="1" applyAlignment="1">
      <alignment horizontal="center" vertical="center" wrapText="1"/>
    </xf>
    <xf numFmtId="171" fontId="55" fillId="0" borderId="1" xfId="3" applyNumberFormat="1" applyFont="1" applyFill="1" applyBorder="1" applyAlignment="1">
      <alignment horizontal="center" vertical="center" wrapText="1"/>
    </xf>
    <xf numFmtId="173" fontId="55" fillId="0" borderId="1" xfId="4" applyNumberFormat="1" applyFont="1" applyFill="1" applyBorder="1" applyAlignment="1">
      <alignment horizontal="center" vertical="center" wrapText="1"/>
    </xf>
    <xf numFmtId="173" fontId="60" fillId="0" borderId="1" xfId="3" applyNumberFormat="1" applyFont="1" applyFill="1" applyBorder="1" applyAlignment="1">
      <alignment horizontal="center" vertical="center" wrapText="1"/>
    </xf>
    <xf numFmtId="177" fontId="55" fillId="0" borderId="1" xfId="3" applyNumberFormat="1" applyFont="1" applyFill="1" applyBorder="1" applyAlignment="1">
      <alignment horizontal="center" vertical="center" wrapText="1"/>
    </xf>
    <xf numFmtId="170" fontId="60" fillId="0" borderId="1" xfId="3" applyNumberFormat="1" applyFont="1" applyFill="1" applyBorder="1" applyAlignment="1">
      <alignment horizontal="center" vertical="center" wrapText="1"/>
    </xf>
    <xf numFmtId="0" fontId="55" fillId="0" borderId="1" xfId="2" applyFont="1" applyFill="1" applyBorder="1" applyAlignment="1">
      <alignment horizontal="center" vertical="center" wrapText="1"/>
    </xf>
    <xf numFmtId="0" fontId="60" fillId="0" borderId="1" xfId="2" applyFont="1" applyFill="1" applyBorder="1" applyAlignment="1">
      <alignment horizontal="center" vertical="center" wrapText="1"/>
    </xf>
    <xf numFmtId="1" fontId="61" fillId="0" borderId="1" xfId="2" applyNumberFormat="1" applyFont="1" applyFill="1" applyBorder="1" applyAlignment="1">
      <alignment horizontal="center" vertical="center" wrapText="1"/>
    </xf>
    <xf numFmtId="1" fontId="3" fillId="0" borderId="0" xfId="2" applyNumberFormat="1" applyFont="1" applyFill="1" applyAlignment="1">
      <alignment horizontal="center" vertical="center" wrapText="1"/>
    </xf>
    <xf numFmtId="0" fontId="4" fillId="0" borderId="1" xfId="0" applyFont="1" applyFill="1" applyBorder="1" applyAlignment="1"/>
    <xf numFmtId="0" fontId="52" fillId="0" borderId="1" xfId="0" applyFont="1" applyFill="1" applyBorder="1" applyAlignment="1"/>
    <xf numFmtId="0" fontId="1" fillId="3" borderId="1" xfId="0" applyFont="1" applyFill="1" applyBorder="1" applyAlignment="1">
      <alignment horizontal="center" vertical="center"/>
    </xf>
    <xf numFmtId="0" fontId="4" fillId="0" borderId="1" xfId="0" applyFont="1" applyFill="1" applyBorder="1" applyAlignment="1">
      <alignment vertical="center"/>
    </xf>
    <xf numFmtId="49" fontId="3" fillId="0" borderId="1" xfId="3" applyNumberFormat="1" applyFont="1" applyFill="1" applyBorder="1" applyAlignment="1">
      <alignment horizontal="center" vertical="center" wrapText="1"/>
    </xf>
    <xf numFmtId="0" fontId="31" fillId="0" borderId="1" xfId="0" applyFont="1" applyFill="1" applyBorder="1" applyAlignment="1">
      <alignment horizontal="center" vertical="center" wrapText="1"/>
    </xf>
    <xf numFmtId="0" fontId="4" fillId="0" borderId="0" xfId="0" applyFont="1" applyFill="1" applyAlignment="1">
      <alignment horizontal="center" vertical="center"/>
    </xf>
    <xf numFmtId="0" fontId="1" fillId="2" borderId="0" xfId="0" applyFont="1" applyFill="1" applyAlignment="1">
      <alignment horizontal="left" vertical="center" wrapText="1"/>
    </xf>
    <xf numFmtId="0" fontId="8" fillId="2" borderId="0" xfId="0" applyFont="1" applyFill="1" applyAlignment="1">
      <alignment horizontal="left" vertical="center" wrapText="1"/>
    </xf>
    <xf numFmtId="0" fontId="9" fillId="2" borderId="0" xfId="0" applyFont="1" applyFill="1" applyAlignment="1">
      <alignment horizontal="left" vertical="center" wrapText="1"/>
    </xf>
    <xf numFmtId="0" fontId="10" fillId="2" borderId="0" xfId="0" applyFont="1" applyFill="1" applyAlignment="1">
      <alignment horizontal="left" vertical="center" wrapText="1"/>
    </xf>
    <xf numFmtId="169" fontId="1" fillId="2" borderId="0" xfId="0" applyNumberFormat="1" applyFont="1" applyFill="1" applyAlignment="1">
      <alignment horizontal="left" vertical="center" wrapText="1"/>
    </xf>
    <xf numFmtId="0" fontId="67" fillId="0" borderId="0" xfId="0" applyFont="1" applyFill="1" applyAlignment="1">
      <alignment horizontal="center" vertical="center"/>
    </xf>
    <xf numFmtId="0" fontId="68" fillId="0" borderId="0" xfId="0" applyFont="1" applyFill="1" applyAlignment="1">
      <alignment horizontal="center" vertical="center"/>
    </xf>
    <xf numFmtId="49" fontId="54" fillId="0" borderId="4" xfId="3" applyNumberFormat="1" applyFont="1" applyFill="1" applyBorder="1" applyAlignment="1">
      <alignment horizontal="center"/>
    </xf>
    <xf numFmtId="49" fontId="54" fillId="0" borderId="9" xfId="3" applyNumberFormat="1" applyFont="1" applyFill="1" applyBorder="1" applyAlignment="1">
      <alignment horizontal="center"/>
    </xf>
    <xf numFmtId="49" fontId="56" fillId="0" borderId="4" xfId="3" applyNumberFormat="1" applyFont="1" applyFill="1" applyBorder="1" applyAlignment="1">
      <alignment horizontal="center" vertical="center"/>
    </xf>
    <xf numFmtId="49" fontId="56" fillId="0" borderId="9" xfId="3" applyNumberFormat="1" applyFont="1" applyFill="1" applyBorder="1" applyAlignment="1">
      <alignment horizontal="center" vertical="center"/>
    </xf>
    <xf numFmtId="0" fontId="3" fillId="0" borderId="1" xfId="0" applyFont="1" applyFill="1" applyBorder="1" applyAlignment="1"/>
    <xf numFmtId="0" fontId="12" fillId="0" borderId="1" xfId="0" applyFont="1" applyFill="1" applyBorder="1" applyAlignment="1"/>
    <xf numFmtId="173" fontId="3" fillId="0" borderId="1" xfId="3" applyNumberFormat="1" applyFont="1" applyFill="1" applyBorder="1" applyAlignment="1">
      <alignment horizontal="center" vertical="center"/>
    </xf>
    <xf numFmtId="0" fontId="57" fillId="0" borderId="1" xfId="2" applyFont="1" applyFill="1" applyBorder="1" applyAlignment="1">
      <alignment horizontal="center"/>
    </xf>
    <xf numFmtId="14" fontId="57" fillId="0" borderId="1" xfId="2" applyNumberFormat="1" applyFont="1" applyFill="1" applyBorder="1" applyAlignment="1">
      <alignment horizontal="center"/>
    </xf>
    <xf numFmtId="0" fontId="64" fillId="0" borderId="4" xfId="0" applyFont="1" applyFill="1" applyBorder="1" applyAlignment="1">
      <alignment horizontal="center" vertical="center" wrapText="1"/>
    </xf>
    <xf numFmtId="0" fontId="64" fillId="0" borderId="9" xfId="0" applyFont="1" applyFill="1" applyBorder="1" applyAlignment="1">
      <alignment horizontal="center" vertical="center" wrapText="1"/>
    </xf>
    <xf numFmtId="0" fontId="64" fillId="0" borderId="7" xfId="0" applyFont="1" applyFill="1" applyBorder="1" applyAlignment="1">
      <alignment horizontal="center" vertical="center" wrapText="1"/>
    </xf>
    <xf numFmtId="0" fontId="64" fillId="0" borderId="1" xfId="0" applyFont="1" applyFill="1" applyBorder="1" applyAlignment="1">
      <alignment horizontal="center" vertical="center"/>
    </xf>
    <xf numFmtId="0" fontId="65" fillId="0" borderId="4" xfId="0" applyFont="1" applyFill="1" applyBorder="1" applyAlignment="1">
      <alignment horizontal="center" vertical="center"/>
    </xf>
    <xf numFmtId="0" fontId="4" fillId="0" borderId="9" xfId="0" applyFont="1" applyFill="1" applyBorder="1" applyAlignment="1">
      <alignment horizontal="center" vertical="center"/>
    </xf>
    <xf numFmtId="0" fontId="4" fillId="0" borderId="7" xfId="0" applyFont="1" applyFill="1" applyBorder="1" applyAlignment="1">
      <alignment horizontal="center" vertical="center"/>
    </xf>
    <xf numFmtId="0" fontId="66" fillId="0" borderId="1" xfId="0" applyFont="1" applyFill="1" applyBorder="1" applyAlignment="1">
      <alignment horizontal="center" vertical="center"/>
    </xf>
    <xf numFmtId="0" fontId="66" fillId="0" borderId="1" xfId="0" applyFont="1" applyFill="1" applyBorder="1" applyAlignment="1">
      <alignment horizontal="center" vertical="center" wrapText="1"/>
    </xf>
    <xf numFmtId="49" fontId="53" fillId="0" borderId="4" xfId="3" applyNumberFormat="1" applyFont="1" applyFill="1" applyBorder="1" applyAlignment="1">
      <alignment horizontal="center"/>
    </xf>
    <xf numFmtId="49" fontId="53" fillId="0" borderId="9" xfId="3" applyNumberFormat="1" applyFont="1" applyFill="1" applyBorder="1" applyAlignment="1">
      <alignment horizontal="center"/>
    </xf>
    <xf numFmtId="49" fontId="40" fillId="0" borderId="9" xfId="3" applyNumberFormat="1" applyFont="1" applyFill="1" applyBorder="1" applyAlignment="1">
      <alignment horizontal="center"/>
    </xf>
    <xf numFmtId="49" fontId="53" fillId="0" borderId="7" xfId="3" applyNumberFormat="1" applyFont="1" applyFill="1" applyBorder="1" applyAlignment="1">
      <alignment horizontal="center"/>
    </xf>
    <xf numFmtId="49" fontId="55" fillId="0" borderId="9" xfId="3" applyNumberFormat="1" applyFont="1" applyFill="1" applyBorder="1" applyAlignment="1">
      <alignment horizontal="center"/>
    </xf>
    <xf numFmtId="49" fontId="54" fillId="0" borderId="7" xfId="3" applyNumberFormat="1" applyFont="1" applyFill="1" applyBorder="1" applyAlignment="1">
      <alignment horizontal="center"/>
    </xf>
    <xf numFmtId="49" fontId="56" fillId="0" borderId="1" xfId="3" applyNumberFormat="1" applyFont="1" applyFill="1" applyBorder="1" applyAlignment="1">
      <alignment horizontal="center" vertical="center"/>
    </xf>
    <xf numFmtId="49" fontId="55" fillId="0" borderId="1" xfId="3" applyNumberFormat="1" applyFont="1" applyFill="1" applyBorder="1" applyAlignment="1">
      <alignment horizontal="center" vertical="center"/>
    </xf>
    <xf numFmtId="49" fontId="62" fillId="0" borderId="1" xfId="3" applyNumberFormat="1" applyFont="1" applyFill="1" applyBorder="1" applyAlignment="1">
      <alignment horizontal="center" vertical="center" wrapText="1"/>
    </xf>
    <xf numFmtId="0" fontId="63" fillId="0" borderId="1" xfId="0" applyFont="1" applyFill="1" applyBorder="1" applyAlignment="1">
      <alignment horizontal="center" vertical="center" wrapText="1"/>
    </xf>
    <xf numFmtId="0" fontId="63" fillId="0" borderId="1" xfId="0" applyFont="1" applyFill="1" applyBorder="1" applyAlignment="1">
      <alignment horizontal="center" vertical="center"/>
    </xf>
    <xf numFmtId="0" fontId="23" fillId="0" borderId="1" xfId="0" applyFont="1" applyFill="1" applyBorder="1" applyAlignment="1">
      <alignment horizontal="center" vertical="center" wrapText="1"/>
    </xf>
    <xf numFmtId="0" fontId="0" fillId="0" borderId="0" xfId="0" applyAlignment="1">
      <alignment horizontal="center"/>
    </xf>
  </cellXfs>
  <cellStyles count="5">
    <cellStyle name="0,0_x000d__x000a_NA_x000d__x000a_" xfId="2" xr:uid="{00000000-0005-0000-0000-000031000000}"/>
    <cellStyle name="Normal" xfId="0" builtinId="0"/>
    <cellStyle name="Normal_Feuil1" xfId="4" xr:uid="{00000000-0005-0000-0000-000033000000}"/>
    <cellStyle name="Percent" xfId="1" builtinId="5"/>
    <cellStyle name="常规_Sheet1" xfId="3" xr:uid="{00000000-0005-0000-0000-000032000000}"/>
  </cellStyles>
  <dxfs count="0"/>
  <tableStyles count="0" defaultTableStyle="TableStyleMedium9" defaultPivotStyle="PivotStyleLight16"/>
  <colors>
    <mruColors>
      <color rgb="FF008BEC"/>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 /><Relationship Id="rId21" Type="http://schemas.openxmlformats.org/officeDocument/2006/relationships/worksheet" Target="worksheets/sheet21.xml" /><Relationship Id="rId42" Type="http://schemas.openxmlformats.org/officeDocument/2006/relationships/worksheet" Target="worksheets/sheet42.xml" /><Relationship Id="rId47" Type="http://schemas.openxmlformats.org/officeDocument/2006/relationships/worksheet" Target="worksheets/sheet47.xml" /><Relationship Id="rId63" Type="http://schemas.openxmlformats.org/officeDocument/2006/relationships/worksheet" Target="worksheets/sheet63.xml" /><Relationship Id="rId68" Type="http://schemas.openxmlformats.org/officeDocument/2006/relationships/worksheet" Target="worksheets/sheet68.xml" /><Relationship Id="rId84" Type="http://schemas.openxmlformats.org/officeDocument/2006/relationships/worksheet" Target="worksheets/sheet84.xml" /><Relationship Id="rId89" Type="http://schemas.openxmlformats.org/officeDocument/2006/relationships/worksheet" Target="worksheets/sheet89.xml" /><Relationship Id="rId7" Type="http://schemas.openxmlformats.org/officeDocument/2006/relationships/worksheet" Target="worksheets/sheet7.xml" /><Relationship Id="rId71" Type="http://schemas.openxmlformats.org/officeDocument/2006/relationships/worksheet" Target="worksheets/sheet71.xml" /><Relationship Id="rId92" Type="http://schemas.openxmlformats.org/officeDocument/2006/relationships/worksheet" Target="worksheets/sheet92.xml" /><Relationship Id="rId2" Type="http://schemas.openxmlformats.org/officeDocument/2006/relationships/worksheet" Target="worksheets/sheet2.xml" /><Relationship Id="rId16" Type="http://schemas.openxmlformats.org/officeDocument/2006/relationships/worksheet" Target="worksheets/sheet16.xml" /><Relationship Id="rId29" Type="http://schemas.openxmlformats.org/officeDocument/2006/relationships/worksheet" Target="worksheets/sheet29.xml" /><Relationship Id="rId107" Type="http://schemas.openxmlformats.org/officeDocument/2006/relationships/calcChain" Target="calcChain.xml" /><Relationship Id="rId11" Type="http://schemas.openxmlformats.org/officeDocument/2006/relationships/worksheet" Target="worksheets/sheet11.xml" /><Relationship Id="rId24" Type="http://schemas.openxmlformats.org/officeDocument/2006/relationships/worksheet" Target="worksheets/sheet24.xml" /><Relationship Id="rId32" Type="http://schemas.openxmlformats.org/officeDocument/2006/relationships/worksheet" Target="worksheets/sheet32.xml" /><Relationship Id="rId37" Type="http://schemas.openxmlformats.org/officeDocument/2006/relationships/worksheet" Target="worksheets/sheet37.xml" /><Relationship Id="rId40" Type="http://schemas.openxmlformats.org/officeDocument/2006/relationships/worksheet" Target="worksheets/sheet40.xml" /><Relationship Id="rId45" Type="http://schemas.openxmlformats.org/officeDocument/2006/relationships/worksheet" Target="worksheets/sheet45.xml" /><Relationship Id="rId53" Type="http://schemas.openxmlformats.org/officeDocument/2006/relationships/worksheet" Target="worksheets/sheet53.xml" /><Relationship Id="rId58" Type="http://schemas.openxmlformats.org/officeDocument/2006/relationships/worksheet" Target="worksheets/sheet58.xml" /><Relationship Id="rId66" Type="http://schemas.openxmlformats.org/officeDocument/2006/relationships/worksheet" Target="worksheets/sheet66.xml" /><Relationship Id="rId74" Type="http://schemas.openxmlformats.org/officeDocument/2006/relationships/worksheet" Target="worksheets/sheet74.xml" /><Relationship Id="rId79" Type="http://schemas.openxmlformats.org/officeDocument/2006/relationships/worksheet" Target="worksheets/sheet79.xml" /><Relationship Id="rId87" Type="http://schemas.openxmlformats.org/officeDocument/2006/relationships/worksheet" Target="worksheets/sheet87.xml" /><Relationship Id="rId102" Type="http://schemas.openxmlformats.org/officeDocument/2006/relationships/worksheet" Target="worksheets/sheet102.xml" /><Relationship Id="rId5" Type="http://schemas.openxmlformats.org/officeDocument/2006/relationships/worksheet" Target="worksheets/sheet5.xml" /><Relationship Id="rId61" Type="http://schemas.openxmlformats.org/officeDocument/2006/relationships/worksheet" Target="worksheets/sheet61.xml" /><Relationship Id="rId82" Type="http://schemas.openxmlformats.org/officeDocument/2006/relationships/worksheet" Target="worksheets/sheet82.xml" /><Relationship Id="rId90" Type="http://schemas.openxmlformats.org/officeDocument/2006/relationships/worksheet" Target="worksheets/sheet90.xml" /><Relationship Id="rId95" Type="http://schemas.openxmlformats.org/officeDocument/2006/relationships/worksheet" Target="worksheets/sheet95.xml" /><Relationship Id="rId19" Type="http://schemas.openxmlformats.org/officeDocument/2006/relationships/worksheet" Target="worksheets/sheet19.xml" /><Relationship Id="rId14" Type="http://schemas.openxmlformats.org/officeDocument/2006/relationships/worksheet" Target="worksheets/sheet14.xml" /><Relationship Id="rId22" Type="http://schemas.openxmlformats.org/officeDocument/2006/relationships/worksheet" Target="worksheets/sheet22.xml" /><Relationship Id="rId27" Type="http://schemas.openxmlformats.org/officeDocument/2006/relationships/worksheet" Target="worksheets/sheet27.xml" /><Relationship Id="rId30" Type="http://schemas.openxmlformats.org/officeDocument/2006/relationships/worksheet" Target="worksheets/sheet30.xml" /><Relationship Id="rId35" Type="http://schemas.openxmlformats.org/officeDocument/2006/relationships/worksheet" Target="worksheets/sheet35.xml" /><Relationship Id="rId43" Type="http://schemas.openxmlformats.org/officeDocument/2006/relationships/worksheet" Target="worksheets/sheet43.xml" /><Relationship Id="rId48" Type="http://schemas.openxmlformats.org/officeDocument/2006/relationships/worksheet" Target="worksheets/sheet48.xml" /><Relationship Id="rId56" Type="http://schemas.openxmlformats.org/officeDocument/2006/relationships/worksheet" Target="worksheets/sheet56.xml" /><Relationship Id="rId64" Type="http://schemas.openxmlformats.org/officeDocument/2006/relationships/worksheet" Target="worksheets/sheet64.xml" /><Relationship Id="rId69" Type="http://schemas.openxmlformats.org/officeDocument/2006/relationships/worksheet" Target="worksheets/sheet69.xml" /><Relationship Id="rId77" Type="http://schemas.openxmlformats.org/officeDocument/2006/relationships/worksheet" Target="worksheets/sheet77.xml" /><Relationship Id="rId100" Type="http://schemas.openxmlformats.org/officeDocument/2006/relationships/worksheet" Target="worksheets/sheet100.xml" /><Relationship Id="rId105" Type="http://schemas.openxmlformats.org/officeDocument/2006/relationships/styles" Target="styles.xml" /><Relationship Id="rId8" Type="http://schemas.openxmlformats.org/officeDocument/2006/relationships/worksheet" Target="worksheets/sheet8.xml" /><Relationship Id="rId51" Type="http://schemas.openxmlformats.org/officeDocument/2006/relationships/worksheet" Target="worksheets/sheet51.xml" /><Relationship Id="rId72" Type="http://schemas.openxmlformats.org/officeDocument/2006/relationships/worksheet" Target="worksheets/sheet72.xml" /><Relationship Id="rId80" Type="http://schemas.openxmlformats.org/officeDocument/2006/relationships/worksheet" Target="worksheets/sheet80.xml" /><Relationship Id="rId85" Type="http://schemas.openxmlformats.org/officeDocument/2006/relationships/worksheet" Target="worksheets/sheet85.xml" /><Relationship Id="rId93" Type="http://schemas.openxmlformats.org/officeDocument/2006/relationships/worksheet" Target="worksheets/sheet93.xml" /><Relationship Id="rId98" Type="http://schemas.openxmlformats.org/officeDocument/2006/relationships/worksheet" Target="worksheets/sheet98.xml" /><Relationship Id="rId3" Type="http://schemas.openxmlformats.org/officeDocument/2006/relationships/worksheet" Target="worksheets/sheet3.xml" /><Relationship Id="rId12" Type="http://schemas.openxmlformats.org/officeDocument/2006/relationships/worksheet" Target="worksheets/sheet12.xml" /><Relationship Id="rId17" Type="http://schemas.openxmlformats.org/officeDocument/2006/relationships/worksheet" Target="worksheets/sheet17.xml" /><Relationship Id="rId25" Type="http://schemas.openxmlformats.org/officeDocument/2006/relationships/worksheet" Target="worksheets/sheet25.xml" /><Relationship Id="rId33" Type="http://schemas.openxmlformats.org/officeDocument/2006/relationships/worksheet" Target="worksheets/sheet33.xml" /><Relationship Id="rId38" Type="http://schemas.openxmlformats.org/officeDocument/2006/relationships/worksheet" Target="worksheets/sheet38.xml" /><Relationship Id="rId46" Type="http://schemas.openxmlformats.org/officeDocument/2006/relationships/worksheet" Target="worksheets/sheet46.xml" /><Relationship Id="rId59" Type="http://schemas.openxmlformats.org/officeDocument/2006/relationships/worksheet" Target="worksheets/sheet59.xml" /><Relationship Id="rId67" Type="http://schemas.openxmlformats.org/officeDocument/2006/relationships/worksheet" Target="worksheets/sheet67.xml" /><Relationship Id="rId103" Type="http://schemas.openxmlformats.org/officeDocument/2006/relationships/worksheet" Target="worksheets/sheet103.xml" /><Relationship Id="rId20" Type="http://schemas.openxmlformats.org/officeDocument/2006/relationships/worksheet" Target="worksheets/sheet20.xml" /><Relationship Id="rId41" Type="http://schemas.openxmlformats.org/officeDocument/2006/relationships/worksheet" Target="worksheets/sheet41.xml" /><Relationship Id="rId54" Type="http://schemas.openxmlformats.org/officeDocument/2006/relationships/worksheet" Target="worksheets/sheet54.xml" /><Relationship Id="rId62" Type="http://schemas.openxmlformats.org/officeDocument/2006/relationships/worksheet" Target="worksheets/sheet62.xml" /><Relationship Id="rId70" Type="http://schemas.openxmlformats.org/officeDocument/2006/relationships/worksheet" Target="worksheets/sheet70.xml" /><Relationship Id="rId75" Type="http://schemas.openxmlformats.org/officeDocument/2006/relationships/worksheet" Target="worksheets/sheet75.xml" /><Relationship Id="rId83" Type="http://schemas.openxmlformats.org/officeDocument/2006/relationships/worksheet" Target="worksheets/sheet83.xml" /><Relationship Id="rId88" Type="http://schemas.openxmlformats.org/officeDocument/2006/relationships/worksheet" Target="worksheets/sheet88.xml" /><Relationship Id="rId91" Type="http://schemas.openxmlformats.org/officeDocument/2006/relationships/worksheet" Target="worksheets/sheet91.xml" /><Relationship Id="rId96" Type="http://schemas.openxmlformats.org/officeDocument/2006/relationships/worksheet" Target="worksheets/sheet96.xml" /><Relationship Id="rId1" Type="http://schemas.openxmlformats.org/officeDocument/2006/relationships/worksheet" Target="worksheets/sheet1.xml" /><Relationship Id="rId6" Type="http://schemas.openxmlformats.org/officeDocument/2006/relationships/worksheet" Target="worksheets/sheet6.xml" /><Relationship Id="rId15" Type="http://schemas.openxmlformats.org/officeDocument/2006/relationships/worksheet" Target="worksheets/sheet15.xml" /><Relationship Id="rId23" Type="http://schemas.openxmlformats.org/officeDocument/2006/relationships/worksheet" Target="worksheets/sheet23.xml" /><Relationship Id="rId28" Type="http://schemas.openxmlformats.org/officeDocument/2006/relationships/worksheet" Target="worksheets/sheet28.xml" /><Relationship Id="rId36" Type="http://schemas.openxmlformats.org/officeDocument/2006/relationships/worksheet" Target="worksheets/sheet36.xml" /><Relationship Id="rId49" Type="http://schemas.openxmlformats.org/officeDocument/2006/relationships/worksheet" Target="worksheets/sheet49.xml" /><Relationship Id="rId57" Type="http://schemas.openxmlformats.org/officeDocument/2006/relationships/worksheet" Target="worksheets/sheet57.xml" /><Relationship Id="rId106" Type="http://schemas.openxmlformats.org/officeDocument/2006/relationships/sharedStrings" Target="sharedStrings.xml" /><Relationship Id="rId10" Type="http://schemas.openxmlformats.org/officeDocument/2006/relationships/worksheet" Target="worksheets/sheet10.xml" /><Relationship Id="rId31" Type="http://schemas.openxmlformats.org/officeDocument/2006/relationships/worksheet" Target="worksheets/sheet31.xml" /><Relationship Id="rId44" Type="http://schemas.openxmlformats.org/officeDocument/2006/relationships/worksheet" Target="worksheets/sheet44.xml" /><Relationship Id="rId52" Type="http://schemas.openxmlformats.org/officeDocument/2006/relationships/worksheet" Target="worksheets/sheet52.xml" /><Relationship Id="rId60" Type="http://schemas.openxmlformats.org/officeDocument/2006/relationships/worksheet" Target="worksheets/sheet60.xml" /><Relationship Id="rId65" Type="http://schemas.openxmlformats.org/officeDocument/2006/relationships/worksheet" Target="worksheets/sheet65.xml" /><Relationship Id="rId73" Type="http://schemas.openxmlformats.org/officeDocument/2006/relationships/worksheet" Target="worksheets/sheet73.xml" /><Relationship Id="rId78" Type="http://schemas.openxmlformats.org/officeDocument/2006/relationships/worksheet" Target="worksheets/sheet78.xml" /><Relationship Id="rId81" Type="http://schemas.openxmlformats.org/officeDocument/2006/relationships/worksheet" Target="worksheets/sheet81.xml" /><Relationship Id="rId86" Type="http://schemas.openxmlformats.org/officeDocument/2006/relationships/worksheet" Target="worksheets/sheet86.xml" /><Relationship Id="rId94" Type="http://schemas.openxmlformats.org/officeDocument/2006/relationships/worksheet" Target="worksheets/sheet94.xml" /><Relationship Id="rId99" Type="http://schemas.openxmlformats.org/officeDocument/2006/relationships/worksheet" Target="worksheets/sheet99.xml" /><Relationship Id="rId101" Type="http://schemas.openxmlformats.org/officeDocument/2006/relationships/worksheet" Target="worksheets/sheet101.xml" /><Relationship Id="rId4" Type="http://schemas.openxmlformats.org/officeDocument/2006/relationships/worksheet" Target="worksheets/sheet4.xml" /><Relationship Id="rId9" Type="http://schemas.openxmlformats.org/officeDocument/2006/relationships/worksheet" Target="worksheets/sheet9.xml" /><Relationship Id="rId13" Type="http://schemas.openxmlformats.org/officeDocument/2006/relationships/worksheet" Target="worksheets/sheet13.xml" /><Relationship Id="rId18" Type="http://schemas.openxmlformats.org/officeDocument/2006/relationships/worksheet" Target="worksheets/sheet18.xml" /><Relationship Id="rId39" Type="http://schemas.openxmlformats.org/officeDocument/2006/relationships/worksheet" Target="worksheets/sheet39.xml" /><Relationship Id="rId34" Type="http://schemas.openxmlformats.org/officeDocument/2006/relationships/worksheet" Target="worksheets/sheet34.xml" /><Relationship Id="rId50" Type="http://schemas.openxmlformats.org/officeDocument/2006/relationships/worksheet" Target="worksheets/sheet50.xml" /><Relationship Id="rId55" Type="http://schemas.openxmlformats.org/officeDocument/2006/relationships/worksheet" Target="worksheets/sheet55.xml" /><Relationship Id="rId76" Type="http://schemas.openxmlformats.org/officeDocument/2006/relationships/worksheet" Target="worksheets/sheet76.xml" /><Relationship Id="rId97" Type="http://schemas.openxmlformats.org/officeDocument/2006/relationships/worksheet" Target="worksheets/sheet97.xml" /><Relationship Id="rId104" Type="http://schemas.openxmlformats.org/officeDocument/2006/relationships/theme" Target="theme/theme1.xml" /></Relationships>
</file>

<file path=xl/drawings/_rels/drawing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1.xml.rels><?xml version="1.0" encoding="UTF-8" standalone="yes"?>
<Relationships xmlns="http://schemas.openxmlformats.org/package/2006/relationships"><Relationship Id="rId117" Type="http://schemas.openxmlformats.org/officeDocument/2006/relationships/image" Target="../media/image191.png" /><Relationship Id="rId299" Type="http://schemas.openxmlformats.org/officeDocument/2006/relationships/image" Target="../media/image366.png" /><Relationship Id="rId671" Type="http://schemas.openxmlformats.org/officeDocument/2006/relationships/image" Target="../media/image735.png" /><Relationship Id="rId21" Type="http://schemas.openxmlformats.org/officeDocument/2006/relationships/image" Target="../media/image100.png" /><Relationship Id="rId63" Type="http://schemas.openxmlformats.org/officeDocument/2006/relationships/image" Target="../media/image140.png" /><Relationship Id="rId159" Type="http://schemas.openxmlformats.org/officeDocument/2006/relationships/image" Target="../media/image232.png" /><Relationship Id="rId324" Type="http://schemas.openxmlformats.org/officeDocument/2006/relationships/image" Target="../media/image390.png" /><Relationship Id="rId366" Type="http://schemas.openxmlformats.org/officeDocument/2006/relationships/image" Target="../media/image432.png" /><Relationship Id="rId531" Type="http://schemas.openxmlformats.org/officeDocument/2006/relationships/image" Target="../media/image595.png" /><Relationship Id="rId573" Type="http://schemas.openxmlformats.org/officeDocument/2006/relationships/image" Target="../media/image637.png" /><Relationship Id="rId629" Type="http://schemas.openxmlformats.org/officeDocument/2006/relationships/image" Target="../media/image693.png" /><Relationship Id="rId170" Type="http://schemas.openxmlformats.org/officeDocument/2006/relationships/image" Target="../media/image242.png" /><Relationship Id="rId226" Type="http://schemas.openxmlformats.org/officeDocument/2006/relationships/image" Target="../media/image297.png" /><Relationship Id="rId433" Type="http://schemas.openxmlformats.org/officeDocument/2006/relationships/image" Target="../media/image497.png" /><Relationship Id="rId268" Type="http://schemas.openxmlformats.org/officeDocument/2006/relationships/image" Target="../media/image337.png" /><Relationship Id="rId475" Type="http://schemas.openxmlformats.org/officeDocument/2006/relationships/image" Target="../media/image539.png" /><Relationship Id="rId640" Type="http://schemas.openxmlformats.org/officeDocument/2006/relationships/image" Target="../media/image704.png" /><Relationship Id="rId682" Type="http://schemas.openxmlformats.org/officeDocument/2006/relationships/image" Target="../media/image746.png" /><Relationship Id="rId32" Type="http://schemas.openxmlformats.org/officeDocument/2006/relationships/image" Target="../media/image110.png" /><Relationship Id="rId74" Type="http://schemas.openxmlformats.org/officeDocument/2006/relationships/image" Target="../media/image151.png" /><Relationship Id="rId128" Type="http://schemas.openxmlformats.org/officeDocument/2006/relationships/image" Target="../media/image201.png" /><Relationship Id="rId335" Type="http://schemas.openxmlformats.org/officeDocument/2006/relationships/image" Target="../media/image401.png" /><Relationship Id="rId377" Type="http://schemas.openxmlformats.org/officeDocument/2006/relationships/image" Target="../media/image443.png" /><Relationship Id="rId500" Type="http://schemas.openxmlformats.org/officeDocument/2006/relationships/image" Target="../media/image564.png" /><Relationship Id="rId542" Type="http://schemas.openxmlformats.org/officeDocument/2006/relationships/image" Target="../media/image606.png" /><Relationship Id="rId584" Type="http://schemas.openxmlformats.org/officeDocument/2006/relationships/image" Target="../media/image648.png" /><Relationship Id="rId5" Type="http://schemas.openxmlformats.org/officeDocument/2006/relationships/image" Target="../media/image86.png" /><Relationship Id="rId181" Type="http://schemas.openxmlformats.org/officeDocument/2006/relationships/image" Target="../media/image253.png" /><Relationship Id="rId237" Type="http://schemas.openxmlformats.org/officeDocument/2006/relationships/image" Target="../media/image308.png" /><Relationship Id="rId402" Type="http://schemas.openxmlformats.org/officeDocument/2006/relationships/image" Target="../media/image467.png" /><Relationship Id="rId279" Type="http://schemas.openxmlformats.org/officeDocument/2006/relationships/image" Target="../media/image348.png" /><Relationship Id="rId444" Type="http://schemas.openxmlformats.org/officeDocument/2006/relationships/image" Target="../media/image508.png" /><Relationship Id="rId486" Type="http://schemas.openxmlformats.org/officeDocument/2006/relationships/image" Target="../media/image550.png" /><Relationship Id="rId651" Type="http://schemas.openxmlformats.org/officeDocument/2006/relationships/image" Target="../media/image715.png" /><Relationship Id="rId693" Type="http://schemas.openxmlformats.org/officeDocument/2006/relationships/image" Target="../media/image757.png" /><Relationship Id="rId43" Type="http://schemas.openxmlformats.org/officeDocument/2006/relationships/image" Target="../media/image120.png" /><Relationship Id="rId139" Type="http://schemas.openxmlformats.org/officeDocument/2006/relationships/image" Target="../media/image212.png" /><Relationship Id="rId290" Type="http://schemas.openxmlformats.org/officeDocument/2006/relationships/image" Target="../media/image358.png" /><Relationship Id="rId304" Type="http://schemas.openxmlformats.org/officeDocument/2006/relationships/image" Target="../media/image371.png" /><Relationship Id="rId346" Type="http://schemas.openxmlformats.org/officeDocument/2006/relationships/image" Target="../media/image412.png" /><Relationship Id="rId388" Type="http://schemas.openxmlformats.org/officeDocument/2006/relationships/image" Target="../media/image453.png" /><Relationship Id="rId511" Type="http://schemas.openxmlformats.org/officeDocument/2006/relationships/image" Target="../media/image575.png" /><Relationship Id="rId553" Type="http://schemas.openxmlformats.org/officeDocument/2006/relationships/image" Target="../media/image617.png" /><Relationship Id="rId609" Type="http://schemas.openxmlformats.org/officeDocument/2006/relationships/image" Target="../media/image673.png" /><Relationship Id="rId85" Type="http://schemas.openxmlformats.org/officeDocument/2006/relationships/image" Target="../media/image161.png" /><Relationship Id="rId150" Type="http://schemas.openxmlformats.org/officeDocument/2006/relationships/image" Target="../media/image223.png" /><Relationship Id="rId192" Type="http://schemas.openxmlformats.org/officeDocument/2006/relationships/image" Target="../media/image264.png" /><Relationship Id="rId206" Type="http://schemas.openxmlformats.org/officeDocument/2006/relationships/image" Target="../media/image278.png" /><Relationship Id="rId413" Type="http://schemas.openxmlformats.org/officeDocument/2006/relationships/image" Target="../media/image478.png" /><Relationship Id="rId595" Type="http://schemas.openxmlformats.org/officeDocument/2006/relationships/image" Target="../media/image659.png" /><Relationship Id="rId248" Type="http://schemas.openxmlformats.org/officeDocument/2006/relationships/image" Target="../media/image317.png" /><Relationship Id="rId455" Type="http://schemas.openxmlformats.org/officeDocument/2006/relationships/image" Target="../media/image519.png" /><Relationship Id="rId497" Type="http://schemas.openxmlformats.org/officeDocument/2006/relationships/image" Target="../media/image561.png" /><Relationship Id="rId620" Type="http://schemas.openxmlformats.org/officeDocument/2006/relationships/image" Target="../media/image684.png" /><Relationship Id="rId662" Type="http://schemas.openxmlformats.org/officeDocument/2006/relationships/image" Target="../media/image726.png" /><Relationship Id="rId12" Type="http://schemas.openxmlformats.org/officeDocument/2006/relationships/image" Target="../media/image93.png" /><Relationship Id="rId108" Type="http://schemas.openxmlformats.org/officeDocument/2006/relationships/image" Target="../media/image182.png" /><Relationship Id="rId315" Type="http://schemas.openxmlformats.org/officeDocument/2006/relationships/image" Target="../media/image381.png" /><Relationship Id="rId357" Type="http://schemas.openxmlformats.org/officeDocument/2006/relationships/image" Target="../media/image423.png" /><Relationship Id="rId522" Type="http://schemas.openxmlformats.org/officeDocument/2006/relationships/image" Target="../media/image586.png" /><Relationship Id="rId54" Type="http://schemas.openxmlformats.org/officeDocument/2006/relationships/image" Target="../media/image131.png" /><Relationship Id="rId96" Type="http://schemas.openxmlformats.org/officeDocument/2006/relationships/image" Target="../media/image171.png" /><Relationship Id="rId161" Type="http://schemas.openxmlformats.org/officeDocument/2006/relationships/image" Target="../media/image234.png" /><Relationship Id="rId217" Type="http://schemas.openxmlformats.org/officeDocument/2006/relationships/image" Target="../media/image288.png" /><Relationship Id="rId399" Type="http://schemas.openxmlformats.org/officeDocument/2006/relationships/image" Target="../media/image464.png" /><Relationship Id="rId564" Type="http://schemas.openxmlformats.org/officeDocument/2006/relationships/image" Target="../media/image628.png" /><Relationship Id="rId259" Type="http://schemas.openxmlformats.org/officeDocument/2006/relationships/image" Target="../media/image328.png" /><Relationship Id="rId424" Type="http://schemas.openxmlformats.org/officeDocument/2006/relationships/image" Target="../media/image489.png" /><Relationship Id="rId466" Type="http://schemas.openxmlformats.org/officeDocument/2006/relationships/image" Target="../media/image530.png" /><Relationship Id="rId631" Type="http://schemas.openxmlformats.org/officeDocument/2006/relationships/image" Target="../media/image695.png" /><Relationship Id="rId673" Type="http://schemas.openxmlformats.org/officeDocument/2006/relationships/image" Target="../media/image737.png" /><Relationship Id="rId23" Type="http://schemas.openxmlformats.org/officeDocument/2006/relationships/image" Target="../media/image102.png" /><Relationship Id="rId119" Type="http://schemas.openxmlformats.org/officeDocument/2006/relationships/image" Target="../media/image193.png" /><Relationship Id="rId270" Type="http://schemas.openxmlformats.org/officeDocument/2006/relationships/image" Target="../media/image339.png" /><Relationship Id="rId326" Type="http://schemas.openxmlformats.org/officeDocument/2006/relationships/image" Target="../media/image392.png" /><Relationship Id="rId533" Type="http://schemas.openxmlformats.org/officeDocument/2006/relationships/image" Target="../media/image597.png" /><Relationship Id="rId65" Type="http://schemas.openxmlformats.org/officeDocument/2006/relationships/image" Target="../media/image142.png" /><Relationship Id="rId130" Type="http://schemas.openxmlformats.org/officeDocument/2006/relationships/image" Target="../media/image203.png" /><Relationship Id="rId368" Type="http://schemas.openxmlformats.org/officeDocument/2006/relationships/image" Target="../media/image434.png" /><Relationship Id="rId575" Type="http://schemas.openxmlformats.org/officeDocument/2006/relationships/image" Target="../media/image639.png" /><Relationship Id="rId172" Type="http://schemas.openxmlformats.org/officeDocument/2006/relationships/image" Target="../media/image244.png" /><Relationship Id="rId228" Type="http://schemas.openxmlformats.org/officeDocument/2006/relationships/image" Target="../media/image299.png" /><Relationship Id="rId435" Type="http://schemas.openxmlformats.org/officeDocument/2006/relationships/image" Target="../media/image499.png" /><Relationship Id="rId477" Type="http://schemas.openxmlformats.org/officeDocument/2006/relationships/image" Target="../media/image541.png" /><Relationship Id="rId600" Type="http://schemas.openxmlformats.org/officeDocument/2006/relationships/image" Target="../media/image664.png" /><Relationship Id="rId642" Type="http://schemas.openxmlformats.org/officeDocument/2006/relationships/image" Target="../media/image706.png" /><Relationship Id="rId684" Type="http://schemas.openxmlformats.org/officeDocument/2006/relationships/image" Target="../media/image748.png" /><Relationship Id="rId281" Type="http://schemas.openxmlformats.org/officeDocument/2006/relationships/image" Target="../media/image350.png" /><Relationship Id="rId337" Type="http://schemas.openxmlformats.org/officeDocument/2006/relationships/image" Target="../media/image403.png" /><Relationship Id="rId502" Type="http://schemas.openxmlformats.org/officeDocument/2006/relationships/image" Target="../media/image566.png" /><Relationship Id="rId34" Type="http://schemas.openxmlformats.org/officeDocument/2006/relationships/image" Target="../media/image112.png" /><Relationship Id="rId76" Type="http://schemas.openxmlformats.org/officeDocument/2006/relationships/image" Target="../media/image153.png" /><Relationship Id="rId141" Type="http://schemas.openxmlformats.org/officeDocument/2006/relationships/image" Target="../media/image214.png" /><Relationship Id="rId379" Type="http://schemas.openxmlformats.org/officeDocument/2006/relationships/image" Target="../media/image445.png" /><Relationship Id="rId544" Type="http://schemas.openxmlformats.org/officeDocument/2006/relationships/image" Target="../media/image608.png" /><Relationship Id="rId586" Type="http://schemas.openxmlformats.org/officeDocument/2006/relationships/image" Target="../media/image650.png" /><Relationship Id="rId7" Type="http://schemas.openxmlformats.org/officeDocument/2006/relationships/image" Target="../media/image88.png" /><Relationship Id="rId183" Type="http://schemas.openxmlformats.org/officeDocument/2006/relationships/image" Target="../media/image255.png" /><Relationship Id="rId239" Type="http://schemas.openxmlformats.org/officeDocument/2006/relationships/image" Target="../media/image310.png" /><Relationship Id="rId390" Type="http://schemas.openxmlformats.org/officeDocument/2006/relationships/image" Target="../media/image455.png" /><Relationship Id="rId404" Type="http://schemas.openxmlformats.org/officeDocument/2006/relationships/image" Target="../media/image469.png" /><Relationship Id="rId446" Type="http://schemas.openxmlformats.org/officeDocument/2006/relationships/image" Target="../media/image510.png" /><Relationship Id="rId611" Type="http://schemas.openxmlformats.org/officeDocument/2006/relationships/image" Target="../media/image675.png" /><Relationship Id="rId653" Type="http://schemas.openxmlformats.org/officeDocument/2006/relationships/image" Target="../media/image717.png" /><Relationship Id="rId250" Type="http://schemas.openxmlformats.org/officeDocument/2006/relationships/image" Target="../media/image319.png" /><Relationship Id="rId292" Type="http://schemas.openxmlformats.org/officeDocument/2006/relationships/image" Target="../media/image359.png" /><Relationship Id="rId306" Type="http://schemas.openxmlformats.org/officeDocument/2006/relationships/image" Target="../media/image373.png" /><Relationship Id="rId488" Type="http://schemas.openxmlformats.org/officeDocument/2006/relationships/image" Target="../media/image552.png" /><Relationship Id="rId695" Type="http://schemas.openxmlformats.org/officeDocument/2006/relationships/image" Target="../media/image759.png" /><Relationship Id="rId45" Type="http://schemas.openxmlformats.org/officeDocument/2006/relationships/image" Target="../media/image122.png" /><Relationship Id="rId87" Type="http://schemas.openxmlformats.org/officeDocument/2006/relationships/image" Target="../media/image163.png" /><Relationship Id="rId110" Type="http://schemas.openxmlformats.org/officeDocument/2006/relationships/image" Target="../media/image184.png" /><Relationship Id="rId348" Type="http://schemas.openxmlformats.org/officeDocument/2006/relationships/image" Target="../media/image414.png" /><Relationship Id="rId513" Type="http://schemas.openxmlformats.org/officeDocument/2006/relationships/image" Target="../media/image577.png" /><Relationship Id="rId555" Type="http://schemas.openxmlformats.org/officeDocument/2006/relationships/image" Target="../media/image619.png" /><Relationship Id="rId597" Type="http://schemas.openxmlformats.org/officeDocument/2006/relationships/image" Target="../media/image661.png" /><Relationship Id="rId152" Type="http://schemas.openxmlformats.org/officeDocument/2006/relationships/image" Target="../media/image225.png" /><Relationship Id="rId194" Type="http://schemas.openxmlformats.org/officeDocument/2006/relationships/image" Target="../media/image266.png" /><Relationship Id="rId208" Type="http://schemas.openxmlformats.org/officeDocument/2006/relationships/image" Target="../media/image48.png" /><Relationship Id="rId415" Type="http://schemas.openxmlformats.org/officeDocument/2006/relationships/image" Target="../media/image480.png" /><Relationship Id="rId457" Type="http://schemas.openxmlformats.org/officeDocument/2006/relationships/image" Target="../media/image521.png" /><Relationship Id="rId622" Type="http://schemas.openxmlformats.org/officeDocument/2006/relationships/image" Target="../media/image686.png" /><Relationship Id="rId261" Type="http://schemas.openxmlformats.org/officeDocument/2006/relationships/image" Target="../media/image330.png" /><Relationship Id="rId499" Type="http://schemas.openxmlformats.org/officeDocument/2006/relationships/image" Target="../media/image563.png" /><Relationship Id="rId664" Type="http://schemas.openxmlformats.org/officeDocument/2006/relationships/image" Target="../media/image728.png" /><Relationship Id="rId14" Type="http://schemas.openxmlformats.org/officeDocument/2006/relationships/image" Target="../media/image77.png" /><Relationship Id="rId56" Type="http://schemas.openxmlformats.org/officeDocument/2006/relationships/image" Target="../media/image133.png" /><Relationship Id="rId317" Type="http://schemas.openxmlformats.org/officeDocument/2006/relationships/image" Target="../media/image383.png" /><Relationship Id="rId359" Type="http://schemas.openxmlformats.org/officeDocument/2006/relationships/image" Target="../media/image425.png" /><Relationship Id="rId524" Type="http://schemas.openxmlformats.org/officeDocument/2006/relationships/image" Target="../media/image588.png" /><Relationship Id="rId566" Type="http://schemas.openxmlformats.org/officeDocument/2006/relationships/image" Target="../media/image630.png" /><Relationship Id="rId98" Type="http://schemas.openxmlformats.org/officeDocument/2006/relationships/image" Target="../media/image173.png" /><Relationship Id="rId121" Type="http://schemas.openxmlformats.org/officeDocument/2006/relationships/image" Target="../media/image195.png" /><Relationship Id="rId163" Type="http://schemas.openxmlformats.org/officeDocument/2006/relationships/image" Target="../media/image236.png" /><Relationship Id="rId219" Type="http://schemas.openxmlformats.org/officeDocument/2006/relationships/image" Target="../media/image290.png" /><Relationship Id="rId370" Type="http://schemas.openxmlformats.org/officeDocument/2006/relationships/image" Target="../media/image436.png" /><Relationship Id="rId426" Type="http://schemas.openxmlformats.org/officeDocument/2006/relationships/image" Target="../media/image491.png" /><Relationship Id="rId633" Type="http://schemas.openxmlformats.org/officeDocument/2006/relationships/image" Target="../media/image697.png" /><Relationship Id="rId230" Type="http://schemas.openxmlformats.org/officeDocument/2006/relationships/image" Target="../media/image301.png" /><Relationship Id="rId468" Type="http://schemas.openxmlformats.org/officeDocument/2006/relationships/image" Target="../media/image532.png" /><Relationship Id="rId675" Type="http://schemas.openxmlformats.org/officeDocument/2006/relationships/image" Target="../media/image739.png" /><Relationship Id="rId25" Type="http://schemas.openxmlformats.org/officeDocument/2006/relationships/image" Target="../media/image104.png" /><Relationship Id="rId67" Type="http://schemas.openxmlformats.org/officeDocument/2006/relationships/image" Target="../media/image144.png" /><Relationship Id="rId272" Type="http://schemas.openxmlformats.org/officeDocument/2006/relationships/image" Target="../media/image341.png" /><Relationship Id="rId328" Type="http://schemas.openxmlformats.org/officeDocument/2006/relationships/image" Target="../media/image394.png" /><Relationship Id="rId535" Type="http://schemas.openxmlformats.org/officeDocument/2006/relationships/image" Target="../media/image599.png" /><Relationship Id="rId577" Type="http://schemas.openxmlformats.org/officeDocument/2006/relationships/image" Target="../media/image641.png" /><Relationship Id="rId132" Type="http://schemas.openxmlformats.org/officeDocument/2006/relationships/image" Target="../media/image205.png" /><Relationship Id="rId174" Type="http://schemas.openxmlformats.org/officeDocument/2006/relationships/image" Target="../media/image246.png" /><Relationship Id="rId381" Type="http://schemas.openxmlformats.org/officeDocument/2006/relationships/image" Target="../media/image66.png" /><Relationship Id="rId602" Type="http://schemas.openxmlformats.org/officeDocument/2006/relationships/image" Target="../media/image666.png" /><Relationship Id="rId241" Type="http://schemas.openxmlformats.org/officeDocument/2006/relationships/image" Target="../media/image312.png" /><Relationship Id="rId437" Type="http://schemas.openxmlformats.org/officeDocument/2006/relationships/image" Target="../media/image501.png" /><Relationship Id="rId479" Type="http://schemas.openxmlformats.org/officeDocument/2006/relationships/image" Target="../media/image543.png" /><Relationship Id="rId644" Type="http://schemas.openxmlformats.org/officeDocument/2006/relationships/image" Target="../media/image708.png" /><Relationship Id="rId686" Type="http://schemas.openxmlformats.org/officeDocument/2006/relationships/image" Target="../media/image750.png" /><Relationship Id="rId36" Type="http://schemas.openxmlformats.org/officeDocument/2006/relationships/image" Target="../media/image114.png" /><Relationship Id="rId283" Type="http://schemas.openxmlformats.org/officeDocument/2006/relationships/image" Target="../media/image63.png" /><Relationship Id="rId339" Type="http://schemas.openxmlformats.org/officeDocument/2006/relationships/image" Target="../media/image405.png" /><Relationship Id="rId490" Type="http://schemas.openxmlformats.org/officeDocument/2006/relationships/image" Target="../media/image554.png" /><Relationship Id="rId504" Type="http://schemas.openxmlformats.org/officeDocument/2006/relationships/image" Target="../media/image568.png" /><Relationship Id="rId546" Type="http://schemas.openxmlformats.org/officeDocument/2006/relationships/image" Target="../media/image610.png" /><Relationship Id="rId78" Type="http://schemas.openxmlformats.org/officeDocument/2006/relationships/image" Target="../media/image155.png" /><Relationship Id="rId101" Type="http://schemas.openxmlformats.org/officeDocument/2006/relationships/image" Target="../media/image176.png" /><Relationship Id="rId143" Type="http://schemas.openxmlformats.org/officeDocument/2006/relationships/image" Target="../media/image216.png" /><Relationship Id="rId185" Type="http://schemas.openxmlformats.org/officeDocument/2006/relationships/image" Target="../media/image257.png" /><Relationship Id="rId350" Type="http://schemas.openxmlformats.org/officeDocument/2006/relationships/image" Target="../media/image416.png" /><Relationship Id="rId406" Type="http://schemas.openxmlformats.org/officeDocument/2006/relationships/image" Target="../media/image471.png" /><Relationship Id="rId588" Type="http://schemas.openxmlformats.org/officeDocument/2006/relationships/image" Target="../media/image652.png" /><Relationship Id="rId9" Type="http://schemas.openxmlformats.org/officeDocument/2006/relationships/image" Target="../media/image90.png" /><Relationship Id="rId210" Type="http://schemas.openxmlformats.org/officeDocument/2006/relationships/image" Target="../media/image281.png" /><Relationship Id="rId392" Type="http://schemas.openxmlformats.org/officeDocument/2006/relationships/image" Target="../media/image457.png" /><Relationship Id="rId448" Type="http://schemas.openxmlformats.org/officeDocument/2006/relationships/image" Target="../media/image512.png" /><Relationship Id="rId613" Type="http://schemas.openxmlformats.org/officeDocument/2006/relationships/image" Target="../media/image677.png" /><Relationship Id="rId655" Type="http://schemas.openxmlformats.org/officeDocument/2006/relationships/image" Target="../media/image719.png" /><Relationship Id="rId697" Type="http://schemas.openxmlformats.org/officeDocument/2006/relationships/image" Target="../media/image761.png" /><Relationship Id="rId252" Type="http://schemas.openxmlformats.org/officeDocument/2006/relationships/image" Target="../media/image321.png" /><Relationship Id="rId294" Type="http://schemas.openxmlformats.org/officeDocument/2006/relationships/image" Target="../media/image361.png" /><Relationship Id="rId308" Type="http://schemas.openxmlformats.org/officeDocument/2006/relationships/image" Target="../media/image374.png" /><Relationship Id="rId515" Type="http://schemas.openxmlformats.org/officeDocument/2006/relationships/image" Target="../media/image579.png" /><Relationship Id="rId47" Type="http://schemas.openxmlformats.org/officeDocument/2006/relationships/image" Target="../media/image124.png" /><Relationship Id="rId89" Type="http://schemas.openxmlformats.org/officeDocument/2006/relationships/image" Target="../media/image165.png" /><Relationship Id="rId112" Type="http://schemas.openxmlformats.org/officeDocument/2006/relationships/image" Target="../media/image186.png" /><Relationship Id="rId154" Type="http://schemas.openxmlformats.org/officeDocument/2006/relationships/image" Target="../media/image227.png" /><Relationship Id="rId361" Type="http://schemas.openxmlformats.org/officeDocument/2006/relationships/image" Target="../media/image427.png" /><Relationship Id="rId557" Type="http://schemas.openxmlformats.org/officeDocument/2006/relationships/image" Target="../media/image621.png" /><Relationship Id="rId599" Type="http://schemas.openxmlformats.org/officeDocument/2006/relationships/image" Target="../media/image663.png" /><Relationship Id="rId196" Type="http://schemas.openxmlformats.org/officeDocument/2006/relationships/image" Target="../media/image268.png" /><Relationship Id="rId417" Type="http://schemas.openxmlformats.org/officeDocument/2006/relationships/image" Target="../media/image482.png" /><Relationship Id="rId459" Type="http://schemas.openxmlformats.org/officeDocument/2006/relationships/image" Target="../media/image523.png" /><Relationship Id="rId624" Type="http://schemas.openxmlformats.org/officeDocument/2006/relationships/image" Target="../media/image688.png" /><Relationship Id="rId666" Type="http://schemas.openxmlformats.org/officeDocument/2006/relationships/image" Target="../media/image730.png" /><Relationship Id="rId16" Type="http://schemas.openxmlformats.org/officeDocument/2006/relationships/image" Target="../media/image96.png" /><Relationship Id="rId221" Type="http://schemas.openxmlformats.org/officeDocument/2006/relationships/image" Target="../media/image292.png" /><Relationship Id="rId263" Type="http://schemas.openxmlformats.org/officeDocument/2006/relationships/image" Target="../media/image332.png" /><Relationship Id="rId319" Type="http://schemas.openxmlformats.org/officeDocument/2006/relationships/image" Target="../media/image385.png" /><Relationship Id="rId470" Type="http://schemas.openxmlformats.org/officeDocument/2006/relationships/image" Target="../media/image534.png" /><Relationship Id="rId526" Type="http://schemas.openxmlformats.org/officeDocument/2006/relationships/image" Target="../media/image590.png" /><Relationship Id="rId58" Type="http://schemas.openxmlformats.org/officeDocument/2006/relationships/image" Target="../media/image135.png" /><Relationship Id="rId123" Type="http://schemas.openxmlformats.org/officeDocument/2006/relationships/image" Target="../media/image196.png" /><Relationship Id="rId330" Type="http://schemas.openxmlformats.org/officeDocument/2006/relationships/image" Target="../media/image396.png" /><Relationship Id="rId568" Type="http://schemas.openxmlformats.org/officeDocument/2006/relationships/image" Target="../media/image632.png" /><Relationship Id="rId165" Type="http://schemas.openxmlformats.org/officeDocument/2006/relationships/image" Target="../media/image237.png" /><Relationship Id="rId372" Type="http://schemas.openxmlformats.org/officeDocument/2006/relationships/image" Target="../media/image438.png" /><Relationship Id="rId428" Type="http://schemas.openxmlformats.org/officeDocument/2006/relationships/image" Target="../media/image493.png" /><Relationship Id="rId635" Type="http://schemas.openxmlformats.org/officeDocument/2006/relationships/image" Target="../media/image699.png" /><Relationship Id="rId677" Type="http://schemas.openxmlformats.org/officeDocument/2006/relationships/image" Target="../media/image741.png" /><Relationship Id="rId232" Type="http://schemas.openxmlformats.org/officeDocument/2006/relationships/image" Target="../media/image303.png" /><Relationship Id="rId274" Type="http://schemas.openxmlformats.org/officeDocument/2006/relationships/image" Target="../media/image343.png" /><Relationship Id="rId481" Type="http://schemas.openxmlformats.org/officeDocument/2006/relationships/image" Target="../media/image545.png" /><Relationship Id="rId27" Type="http://schemas.openxmlformats.org/officeDocument/2006/relationships/image" Target="../media/image106.png" /><Relationship Id="rId69" Type="http://schemas.openxmlformats.org/officeDocument/2006/relationships/image" Target="../media/image146.png" /><Relationship Id="rId134" Type="http://schemas.openxmlformats.org/officeDocument/2006/relationships/image" Target="../media/image207.png" /><Relationship Id="rId537" Type="http://schemas.openxmlformats.org/officeDocument/2006/relationships/image" Target="../media/image601.png" /><Relationship Id="rId579" Type="http://schemas.openxmlformats.org/officeDocument/2006/relationships/image" Target="../media/image643.png" /><Relationship Id="rId80" Type="http://schemas.openxmlformats.org/officeDocument/2006/relationships/image" Target="../media/image54.png" /><Relationship Id="rId176" Type="http://schemas.openxmlformats.org/officeDocument/2006/relationships/image" Target="../media/image248.png" /><Relationship Id="rId341" Type="http://schemas.openxmlformats.org/officeDocument/2006/relationships/image" Target="../media/image407.png" /><Relationship Id="rId383" Type="http://schemas.openxmlformats.org/officeDocument/2006/relationships/image" Target="../media/image448.png" /><Relationship Id="rId439" Type="http://schemas.openxmlformats.org/officeDocument/2006/relationships/image" Target="../media/image503.png" /><Relationship Id="rId590" Type="http://schemas.openxmlformats.org/officeDocument/2006/relationships/image" Target="../media/image654.png" /><Relationship Id="rId604" Type="http://schemas.openxmlformats.org/officeDocument/2006/relationships/image" Target="../media/image668.png" /><Relationship Id="rId646" Type="http://schemas.openxmlformats.org/officeDocument/2006/relationships/image" Target="../media/image710.png" /><Relationship Id="rId201" Type="http://schemas.openxmlformats.org/officeDocument/2006/relationships/image" Target="../media/image273.png" /><Relationship Id="rId243" Type="http://schemas.openxmlformats.org/officeDocument/2006/relationships/image" Target="../media/image313.png" /><Relationship Id="rId285" Type="http://schemas.openxmlformats.org/officeDocument/2006/relationships/image" Target="../media/image353.png" /><Relationship Id="rId450" Type="http://schemas.openxmlformats.org/officeDocument/2006/relationships/image" Target="../media/image514.png" /><Relationship Id="rId506" Type="http://schemas.openxmlformats.org/officeDocument/2006/relationships/image" Target="../media/image570.png" /><Relationship Id="rId688" Type="http://schemas.openxmlformats.org/officeDocument/2006/relationships/image" Target="../media/image752.png" /><Relationship Id="rId38" Type="http://schemas.openxmlformats.org/officeDocument/2006/relationships/image" Target="../media/image115.png" /><Relationship Id="rId103" Type="http://schemas.openxmlformats.org/officeDocument/2006/relationships/image" Target="../media/image177.png" /><Relationship Id="rId310" Type="http://schemas.openxmlformats.org/officeDocument/2006/relationships/image" Target="../media/image376.png" /><Relationship Id="rId492" Type="http://schemas.openxmlformats.org/officeDocument/2006/relationships/image" Target="../media/image556.png" /><Relationship Id="rId548" Type="http://schemas.openxmlformats.org/officeDocument/2006/relationships/image" Target="../media/image612.png" /><Relationship Id="rId91" Type="http://schemas.openxmlformats.org/officeDocument/2006/relationships/image" Target="../media/image55.png" /><Relationship Id="rId145" Type="http://schemas.openxmlformats.org/officeDocument/2006/relationships/image" Target="../media/image218.png" /><Relationship Id="rId187" Type="http://schemas.openxmlformats.org/officeDocument/2006/relationships/image" Target="../media/image259.png" /><Relationship Id="rId352" Type="http://schemas.openxmlformats.org/officeDocument/2006/relationships/image" Target="../media/image418.png" /><Relationship Id="rId394" Type="http://schemas.openxmlformats.org/officeDocument/2006/relationships/image" Target="../media/image459.png" /><Relationship Id="rId408" Type="http://schemas.openxmlformats.org/officeDocument/2006/relationships/image" Target="../media/image473.png" /><Relationship Id="rId615" Type="http://schemas.openxmlformats.org/officeDocument/2006/relationships/image" Target="../media/image679.png" /><Relationship Id="rId212" Type="http://schemas.openxmlformats.org/officeDocument/2006/relationships/image" Target="../media/image283.png" /><Relationship Id="rId254" Type="http://schemas.openxmlformats.org/officeDocument/2006/relationships/image" Target="../media/image323.png" /><Relationship Id="rId657" Type="http://schemas.openxmlformats.org/officeDocument/2006/relationships/image" Target="../media/image721.png" /><Relationship Id="rId699" Type="http://schemas.openxmlformats.org/officeDocument/2006/relationships/image" Target="../media/image763.png" /><Relationship Id="rId49" Type="http://schemas.openxmlformats.org/officeDocument/2006/relationships/image" Target="../media/image126.png" /><Relationship Id="rId114" Type="http://schemas.openxmlformats.org/officeDocument/2006/relationships/image" Target="../media/image188.png" /><Relationship Id="rId296" Type="http://schemas.openxmlformats.org/officeDocument/2006/relationships/image" Target="../media/image363.png" /><Relationship Id="rId461" Type="http://schemas.openxmlformats.org/officeDocument/2006/relationships/image" Target="../media/image525.png" /><Relationship Id="rId517" Type="http://schemas.openxmlformats.org/officeDocument/2006/relationships/image" Target="../media/image581.png" /><Relationship Id="rId559" Type="http://schemas.openxmlformats.org/officeDocument/2006/relationships/image" Target="../media/image623.png" /><Relationship Id="rId60" Type="http://schemas.openxmlformats.org/officeDocument/2006/relationships/image" Target="../media/image137.png" /><Relationship Id="rId156" Type="http://schemas.openxmlformats.org/officeDocument/2006/relationships/image" Target="../media/image229.png" /><Relationship Id="rId198" Type="http://schemas.openxmlformats.org/officeDocument/2006/relationships/image" Target="../media/image270.png" /><Relationship Id="rId321" Type="http://schemas.openxmlformats.org/officeDocument/2006/relationships/image" Target="../media/image387.png" /><Relationship Id="rId363" Type="http://schemas.openxmlformats.org/officeDocument/2006/relationships/image" Target="../media/image429.png" /><Relationship Id="rId419" Type="http://schemas.openxmlformats.org/officeDocument/2006/relationships/image" Target="../media/image484.png" /><Relationship Id="rId570" Type="http://schemas.openxmlformats.org/officeDocument/2006/relationships/image" Target="../media/image634.png" /><Relationship Id="rId626" Type="http://schemas.openxmlformats.org/officeDocument/2006/relationships/image" Target="../media/image690.png" /><Relationship Id="rId223" Type="http://schemas.openxmlformats.org/officeDocument/2006/relationships/image" Target="../media/image294.png" /><Relationship Id="rId430" Type="http://schemas.openxmlformats.org/officeDocument/2006/relationships/image" Target="../media/image494.png" /><Relationship Id="rId668" Type="http://schemas.openxmlformats.org/officeDocument/2006/relationships/image" Target="../media/image732.png" /><Relationship Id="rId18" Type="http://schemas.openxmlformats.org/officeDocument/2006/relationships/image" Target="../media/image98.png" /><Relationship Id="rId265" Type="http://schemas.openxmlformats.org/officeDocument/2006/relationships/image" Target="../media/image334.png" /><Relationship Id="rId472" Type="http://schemas.openxmlformats.org/officeDocument/2006/relationships/image" Target="../media/image536.png" /><Relationship Id="rId528" Type="http://schemas.openxmlformats.org/officeDocument/2006/relationships/image" Target="../media/image592.png" /><Relationship Id="rId125" Type="http://schemas.openxmlformats.org/officeDocument/2006/relationships/image" Target="../media/image198.png" /><Relationship Id="rId167" Type="http://schemas.openxmlformats.org/officeDocument/2006/relationships/image" Target="../media/image239.png" /><Relationship Id="rId332" Type="http://schemas.openxmlformats.org/officeDocument/2006/relationships/image" Target="../media/image398.png" /><Relationship Id="rId374" Type="http://schemas.openxmlformats.org/officeDocument/2006/relationships/image" Target="../media/image440.png" /><Relationship Id="rId581" Type="http://schemas.openxmlformats.org/officeDocument/2006/relationships/image" Target="../media/image645.png" /><Relationship Id="rId71" Type="http://schemas.openxmlformats.org/officeDocument/2006/relationships/image" Target="../media/image148.png" /><Relationship Id="rId234" Type="http://schemas.openxmlformats.org/officeDocument/2006/relationships/image" Target="../media/image305.png" /><Relationship Id="rId637" Type="http://schemas.openxmlformats.org/officeDocument/2006/relationships/image" Target="../media/image701.png" /><Relationship Id="rId679" Type="http://schemas.openxmlformats.org/officeDocument/2006/relationships/image" Target="../media/image743.png" /><Relationship Id="rId2" Type="http://schemas.openxmlformats.org/officeDocument/2006/relationships/image" Target="../media/image83.png" /><Relationship Id="rId29" Type="http://schemas.openxmlformats.org/officeDocument/2006/relationships/image" Target="../media/image107.png" /><Relationship Id="rId276" Type="http://schemas.openxmlformats.org/officeDocument/2006/relationships/image" Target="../media/image345.png" /><Relationship Id="rId441" Type="http://schemas.openxmlformats.org/officeDocument/2006/relationships/image" Target="../media/image505.png" /><Relationship Id="rId483" Type="http://schemas.openxmlformats.org/officeDocument/2006/relationships/image" Target="../media/image547.png" /><Relationship Id="rId539" Type="http://schemas.openxmlformats.org/officeDocument/2006/relationships/image" Target="../media/image603.png" /><Relationship Id="rId690" Type="http://schemas.openxmlformats.org/officeDocument/2006/relationships/image" Target="../media/image754.png" /><Relationship Id="rId40" Type="http://schemas.openxmlformats.org/officeDocument/2006/relationships/image" Target="../media/image117.png" /><Relationship Id="rId136" Type="http://schemas.openxmlformats.org/officeDocument/2006/relationships/image" Target="../media/image209.png" /><Relationship Id="rId178" Type="http://schemas.openxmlformats.org/officeDocument/2006/relationships/image" Target="../media/image250.png" /><Relationship Id="rId301" Type="http://schemas.openxmlformats.org/officeDocument/2006/relationships/image" Target="../media/image368.png" /><Relationship Id="rId343" Type="http://schemas.openxmlformats.org/officeDocument/2006/relationships/image" Target="../media/image409.png" /><Relationship Id="rId550" Type="http://schemas.openxmlformats.org/officeDocument/2006/relationships/image" Target="../media/image614.png" /><Relationship Id="rId61" Type="http://schemas.openxmlformats.org/officeDocument/2006/relationships/image" Target="../media/image138.png" /><Relationship Id="rId82" Type="http://schemas.openxmlformats.org/officeDocument/2006/relationships/image" Target="../media/image158.png" /><Relationship Id="rId199" Type="http://schemas.openxmlformats.org/officeDocument/2006/relationships/image" Target="../media/image271.png" /><Relationship Id="rId203" Type="http://schemas.openxmlformats.org/officeDocument/2006/relationships/image" Target="../media/image275.png" /><Relationship Id="rId385" Type="http://schemas.openxmlformats.org/officeDocument/2006/relationships/image" Target="../media/image450.png" /><Relationship Id="rId571" Type="http://schemas.openxmlformats.org/officeDocument/2006/relationships/image" Target="../media/image635.png" /><Relationship Id="rId592" Type="http://schemas.openxmlformats.org/officeDocument/2006/relationships/image" Target="../media/image656.png" /><Relationship Id="rId606" Type="http://schemas.openxmlformats.org/officeDocument/2006/relationships/image" Target="../media/image670.png" /><Relationship Id="rId627" Type="http://schemas.openxmlformats.org/officeDocument/2006/relationships/image" Target="../media/image691.png" /><Relationship Id="rId648" Type="http://schemas.openxmlformats.org/officeDocument/2006/relationships/image" Target="../media/image712.png" /><Relationship Id="rId669" Type="http://schemas.openxmlformats.org/officeDocument/2006/relationships/image" Target="../media/image733.png" /><Relationship Id="rId19" Type="http://schemas.openxmlformats.org/officeDocument/2006/relationships/image" Target="../media/image76.png" /><Relationship Id="rId224" Type="http://schemas.openxmlformats.org/officeDocument/2006/relationships/image" Target="../media/image295.png" /><Relationship Id="rId245" Type="http://schemas.openxmlformats.org/officeDocument/2006/relationships/image" Target="../media/image315.png" /><Relationship Id="rId266" Type="http://schemas.openxmlformats.org/officeDocument/2006/relationships/image" Target="../media/image335.png" /><Relationship Id="rId287" Type="http://schemas.openxmlformats.org/officeDocument/2006/relationships/image" Target="../media/image355.png" /><Relationship Id="rId410" Type="http://schemas.openxmlformats.org/officeDocument/2006/relationships/image" Target="../media/image475.png" /><Relationship Id="rId431" Type="http://schemas.openxmlformats.org/officeDocument/2006/relationships/image" Target="../media/image495.png" /><Relationship Id="rId452" Type="http://schemas.openxmlformats.org/officeDocument/2006/relationships/image" Target="../media/image516.png" /><Relationship Id="rId473" Type="http://schemas.openxmlformats.org/officeDocument/2006/relationships/image" Target="../media/image537.png" /><Relationship Id="rId494" Type="http://schemas.openxmlformats.org/officeDocument/2006/relationships/image" Target="../media/image558.png" /><Relationship Id="rId508" Type="http://schemas.openxmlformats.org/officeDocument/2006/relationships/image" Target="../media/image572.png" /><Relationship Id="rId529" Type="http://schemas.openxmlformats.org/officeDocument/2006/relationships/image" Target="../media/image593.png" /><Relationship Id="rId680" Type="http://schemas.openxmlformats.org/officeDocument/2006/relationships/image" Target="../media/image744.png" /><Relationship Id="rId30" Type="http://schemas.openxmlformats.org/officeDocument/2006/relationships/image" Target="../media/image108.png" /><Relationship Id="rId105" Type="http://schemas.openxmlformats.org/officeDocument/2006/relationships/image" Target="../media/image179.png" /><Relationship Id="rId126" Type="http://schemas.openxmlformats.org/officeDocument/2006/relationships/image" Target="../media/image199.png" /><Relationship Id="rId147" Type="http://schemas.openxmlformats.org/officeDocument/2006/relationships/image" Target="../media/image220.png" /><Relationship Id="rId168" Type="http://schemas.openxmlformats.org/officeDocument/2006/relationships/image" Target="../media/image240.png" /><Relationship Id="rId312" Type="http://schemas.openxmlformats.org/officeDocument/2006/relationships/image" Target="../media/image378.png" /><Relationship Id="rId333" Type="http://schemas.openxmlformats.org/officeDocument/2006/relationships/image" Target="../media/image399.png" /><Relationship Id="rId354" Type="http://schemas.openxmlformats.org/officeDocument/2006/relationships/image" Target="../media/image420.png" /><Relationship Id="rId540" Type="http://schemas.openxmlformats.org/officeDocument/2006/relationships/image" Target="../media/image604.png" /><Relationship Id="rId51" Type="http://schemas.openxmlformats.org/officeDocument/2006/relationships/image" Target="../media/image128.png" /><Relationship Id="rId72" Type="http://schemas.openxmlformats.org/officeDocument/2006/relationships/image" Target="../media/image149.png" /><Relationship Id="rId93" Type="http://schemas.openxmlformats.org/officeDocument/2006/relationships/image" Target="../media/image168.png" /><Relationship Id="rId189" Type="http://schemas.openxmlformats.org/officeDocument/2006/relationships/image" Target="../media/image261.png" /><Relationship Id="rId375" Type="http://schemas.openxmlformats.org/officeDocument/2006/relationships/image" Target="../media/image441.png" /><Relationship Id="rId396" Type="http://schemas.openxmlformats.org/officeDocument/2006/relationships/image" Target="../media/image461.png" /><Relationship Id="rId561" Type="http://schemas.openxmlformats.org/officeDocument/2006/relationships/image" Target="../media/image625.png" /><Relationship Id="rId582" Type="http://schemas.openxmlformats.org/officeDocument/2006/relationships/image" Target="../media/image646.png" /><Relationship Id="rId617" Type="http://schemas.openxmlformats.org/officeDocument/2006/relationships/image" Target="../media/image681.png" /><Relationship Id="rId638" Type="http://schemas.openxmlformats.org/officeDocument/2006/relationships/image" Target="../media/image702.png" /><Relationship Id="rId659" Type="http://schemas.openxmlformats.org/officeDocument/2006/relationships/image" Target="../media/image723.png" /><Relationship Id="rId3" Type="http://schemas.openxmlformats.org/officeDocument/2006/relationships/image" Target="../media/image84.png" /><Relationship Id="rId214" Type="http://schemas.openxmlformats.org/officeDocument/2006/relationships/image" Target="../media/image285.png" /><Relationship Id="rId235" Type="http://schemas.openxmlformats.org/officeDocument/2006/relationships/image" Target="../media/image306.png" /><Relationship Id="rId256" Type="http://schemas.openxmlformats.org/officeDocument/2006/relationships/image" Target="../media/image325.png" /><Relationship Id="rId277" Type="http://schemas.openxmlformats.org/officeDocument/2006/relationships/image" Target="../media/image346.png" /><Relationship Id="rId298" Type="http://schemas.openxmlformats.org/officeDocument/2006/relationships/image" Target="../media/image365.png" /><Relationship Id="rId400" Type="http://schemas.openxmlformats.org/officeDocument/2006/relationships/image" Target="../media/image465.png" /><Relationship Id="rId421" Type="http://schemas.openxmlformats.org/officeDocument/2006/relationships/image" Target="../media/image486.png" /><Relationship Id="rId442" Type="http://schemas.openxmlformats.org/officeDocument/2006/relationships/image" Target="../media/image506.png" /><Relationship Id="rId463" Type="http://schemas.openxmlformats.org/officeDocument/2006/relationships/image" Target="../media/image527.png" /><Relationship Id="rId484" Type="http://schemas.openxmlformats.org/officeDocument/2006/relationships/image" Target="../media/image548.png" /><Relationship Id="rId519" Type="http://schemas.openxmlformats.org/officeDocument/2006/relationships/image" Target="../media/image583.png" /><Relationship Id="rId670" Type="http://schemas.openxmlformats.org/officeDocument/2006/relationships/image" Target="../media/image734.png" /><Relationship Id="rId116" Type="http://schemas.openxmlformats.org/officeDocument/2006/relationships/image" Target="../media/image190.png" /><Relationship Id="rId137" Type="http://schemas.openxmlformats.org/officeDocument/2006/relationships/image" Target="../media/image210.png" /><Relationship Id="rId158" Type="http://schemas.openxmlformats.org/officeDocument/2006/relationships/image" Target="../media/image231.png" /><Relationship Id="rId302" Type="http://schemas.openxmlformats.org/officeDocument/2006/relationships/image" Target="../media/image369.png" /><Relationship Id="rId323" Type="http://schemas.openxmlformats.org/officeDocument/2006/relationships/image" Target="../media/image389.png" /><Relationship Id="rId344" Type="http://schemas.openxmlformats.org/officeDocument/2006/relationships/image" Target="../media/image410.png" /><Relationship Id="rId530" Type="http://schemas.openxmlformats.org/officeDocument/2006/relationships/image" Target="../media/image594.png" /><Relationship Id="rId691" Type="http://schemas.openxmlformats.org/officeDocument/2006/relationships/image" Target="../media/image755.png" /><Relationship Id="rId20" Type="http://schemas.openxmlformats.org/officeDocument/2006/relationships/image" Target="../media/image99.png" /><Relationship Id="rId41" Type="http://schemas.openxmlformats.org/officeDocument/2006/relationships/image" Target="../media/image118.png" /><Relationship Id="rId62" Type="http://schemas.openxmlformats.org/officeDocument/2006/relationships/image" Target="../media/image139.png" /><Relationship Id="rId83" Type="http://schemas.openxmlformats.org/officeDocument/2006/relationships/image" Target="../media/image159.png" /><Relationship Id="rId179" Type="http://schemas.openxmlformats.org/officeDocument/2006/relationships/image" Target="../media/image251.png" /><Relationship Id="rId365" Type="http://schemas.openxmlformats.org/officeDocument/2006/relationships/image" Target="../media/image431.png" /><Relationship Id="rId386" Type="http://schemas.openxmlformats.org/officeDocument/2006/relationships/image" Target="../media/image451.png" /><Relationship Id="rId551" Type="http://schemas.openxmlformats.org/officeDocument/2006/relationships/image" Target="../media/image615.png" /><Relationship Id="rId572" Type="http://schemas.openxmlformats.org/officeDocument/2006/relationships/image" Target="../media/image636.png" /><Relationship Id="rId593" Type="http://schemas.openxmlformats.org/officeDocument/2006/relationships/image" Target="../media/image657.png" /><Relationship Id="rId607" Type="http://schemas.openxmlformats.org/officeDocument/2006/relationships/image" Target="../media/image671.png" /><Relationship Id="rId628" Type="http://schemas.openxmlformats.org/officeDocument/2006/relationships/image" Target="../media/image692.png" /><Relationship Id="rId649" Type="http://schemas.openxmlformats.org/officeDocument/2006/relationships/image" Target="../media/image713.png" /><Relationship Id="rId190" Type="http://schemas.openxmlformats.org/officeDocument/2006/relationships/image" Target="../media/image262.png" /><Relationship Id="rId204" Type="http://schemas.openxmlformats.org/officeDocument/2006/relationships/image" Target="../media/image276.png" /><Relationship Id="rId225" Type="http://schemas.openxmlformats.org/officeDocument/2006/relationships/image" Target="../media/image296.png" /><Relationship Id="rId246" Type="http://schemas.openxmlformats.org/officeDocument/2006/relationships/image" Target="../media/image316.png" /><Relationship Id="rId267" Type="http://schemas.openxmlformats.org/officeDocument/2006/relationships/image" Target="../media/image336.png" /><Relationship Id="rId288" Type="http://schemas.openxmlformats.org/officeDocument/2006/relationships/image" Target="../media/image356.png" /><Relationship Id="rId411" Type="http://schemas.openxmlformats.org/officeDocument/2006/relationships/image" Target="../media/image476.png" /><Relationship Id="rId432" Type="http://schemas.openxmlformats.org/officeDocument/2006/relationships/image" Target="../media/image496.png" /><Relationship Id="rId453" Type="http://schemas.openxmlformats.org/officeDocument/2006/relationships/image" Target="../media/image517.png" /><Relationship Id="rId474" Type="http://schemas.openxmlformats.org/officeDocument/2006/relationships/image" Target="../media/image538.png" /><Relationship Id="rId509" Type="http://schemas.openxmlformats.org/officeDocument/2006/relationships/image" Target="../media/image573.png" /><Relationship Id="rId660" Type="http://schemas.openxmlformats.org/officeDocument/2006/relationships/image" Target="../media/image724.png" /><Relationship Id="rId106" Type="http://schemas.openxmlformats.org/officeDocument/2006/relationships/image" Target="../media/image180.png" /><Relationship Id="rId127" Type="http://schemas.openxmlformats.org/officeDocument/2006/relationships/image" Target="../media/image200.png" /><Relationship Id="rId313" Type="http://schemas.openxmlformats.org/officeDocument/2006/relationships/image" Target="../media/image379.png" /><Relationship Id="rId495" Type="http://schemas.openxmlformats.org/officeDocument/2006/relationships/image" Target="../media/image559.png" /><Relationship Id="rId681" Type="http://schemas.openxmlformats.org/officeDocument/2006/relationships/image" Target="../media/image745.png" /><Relationship Id="rId10" Type="http://schemas.openxmlformats.org/officeDocument/2006/relationships/image" Target="../media/image91.png" /><Relationship Id="rId31" Type="http://schemas.openxmlformats.org/officeDocument/2006/relationships/image" Target="../media/image109.png" /><Relationship Id="rId52" Type="http://schemas.openxmlformats.org/officeDocument/2006/relationships/image" Target="../media/image129.png" /><Relationship Id="rId73" Type="http://schemas.openxmlformats.org/officeDocument/2006/relationships/image" Target="../media/image150.png" /><Relationship Id="rId94" Type="http://schemas.openxmlformats.org/officeDocument/2006/relationships/image" Target="../media/image169.png" /><Relationship Id="rId148" Type="http://schemas.openxmlformats.org/officeDocument/2006/relationships/image" Target="../media/image221.png" /><Relationship Id="rId169" Type="http://schemas.openxmlformats.org/officeDocument/2006/relationships/image" Target="../media/image241.png" /><Relationship Id="rId334" Type="http://schemas.openxmlformats.org/officeDocument/2006/relationships/image" Target="../media/image400.png" /><Relationship Id="rId355" Type="http://schemas.openxmlformats.org/officeDocument/2006/relationships/image" Target="../media/image421.png" /><Relationship Id="rId376" Type="http://schemas.openxmlformats.org/officeDocument/2006/relationships/image" Target="../media/image442.png" /><Relationship Id="rId397" Type="http://schemas.openxmlformats.org/officeDocument/2006/relationships/image" Target="../media/image462.png" /><Relationship Id="rId520" Type="http://schemas.openxmlformats.org/officeDocument/2006/relationships/image" Target="../media/image584.png" /><Relationship Id="rId541" Type="http://schemas.openxmlformats.org/officeDocument/2006/relationships/image" Target="../media/image605.png" /><Relationship Id="rId562" Type="http://schemas.openxmlformats.org/officeDocument/2006/relationships/image" Target="../media/image626.png" /><Relationship Id="rId583" Type="http://schemas.openxmlformats.org/officeDocument/2006/relationships/image" Target="../media/image647.png" /><Relationship Id="rId618" Type="http://schemas.openxmlformats.org/officeDocument/2006/relationships/image" Target="../media/image682.png" /><Relationship Id="rId639" Type="http://schemas.openxmlformats.org/officeDocument/2006/relationships/image" Target="../media/image703.png" /><Relationship Id="rId4" Type="http://schemas.openxmlformats.org/officeDocument/2006/relationships/image" Target="../media/image85.png" /><Relationship Id="rId180" Type="http://schemas.openxmlformats.org/officeDocument/2006/relationships/image" Target="../media/image252.png" /><Relationship Id="rId215" Type="http://schemas.openxmlformats.org/officeDocument/2006/relationships/image" Target="../media/image286.png" /><Relationship Id="rId236" Type="http://schemas.openxmlformats.org/officeDocument/2006/relationships/image" Target="../media/image307.png" /><Relationship Id="rId257" Type="http://schemas.openxmlformats.org/officeDocument/2006/relationships/image" Target="../media/image326.png" /><Relationship Id="rId278" Type="http://schemas.openxmlformats.org/officeDocument/2006/relationships/image" Target="../media/image347.png" /><Relationship Id="rId401" Type="http://schemas.openxmlformats.org/officeDocument/2006/relationships/image" Target="../media/image466.png" /><Relationship Id="rId422" Type="http://schemas.openxmlformats.org/officeDocument/2006/relationships/image" Target="../media/image487.png" /><Relationship Id="rId443" Type="http://schemas.openxmlformats.org/officeDocument/2006/relationships/image" Target="../media/image507.png" /><Relationship Id="rId464" Type="http://schemas.openxmlformats.org/officeDocument/2006/relationships/image" Target="../media/image528.png" /><Relationship Id="rId650" Type="http://schemas.openxmlformats.org/officeDocument/2006/relationships/image" Target="../media/image714.png" /><Relationship Id="rId303" Type="http://schemas.openxmlformats.org/officeDocument/2006/relationships/image" Target="../media/image370.png" /><Relationship Id="rId485" Type="http://schemas.openxmlformats.org/officeDocument/2006/relationships/image" Target="../media/image549.png" /><Relationship Id="rId692" Type="http://schemas.openxmlformats.org/officeDocument/2006/relationships/image" Target="../media/image756.png" /><Relationship Id="rId42" Type="http://schemas.openxmlformats.org/officeDocument/2006/relationships/image" Target="../media/image119.png" /><Relationship Id="rId84" Type="http://schemas.openxmlformats.org/officeDocument/2006/relationships/image" Target="../media/image160.png" /><Relationship Id="rId138" Type="http://schemas.openxmlformats.org/officeDocument/2006/relationships/image" Target="../media/image211.png" /><Relationship Id="rId345" Type="http://schemas.openxmlformats.org/officeDocument/2006/relationships/image" Target="../media/image411.png" /><Relationship Id="rId387" Type="http://schemas.openxmlformats.org/officeDocument/2006/relationships/image" Target="../media/image452.png" /><Relationship Id="rId510" Type="http://schemas.openxmlformats.org/officeDocument/2006/relationships/image" Target="../media/image574.png" /><Relationship Id="rId552" Type="http://schemas.openxmlformats.org/officeDocument/2006/relationships/image" Target="../media/image616.png" /><Relationship Id="rId594" Type="http://schemas.openxmlformats.org/officeDocument/2006/relationships/image" Target="../media/image658.png" /><Relationship Id="rId608" Type="http://schemas.openxmlformats.org/officeDocument/2006/relationships/image" Target="../media/image672.png" /><Relationship Id="rId191" Type="http://schemas.openxmlformats.org/officeDocument/2006/relationships/image" Target="../media/image263.png" /><Relationship Id="rId205" Type="http://schemas.openxmlformats.org/officeDocument/2006/relationships/image" Target="../media/image277.png" /><Relationship Id="rId247" Type="http://schemas.openxmlformats.org/officeDocument/2006/relationships/image" Target="../media/image61.png" /><Relationship Id="rId412" Type="http://schemas.openxmlformats.org/officeDocument/2006/relationships/image" Target="../media/image477.png" /><Relationship Id="rId107" Type="http://schemas.openxmlformats.org/officeDocument/2006/relationships/image" Target="../media/image181.png" /><Relationship Id="rId289" Type="http://schemas.openxmlformats.org/officeDocument/2006/relationships/image" Target="../media/image357.png" /><Relationship Id="rId454" Type="http://schemas.openxmlformats.org/officeDocument/2006/relationships/image" Target="../media/image518.png" /><Relationship Id="rId496" Type="http://schemas.openxmlformats.org/officeDocument/2006/relationships/image" Target="../media/image560.png" /><Relationship Id="rId661" Type="http://schemas.openxmlformats.org/officeDocument/2006/relationships/image" Target="../media/image725.png" /><Relationship Id="rId11" Type="http://schemas.openxmlformats.org/officeDocument/2006/relationships/image" Target="../media/image92.png" /><Relationship Id="rId53" Type="http://schemas.openxmlformats.org/officeDocument/2006/relationships/image" Target="../media/image130.png" /><Relationship Id="rId149" Type="http://schemas.openxmlformats.org/officeDocument/2006/relationships/image" Target="../media/image222.png" /><Relationship Id="rId314" Type="http://schemas.openxmlformats.org/officeDocument/2006/relationships/image" Target="../media/image380.png" /><Relationship Id="rId356" Type="http://schemas.openxmlformats.org/officeDocument/2006/relationships/image" Target="../media/image422.png" /><Relationship Id="rId398" Type="http://schemas.openxmlformats.org/officeDocument/2006/relationships/image" Target="../media/image463.png" /><Relationship Id="rId521" Type="http://schemas.openxmlformats.org/officeDocument/2006/relationships/image" Target="../media/image585.png" /><Relationship Id="rId563" Type="http://schemas.openxmlformats.org/officeDocument/2006/relationships/image" Target="../media/image627.png" /><Relationship Id="rId619" Type="http://schemas.openxmlformats.org/officeDocument/2006/relationships/image" Target="../media/image683.png" /><Relationship Id="rId95" Type="http://schemas.openxmlformats.org/officeDocument/2006/relationships/image" Target="../media/image170.png" /><Relationship Id="rId160" Type="http://schemas.openxmlformats.org/officeDocument/2006/relationships/image" Target="../media/image233.png" /><Relationship Id="rId216" Type="http://schemas.openxmlformats.org/officeDocument/2006/relationships/image" Target="../media/image287.png" /><Relationship Id="rId423" Type="http://schemas.openxmlformats.org/officeDocument/2006/relationships/image" Target="../media/image488.png" /><Relationship Id="rId258" Type="http://schemas.openxmlformats.org/officeDocument/2006/relationships/image" Target="../media/image327.png" /><Relationship Id="rId465" Type="http://schemas.openxmlformats.org/officeDocument/2006/relationships/image" Target="../media/image529.png" /><Relationship Id="rId630" Type="http://schemas.openxmlformats.org/officeDocument/2006/relationships/image" Target="../media/image694.png" /><Relationship Id="rId672" Type="http://schemas.openxmlformats.org/officeDocument/2006/relationships/image" Target="../media/image736.png" /><Relationship Id="rId22" Type="http://schemas.openxmlformats.org/officeDocument/2006/relationships/image" Target="../media/image101.png" /><Relationship Id="rId64" Type="http://schemas.openxmlformats.org/officeDocument/2006/relationships/image" Target="../media/image141.png" /><Relationship Id="rId118" Type="http://schemas.openxmlformats.org/officeDocument/2006/relationships/image" Target="../media/image192.png" /><Relationship Id="rId325" Type="http://schemas.openxmlformats.org/officeDocument/2006/relationships/image" Target="../media/image391.png" /><Relationship Id="rId367" Type="http://schemas.openxmlformats.org/officeDocument/2006/relationships/image" Target="../media/image433.png" /><Relationship Id="rId532" Type="http://schemas.openxmlformats.org/officeDocument/2006/relationships/image" Target="../media/image596.png" /><Relationship Id="rId574" Type="http://schemas.openxmlformats.org/officeDocument/2006/relationships/image" Target="../media/image638.png" /><Relationship Id="rId171" Type="http://schemas.openxmlformats.org/officeDocument/2006/relationships/image" Target="../media/image243.png" /><Relationship Id="rId227" Type="http://schemas.openxmlformats.org/officeDocument/2006/relationships/image" Target="../media/image298.png" /><Relationship Id="rId269" Type="http://schemas.openxmlformats.org/officeDocument/2006/relationships/image" Target="../media/image338.png" /><Relationship Id="rId434" Type="http://schemas.openxmlformats.org/officeDocument/2006/relationships/image" Target="../media/image498.png" /><Relationship Id="rId476" Type="http://schemas.openxmlformats.org/officeDocument/2006/relationships/image" Target="../media/image540.png" /><Relationship Id="rId641" Type="http://schemas.openxmlformats.org/officeDocument/2006/relationships/image" Target="../media/image705.png" /><Relationship Id="rId683" Type="http://schemas.openxmlformats.org/officeDocument/2006/relationships/image" Target="../media/image747.png" /><Relationship Id="rId33" Type="http://schemas.openxmlformats.org/officeDocument/2006/relationships/image" Target="../media/image111.png" /><Relationship Id="rId129" Type="http://schemas.openxmlformats.org/officeDocument/2006/relationships/image" Target="../media/image202.png" /><Relationship Id="rId280" Type="http://schemas.openxmlformats.org/officeDocument/2006/relationships/image" Target="../media/image349.png" /><Relationship Id="rId336" Type="http://schemas.openxmlformats.org/officeDocument/2006/relationships/image" Target="../media/image402.png" /><Relationship Id="rId501" Type="http://schemas.openxmlformats.org/officeDocument/2006/relationships/image" Target="../media/image565.png" /><Relationship Id="rId543" Type="http://schemas.openxmlformats.org/officeDocument/2006/relationships/image" Target="../media/image607.png" /><Relationship Id="rId75" Type="http://schemas.openxmlformats.org/officeDocument/2006/relationships/image" Target="../media/image152.png" /><Relationship Id="rId140" Type="http://schemas.openxmlformats.org/officeDocument/2006/relationships/image" Target="../media/image213.png" /><Relationship Id="rId182" Type="http://schemas.openxmlformats.org/officeDocument/2006/relationships/image" Target="../media/image254.png" /><Relationship Id="rId378" Type="http://schemas.openxmlformats.org/officeDocument/2006/relationships/image" Target="../media/image444.png" /><Relationship Id="rId403" Type="http://schemas.openxmlformats.org/officeDocument/2006/relationships/image" Target="../media/image468.png" /><Relationship Id="rId585" Type="http://schemas.openxmlformats.org/officeDocument/2006/relationships/image" Target="../media/image649.png" /><Relationship Id="rId6" Type="http://schemas.openxmlformats.org/officeDocument/2006/relationships/image" Target="../media/image87.png" /><Relationship Id="rId238" Type="http://schemas.openxmlformats.org/officeDocument/2006/relationships/image" Target="../media/image309.png" /><Relationship Id="rId445" Type="http://schemas.openxmlformats.org/officeDocument/2006/relationships/image" Target="../media/image509.png" /><Relationship Id="rId487" Type="http://schemas.openxmlformats.org/officeDocument/2006/relationships/image" Target="../media/image551.png" /><Relationship Id="rId610" Type="http://schemas.openxmlformats.org/officeDocument/2006/relationships/image" Target="../media/image674.png" /><Relationship Id="rId652" Type="http://schemas.openxmlformats.org/officeDocument/2006/relationships/image" Target="../media/image716.png" /><Relationship Id="rId694" Type="http://schemas.openxmlformats.org/officeDocument/2006/relationships/image" Target="../media/image758.png" /><Relationship Id="rId291" Type="http://schemas.openxmlformats.org/officeDocument/2006/relationships/image" Target="../media/image64.png" /><Relationship Id="rId305" Type="http://schemas.openxmlformats.org/officeDocument/2006/relationships/image" Target="../media/image372.png" /><Relationship Id="rId347" Type="http://schemas.openxmlformats.org/officeDocument/2006/relationships/image" Target="../media/image413.png" /><Relationship Id="rId512" Type="http://schemas.openxmlformats.org/officeDocument/2006/relationships/image" Target="../media/image576.png" /><Relationship Id="rId44" Type="http://schemas.openxmlformats.org/officeDocument/2006/relationships/image" Target="../media/image121.png" /><Relationship Id="rId86" Type="http://schemas.openxmlformats.org/officeDocument/2006/relationships/image" Target="../media/image162.png" /><Relationship Id="rId151" Type="http://schemas.openxmlformats.org/officeDocument/2006/relationships/image" Target="../media/image224.png" /><Relationship Id="rId389" Type="http://schemas.openxmlformats.org/officeDocument/2006/relationships/image" Target="../media/image454.png" /><Relationship Id="rId554" Type="http://schemas.openxmlformats.org/officeDocument/2006/relationships/image" Target="../media/image618.png" /><Relationship Id="rId596" Type="http://schemas.openxmlformats.org/officeDocument/2006/relationships/image" Target="../media/image660.png" /><Relationship Id="rId193" Type="http://schemas.openxmlformats.org/officeDocument/2006/relationships/image" Target="../media/image265.png" /><Relationship Id="rId207" Type="http://schemas.openxmlformats.org/officeDocument/2006/relationships/image" Target="../media/image279.png" /><Relationship Id="rId249" Type="http://schemas.openxmlformats.org/officeDocument/2006/relationships/image" Target="../media/image318.png" /><Relationship Id="rId414" Type="http://schemas.openxmlformats.org/officeDocument/2006/relationships/image" Target="../media/image479.png" /><Relationship Id="rId456" Type="http://schemas.openxmlformats.org/officeDocument/2006/relationships/image" Target="../media/image520.png" /><Relationship Id="rId498" Type="http://schemas.openxmlformats.org/officeDocument/2006/relationships/image" Target="../media/image562.png" /><Relationship Id="rId621" Type="http://schemas.openxmlformats.org/officeDocument/2006/relationships/image" Target="../media/image685.png" /><Relationship Id="rId663" Type="http://schemas.openxmlformats.org/officeDocument/2006/relationships/image" Target="../media/image727.png" /><Relationship Id="rId13" Type="http://schemas.openxmlformats.org/officeDocument/2006/relationships/image" Target="../media/image94.png" /><Relationship Id="rId109" Type="http://schemas.openxmlformats.org/officeDocument/2006/relationships/image" Target="../media/image183.png" /><Relationship Id="rId260" Type="http://schemas.openxmlformats.org/officeDocument/2006/relationships/image" Target="../media/image329.png" /><Relationship Id="rId316" Type="http://schemas.openxmlformats.org/officeDocument/2006/relationships/image" Target="../media/image382.png" /><Relationship Id="rId523" Type="http://schemas.openxmlformats.org/officeDocument/2006/relationships/image" Target="../media/image587.png" /><Relationship Id="rId55" Type="http://schemas.openxmlformats.org/officeDocument/2006/relationships/image" Target="../media/image132.png" /><Relationship Id="rId97" Type="http://schemas.openxmlformats.org/officeDocument/2006/relationships/image" Target="../media/image172.png" /><Relationship Id="rId120" Type="http://schemas.openxmlformats.org/officeDocument/2006/relationships/image" Target="../media/image194.png" /><Relationship Id="rId358" Type="http://schemas.openxmlformats.org/officeDocument/2006/relationships/image" Target="../media/image424.png" /><Relationship Id="rId565" Type="http://schemas.openxmlformats.org/officeDocument/2006/relationships/image" Target="../media/image629.png" /><Relationship Id="rId162" Type="http://schemas.openxmlformats.org/officeDocument/2006/relationships/image" Target="../media/image235.png" /><Relationship Id="rId218" Type="http://schemas.openxmlformats.org/officeDocument/2006/relationships/image" Target="../media/image289.png" /><Relationship Id="rId425" Type="http://schemas.openxmlformats.org/officeDocument/2006/relationships/image" Target="../media/image490.png" /><Relationship Id="rId467" Type="http://schemas.openxmlformats.org/officeDocument/2006/relationships/image" Target="../media/image531.png" /><Relationship Id="rId632" Type="http://schemas.openxmlformats.org/officeDocument/2006/relationships/image" Target="../media/image696.png" /><Relationship Id="rId271" Type="http://schemas.openxmlformats.org/officeDocument/2006/relationships/image" Target="../media/image340.png" /><Relationship Id="rId674" Type="http://schemas.openxmlformats.org/officeDocument/2006/relationships/image" Target="../media/image738.png" /><Relationship Id="rId24" Type="http://schemas.openxmlformats.org/officeDocument/2006/relationships/image" Target="../media/image103.png" /><Relationship Id="rId66" Type="http://schemas.openxmlformats.org/officeDocument/2006/relationships/image" Target="../media/image143.png" /><Relationship Id="rId131" Type="http://schemas.openxmlformats.org/officeDocument/2006/relationships/image" Target="../media/image204.png" /><Relationship Id="rId327" Type="http://schemas.openxmlformats.org/officeDocument/2006/relationships/image" Target="../media/image393.png" /><Relationship Id="rId369" Type="http://schemas.openxmlformats.org/officeDocument/2006/relationships/image" Target="../media/image435.png" /><Relationship Id="rId534" Type="http://schemas.openxmlformats.org/officeDocument/2006/relationships/image" Target="../media/image598.png" /><Relationship Id="rId576" Type="http://schemas.openxmlformats.org/officeDocument/2006/relationships/image" Target="../media/image640.png" /><Relationship Id="rId173" Type="http://schemas.openxmlformats.org/officeDocument/2006/relationships/image" Target="../media/image245.png" /><Relationship Id="rId229" Type="http://schemas.openxmlformats.org/officeDocument/2006/relationships/image" Target="../media/image300.png" /><Relationship Id="rId380" Type="http://schemas.openxmlformats.org/officeDocument/2006/relationships/image" Target="../media/image446.png" /><Relationship Id="rId436" Type="http://schemas.openxmlformats.org/officeDocument/2006/relationships/image" Target="../media/image500.png" /><Relationship Id="rId601" Type="http://schemas.openxmlformats.org/officeDocument/2006/relationships/image" Target="../media/image665.png" /><Relationship Id="rId643" Type="http://schemas.openxmlformats.org/officeDocument/2006/relationships/image" Target="../media/image707.png" /><Relationship Id="rId240" Type="http://schemas.openxmlformats.org/officeDocument/2006/relationships/image" Target="../media/image311.png" /><Relationship Id="rId478" Type="http://schemas.openxmlformats.org/officeDocument/2006/relationships/image" Target="../media/image542.png" /><Relationship Id="rId685" Type="http://schemas.openxmlformats.org/officeDocument/2006/relationships/image" Target="../media/image749.png" /><Relationship Id="rId35" Type="http://schemas.openxmlformats.org/officeDocument/2006/relationships/image" Target="../media/image113.png" /><Relationship Id="rId77" Type="http://schemas.openxmlformats.org/officeDocument/2006/relationships/image" Target="../media/image154.png" /><Relationship Id="rId100" Type="http://schemas.openxmlformats.org/officeDocument/2006/relationships/image" Target="../media/image175.png" /><Relationship Id="rId282" Type="http://schemas.openxmlformats.org/officeDocument/2006/relationships/image" Target="../media/image351.png" /><Relationship Id="rId338" Type="http://schemas.openxmlformats.org/officeDocument/2006/relationships/image" Target="../media/image404.png" /><Relationship Id="rId503" Type="http://schemas.openxmlformats.org/officeDocument/2006/relationships/image" Target="../media/image567.png" /><Relationship Id="rId545" Type="http://schemas.openxmlformats.org/officeDocument/2006/relationships/image" Target="../media/image609.png" /><Relationship Id="rId587" Type="http://schemas.openxmlformats.org/officeDocument/2006/relationships/image" Target="../media/image651.png" /><Relationship Id="rId8" Type="http://schemas.openxmlformats.org/officeDocument/2006/relationships/image" Target="../media/image89.png" /><Relationship Id="rId142" Type="http://schemas.openxmlformats.org/officeDocument/2006/relationships/image" Target="../media/image215.png" /><Relationship Id="rId184" Type="http://schemas.openxmlformats.org/officeDocument/2006/relationships/image" Target="../media/image256.png" /><Relationship Id="rId391" Type="http://schemas.openxmlformats.org/officeDocument/2006/relationships/image" Target="../media/image456.png" /><Relationship Id="rId405" Type="http://schemas.openxmlformats.org/officeDocument/2006/relationships/image" Target="../media/image470.png" /><Relationship Id="rId447" Type="http://schemas.openxmlformats.org/officeDocument/2006/relationships/image" Target="../media/image511.png" /><Relationship Id="rId612" Type="http://schemas.openxmlformats.org/officeDocument/2006/relationships/image" Target="../media/image676.png" /><Relationship Id="rId251" Type="http://schemas.openxmlformats.org/officeDocument/2006/relationships/image" Target="../media/image320.png" /><Relationship Id="rId489" Type="http://schemas.openxmlformats.org/officeDocument/2006/relationships/image" Target="../media/image553.png" /><Relationship Id="rId654" Type="http://schemas.openxmlformats.org/officeDocument/2006/relationships/image" Target="../media/image718.png" /><Relationship Id="rId696" Type="http://schemas.openxmlformats.org/officeDocument/2006/relationships/image" Target="../media/image760.png" /><Relationship Id="rId46" Type="http://schemas.openxmlformats.org/officeDocument/2006/relationships/image" Target="../media/image123.png" /><Relationship Id="rId293" Type="http://schemas.openxmlformats.org/officeDocument/2006/relationships/image" Target="../media/image360.png" /><Relationship Id="rId307" Type="http://schemas.openxmlformats.org/officeDocument/2006/relationships/image" Target="../media/image65.png" /><Relationship Id="rId349" Type="http://schemas.openxmlformats.org/officeDocument/2006/relationships/image" Target="../media/image415.png" /><Relationship Id="rId514" Type="http://schemas.openxmlformats.org/officeDocument/2006/relationships/image" Target="../media/image578.png" /><Relationship Id="rId556" Type="http://schemas.openxmlformats.org/officeDocument/2006/relationships/image" Target="../media/image620.png" /><Relationship Id="rId88" Type="http://schemas.openxmlformats.org/officeDocument/2006/relationships/image" Target="../media/image164.png" /><Relationship Id="rId111" Type="http://schemas.openxmlformats.org/officeDocument/2006/relationships/image" Target="../media/image185.png" /><Relationship Id="rId153" Type="http://schemas.openxmlformats.org/officeDocument/2006/relationships/image" Target="../media/image226.png" /><Relationship Id="rId195" Type="http://schemas.openxmlformats.org/officeDocument/2006/relationships/image" Target="../media/image267.png" /><Relationship Id="rId209" Type="http://schemas.openxmlformats.org/officeDocument/2006/relationships/image" Target="../media/image280.png" /><Relationship Id="rId360" Type="http://schemas.openxmlformats.org/officeDocument/2006/relationships/image" Target="../media/image426.png" /><Relationship Id="rId416" Type="http://schemas.openxmlformats.org/officeDocument/2006/relationships/image" Target="../media/image481.png" /><Relationship Id="rId598" Type="http://schemas.openxmlformats.org/officeDocument/2006/relationships/image" Target="../media/image662.png" /><Relationship Id="rId220" Type="http://schemas.openxmlformats.org/officeDocument/2006/relationships/image" Target="../media/image291.png" /><Relationship Id="rId458" Type="http://schemas.openxmlformats.org/officeDocument/2006/relationships/image" Target="../media/image522.png" /><Relationship Id="rId623" Type="http://schemas.openxmlformats.org/officeDocument/2006/relationships/image" Target="../media/image687.png" /><Relationship Id="rId665" Type="http://schemas.openxmlformats.org/officeDocument/2006/relationships/image" Target="../media/image729.png" /><Relationship Id="rId15" Type="http://schemas.openxmlformats.org/officeDocument/2006/relationships/image" Target="../media/image95.png" /><Relationship Id="rId57" Type="http://schemas.openxmlformats.org/officeDocument/2006/relationships/image" Target="../media/image134.png" /><Relationship Id="rId262" Type="http://schemas.openxmlformats.org/officeDocument/2006/relationships/image" Target="../media/image331.png" /><Relationship Id="rId318" Type="http://schemas.openxmlformats.org/officeDocument/2006/relationships/image" Target="../media/image384.png" /><Relationship Id="rId525" Type="http://schemas.openxmlformats.org/officeDocument/2006/relationships/image" Target="../media/image589.png" /><Relationship Id="rId567" Type="http://schemas.openxmlformats.org/officeDocument/2006/relationships/image" Target="../media/image631.png" /><Relationship Id="rId99" Type="http://schemas.openxmlformats.org/officeDocument/2006/relationships/image" Target="../media/image174.png" /><Relationship Id="rId122" Type="http://schemas.openxmlformats.org/officeDocument/2006/relationships/image" Target="../media/image57.png" /><Relationship Id="rId164" Type="http://schemas.openxmlformats.org/officeDocument/2006/relationships/image" Target="../media/image58.png" /><Relationship Id="rId371" Type="http://schemas.openxmlformats.org/officeDocument/2006/relationships/image" Target="../media/image437.png" /><Relationship Id="rId427" Type="http://schemas.openxmlformats.org/officeDocument/2006/relationships/image" Target="../media/image492.png" /><Relationship Id="rId469" Type="http://schemas.openxmlformats.org/officeDocument/2006/relationships/image" Target="../media/image533.png" /><Relationship Id="rId634" Type="http://schemas.openxmlformats.org/officeDocument/2006/relationships/image" Target="../media/image698.png" /><Relationship Id="rId676" Type="http://schemas.openxmlformats.org/officeDocument/2006/relationships/image" Target="../media/image740.png" /><Relationship Id="rId26" Type="http://schemas.openxmlformats.org/officeDocument/2006/relationships/image" Target="../media/image105.png" /><Relationship Id="rId231" Type="http://schemas.openxmlformats.org/officeDocument/2006/relationships/image" Target="../media/image302.png" /><Relationship Id="rId273" Type="http://schemas.openxmlformats.org/officeDocument/2006/relationships/image" Target="../media/image342.png" /><Relationship Id="rId329" Type="http://schemas.openxmlformats.org/officeDocument/2006/relationships/image" Target="../media/image395.png" /><Relationship Id="rId480" Type="http://schemas.openxmlformats.org/officeDocument/2006/relationships/image" Target="../media/image544.png" /><Relationship Id="rId536" Type="http://schemas.openxmlformats.org/officeDocument/2006/relationships/image" Target="../media/image600.png" /><Relationship Id="rId68" Type="http://schemas.openxmlformats.org/officeDocument/2006/relationships/image" Target="../media/image145.png" /><Relationship Id="rId133" Type="http://schemas.openxmlformats.org/officeDocument/2006/relationships/image" Target="../media/image206.png" /><Relationship Id="rId175" Type="http://schemas.openxmlformats.org/officeDocument/2006/relationships/image" Target="../media/image247.png" /><Relationship Id="rId340" Type="http://schemas.openxmlformats.org/officeDocument/2006/relationships/image" Target="../media/image406.png" /><Relationship Id="rId578" Type="http://schemas.openxmlformats.org/officeDocument/2006/relationships/image" Target="../media/image642.png" /><Relationship Id="rId200" Type="http://schemas.openxmlformats.org/officeDocument/2006/relationships/image" Target="../media/image272.png" /><Relationship Id="rId382" Type="http://schemas.openxmlformats.org/officeDocument/2006/relationships/image" Target="../media/image447.png" /><Relationship Id="rId438" Type="http://schemas.openxmlformats.org/officeDocument/2006/relationships/image" Target="../media/image502.png" /><Relationship Id="rId603" Type="http://schemas.openxmlformats.org/officeDocument/2006/relationships/image" Target="../media/image667.png" /><Relationship Id="rId645" Type="http://schemas.openxmlformats.org/officeDocument/2006/relationships/image" Target="../media/image709.png" /><Relationship Id="rId687" Type="http://schemas.openxmlformats.org/officeDocument/2006/relationships/image" Target="../media/image751.png" /><Relationship Id="rId242" Type="http://schemas.openxmlformats.org/officeDocument/2006/relationships/image" Target="../media/image60.png" /><Relationship Id="rId284" Type="http://schemas.openxmlformats.org/officeDocument/2006/relationships/image" Target="../media/image352.png" /><Relationship Id="rId491" Type="http://schemas.openxmlformats.org/officeDocument/2006/relationships/image" Target="../media/image555.png" /><Relationship Id="rId505" Type="http://schemas.openxmlformats.org/officeDocument/2006/relationships/image" Target="../media/image569.png" /><Relationship Id="rId37" Type="http://schemas.openxmlformats.org/officeDocument/2006/relationships/image" Target="../media/image79.png" /><Relationship Id="rId79" Type="http://schemas.openxmlformats.org/officeDocument/2006/relationships/image" Target="../media/image156.png" /><Relationship Id="rId102" Type="http://schemas.openxmlformats.org/officeDocument/2006/relationships/image" Target="../media/image56.png" /><Relationship Id="rId144" Type="http://schemas.openxmlformats.org/officeDocument/2006/relationships/image" Target="../media/image217.png" /><Relationship Id="rId547" Type="http://schemas.openxmlformats.org/officeDocument/2006/relationships/image" Target="../media/image611.png" /><Relationship Id="rId589" Type="http://schemas.openxmlformats.org/officeDocument/2006/relationships/image" Target="../media/image653.png" /><Relationship Id="rId90" Type="http://schemas.openxmlformats.org/officeDocument/2006/relationships/image" Target="../media/image166.png" /><Relationship Id="rId186" Type="http://schemas.openxmlformats.org/officeDocument/2006/relationships/image" Target="../media/image258.png" /><Relationship Id="rId351" Type="http://schemas.openxmlformats.org/officeDocument/2006/relationships/image" Target="../media/image417.png" /><Relationship Id="rId393" Type="http://schemas.openxmlformats.org/officeDocument/2006/relationships/image" Target="../media/image458.png" /><Relationship Id="rId407" Type="http://schemas.openxmlformats.org/officeDocument/2006/relationships/image" Target="../media/image472.png" /><Relationship Id="rId449" Type="http://schemas.openxmlformats.org/officeDocument/2006/relationships/image" Target="../media/image513.png" /><Relationship Id="rId614" Type="http://schemas.openxmlformats.org/officeDocument/2006/relationships/image" Target="../media/image678.png" /><Relationship Id="rId656" Type="http://schemas.openxmlformats.org/officeDocument/2006/relationships/image" Target="../media/image720.png" /><Relationship Id="rId211" Type="http://schemas.openxmlformats.org/officeDocument/2006/relationships/image" Target="../media/image282.png" /><Relationship Id="rId253" Type="http://schemas.openxmlformats.org/officeDocument/2006/relationships/image" Target="../media/image322.png" /><Relationship Id="rId295" Type="http://schemas.openxmlformats.org/officeDocument/2006/relationships/image" Target="../media/image362.png" /><Relationship Id="rId309" Type="http://schemas.openxmlformats.org/officeDocument/2006/relationships/image" Target="../media/image375.png" /><Relationship Id="rId460" Type="http://schemas.openxmlformats.org/officeDocument/2006/relationships/image" Target="../media/image524.png" /><Relationship Id="rId516" Type="http://schemas.openxmlformats.org/officeDocument/2006/relationships/image" Target="../media/image580.png" /><Relationship Id="rId698" Type="http://schemas.openxmlformats.org/officeDocument/2006/relationships/image" Target="../media/image762.png" /><Relationship Id="rId48" Type="http://schemas.openxmlformats.org/officeDocument/2006/relationships/image" Target="../media/image125.png" /><Relationship Id="rId113" Type="http://schemas.openxmlformats.org/officeDocument/2006/relationships/image" Target="../media/image187.png" /><Relationship Id="rId320" Type="http://schemas.openxmlformats.org/officeDocument/2006/relationships/image" Target="../media/image386.png" /><Relationship Id="rId558" Type="http://schemas.openxmlformats.org/officeDocument/2006/relationships/image" Target="../media/image622.png" /><Relationship Id="rId155" Type="http://schemas.openxmlformats.org/officeDocument/2006/relationships/image" Target="../media/image228.png" /><Relationship Id="rId197" Type="http://schemas.openxmlformats.org/officeDocument/2006/relationships/image" Target="../media/image269.png" /><Relationship Id="rId362" Type="http://schemas.openxmlformats.org/officeDocument/2006/relationships/image" Target="../media/image428.png" /><Relationship Id="rId418" Type="http://schemas.openxmlformats.org/officeDocument/2006/relationships/image" Target="../media/image483.png" /><Relationship Id="rId625" Type="http://schemas.openxmlformats.org/officeDocument/2006/relationships/image" Target="../media/image689.png" /><Relationship Id="rId222" Type="http://schemas.openxmlformats.org/officeDocument/2006/relationships/image" Target="../media/image293.png" /><Relationship Id="rId264" Type="http://schemas.openxmlformats.org/officeDocument/2006/relationships/image" Target="../media/image333.png" /><Relationship Id="rId471" Type="http://schemas.openxmlformats.org/officeDocument/2006/relationships/image" Target="../media/image535.png" /><Relationship Id="rId667" Type="http://schemas.openxmlformats.org/officeDocument/2006/relationships/image" Target="../media/image731.png" /><Relationship Id="rId17" Type="http://schemas.openxmlformats.org/officeDocument/2006/relationships/image" Target="../media/image97.png" /><Relationship Id="rId59" Type="http://schemas.openxmlformats.org/officeDocument/2006/relationships/image" Target="../media/image136.png" /><Relationship Id="rId124" Type="http://schemas.openxmlformats.org/officeDocument/2006/relationships/image" Target="../media/image197.png" /><Relationship Id="rId527" Type="http://schemas.openxmlformats.org/officeDocument/2006/relationships/image" Target="../media/image591.png" /><Relationship Id="rId569" Type="http://schemas.openxmlformats.org/officeDocument/2006/relationships/image" Target="../media/image633.png" /><Relationship Id="rId70" Type="http://schemas.openxmlformats.org/officeDocument/2006/relationships/image" Target="../media/image147.png" /><Relationship Id="rId166" Type="http://schemas.openxmlformats.org/officeDocument/2006/relationships/image" Target="../media/image238.png" /><Relationship Id="rId331" Type="http://schemas.openxmlformats.org/officeDocument/2006/relationships/image" Target="../media/image397.png" /><Relationship Id="rId373" Type="http://schemas.openxmlformats.org/officeDocument/2006/relationships/image" Target="../media/image439.png" /><Relationship Id="rId429" Type="http://schemas.openxmlformats.org/officeDocument/2006/relationships/image" Target="../media/image75.png" /><Relationship Id="rId580" Type="http://schemas.openxmlformats.org/officeDocument/2006/relationships/image" Target="../media/image644.png" /><Relationship Id="rId636" Type="http://schemas.openxmlformats.org/officeDocument/2006/relationships/image" Target="../media/image700.png" /><Relationship Id="rId1" Type="http://schemas.openxmlformats.org/officeDocument/2006/relationships/image" Target="../media/image82.jpeg" /><Relationship Id="rId233" Type="http://schemas.openxmlformats.org/officeDocument/2006/relationships/image" Target="../media/image304.png" /><Relationship Id="rId440" Type="http://schemas.openxmlformats.org/officeDocument/2006/relationships/image" Target="../media/image504.png" /><Relationship Id="rId678" Type="http://schemas.openxmlformats.org/officeDocument/2006/relationships/image" Target="../media/image742.png" /><Relationship Id="rId28" Type="http://schemas.openxmlformats.org/officeDocument/2006/relationships/image" Target="../media/image78.png" /><Relationship Id="rId275" Type="http://schemas.openxmlformats.org/officeDocument/2006/relationships/image" Target="../media/image344.png" /><Relationship Id="rId300" Type="http://schemas.openxmlformats.org/officeDocument/2006/relationships/image" Target="../media/image367.png" /><Relationship Id="rId482" Type="http://schemas.openxmlformats.org/officeDocument/2006/relationships/image" Target="../media/image546.png" /><Relationship Id="rId538" Type="http://schemas.openxmlformats.org/officeDocument/2006/relationships/image" Target="../media/image602.png" /><Relationship Id="rId81" Type="http://schemas.openxmlformats.org/officeDocument/2006/relationships/image" Target="../media/image157.png" /><Relationship Id="rId135" Type="http://schemas.openxmlformats.org/officeDocument/2006/relationships/image" Target="../media/image208.png" /><Relationship Id="rId177" Type="http://schemas.openxmlformats.org/officeDocument/2006/relationships/image" Target="../media/image249.png" /><Relationship Id="rId342" Type="http://schemas.openxmlformats.org/officeDocument/2006/relationships/image" Target="../media/image408.png" /><Relationship Id="rId384" Type="http://schemas.openxmlformats.org/officeDocument/2006/relationships/image" Target="../media/image449.png" /><Relationship Id="rId591" Type="http://schemas.openxmlformats.org/officeDocument/2006/relationships/image" Target="../media/image655.png" /><Relationship Id="rId605" Type="http://schemas.openxmlformats.org/officeDocument/2006/relationships/image" Target="../media/image669.png" /><Relationship Id="rId202" Type="http://schemas.openxmlformats.org/officeDocument/2006/relationships/image" Target="../media/image274.png" /><Relationship Id="rId244" Type="http://schemas.openxmlformats.org/officeDocument/2006/relationships/image" Target="../media/image314.png" /><Relationship Id="rId647" Type="http://schemas.openxmlformats.org/officeDocument/2006/relationships/image" Target="../media/image711.png" /><Relationship Id="rId689" Type="http://schemas.openxmlformats.org/officeDocument/2006/relationships/image" Target="../media/image753.png" /><Relationship Id="rId39" Type="http://schemas.openxmlformats.org/officeDocument/2006/relationships/image" Target="../media/image116.png" /><Relationship Id="rId286" Type="http://schemas.openxmlformats.org/officeDocument/2006/relationships/image" Target="../media/image354.png" /><Relationship Id="rId451" Type="http://schemas.openxmlformats.org/officeDocument/2006/relationships/image" Target="../media/image515.png" /><Relationship Id="rId493" Type="http://schemas.openxmlformats.org/officeDocument/2006/relationships/image" Target="../media/image557.png" /><Relationship Id="rId507" Type="http://schemas.openxmlformats.org/officeDocument/2006/relationships/image" Target="../media/image571.png" /><Relationship Id="rId549" Type="http://schemas.openxmlformats.org/officeDocument/2006/relationships/image" Target="../media/image613.png" /><Relationship Id="rId50" Type="http://schemas.openxmlformats.org/officeDocument/2006/relationships/image" Target="../media/image127.png" /><Relationship Id="rId104" Type="http://schemas.openxmlformats.org/officeDocument/2006/relationships/image" Target="../media/image178.png" /><Relationship Id="rId146" Type="http://schemas.openxmlformats.org/officeDocument/2006/relationships/image" Target="../media/image219.png" /><Relationship Id="rId188" Type="http://schemas.openxmlformats.org/officeDocument/2006/relationships/image" Target="../media/image260.png" /><Relationship Id="rId311" Type="http://schemas.openxmlformats.org/officeDocument/2006/relationships/image" Target="../media/image377.png" /><Relationship Id="rId353" Type="http://schemas.openxmlformats.org/officeDocument/2006/relationships/image" Target="../media/image419.png" /><Relationship Id="rId395" Type="http://schemas.openxmlformats.org/officeDocument/2006/relationships/image" Target="../media/image460.png" /><Relationship Id="rId409" Type="http://schemas.openxmlformats.org/officeDocument/2006/relationships/image" Target="../media/image474.png" /><Relationship Id="rId560" Type="http://schemas.openxmlformats.org/officeDocument/2006/relationships/image" Target="../media/image624.png" /><Relationship Id="rId92" Type="http://schemas.openxmlformats.org/officeDocument/2006/relationships/image" Target="../media/image167.png" /><Relationship Id="rId213" Type="http://schemas.openxmlformats.org/officeDocument/2006/relationships/image" Target="../media/image284.png" /><Relationship Id="rId420" Type="http://schemas.openxmlformats.org/officeDocument/2006/relationships/image" Target="../media/image485.png" /><Relationship Id="rId616" Type="http://schemas.openxmlformats.org/officeDocument/2006/relationships/image" Target="../media/image680.png" /><Relationship Id="rId658" Type="http://schemas.openxmlformats.org/officeDocument/2006/relationships/image" Target="../media/image722.png" /><Relationship Id="rId255" Type="http://schemas.openxmlformats.org/officeDocument/2006/relationships/image" Target="../media/image324.png" /><Relationship Id="rId297" Type="http://schemas.openxmlformats.org/officeDocument/2006/relationships/image" Target="../media/image364.png" /><Relationship Id="rId462" Type="http://schemas.openxmlformats.org/officeDocument/2006/relationships/image" Target="../media/image526.png" /><Relationship Id="rId518" Type="http://schemas.openxmlformats.org/officeDocument/2006/relationships/image" Target="../media/image582.png" /><Relationship Id="rId115" Type="http://schemas.openxmlformats.org/officeDocument/2006/relationships/image" Target="../media/image189.png" /><Relationship Id="rId157" Type="http://schemas.openxmlformats.org/officeDocument/2006/relationships/image" Target="../media/image230.png" /><Relationship Id="rId322" Type="http://schemas.openxmlformats.org/officeDocument/2006/relationships/image" Target="../media/image388.png" /><Relationship Id="rId364" Type="http://schemas.openxmlformats.org/officeDocument/2006/relationships/image" Target="../media/image430.png" /></Relationships>
</file>

<file path=xl/drawings/drawing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57785</xdr:colOff>
      <xdr:row>0</xdr:row>
      <xdr:rowOff>9525</xdr:rowOff>
    </xdr:from>
    <xdr:to>
      <xdr:col>0</xdr:col>
      <xdr:colOff>1029335</xdr:colOff>
      <xdr:row>1</xdr:row>
      <xdr:rowOff>3175</xdr:rowOff>
    </xdr:to>
    <xdr:pic>
      <xdr:nvPicPr>
        <xdr:cNvPr id="2" name="图片 1" descr="7ae054d913a6a8141d6a032e9c43607">
          <a:extLst>
            <a:ext uri="{FF2B5EF4-FFF2-40B4-BE49-F238E27FC236}">
              <a16:creationId xmlns:a16="http://schemas.microsoft.com/office/drawing/2014/main" id="{00000000-0008-0000-6500-000002000000}"/>
            </a:ext>
          </a:extLst>
        </xdr:cNvPr>
        <xdr:cNvPicPr>
          <a:picLocks noChangeAspect="1"/>
        </xdr:cNvPicPr>
      </xdr:nvPicPr>
      <xdr:blipFill>
        <a:blip xmlns:r="http://schemas.openxmlformats.org/officeDocument/2006/relationships" r:embed="rId1"/>
        <a:stretch>
          <a:fillRect/>
        </a:stretch>
      </xdr:blipFill>
      <xdr:spPr>
        <a:xfrm>
          <a:off x="57785" y="9525"/>
          <a:ext cx="971550" cy="971550"/>
        </a:xfrm>
        <a:prstGeom prst="rect">
          <a:avLst/>
        </a:prstGeom>
      </xdr:spPr>
    </xdr:pic>
    <xdr:clientData/>
  </xdr:twoCellAnchor>
  <xdr:twoCellAnchor editAs="oneCell">
    <xdr:from>
      <xdr:col>0</xdr:col>
      <xdr:colOff>324485</xdr:colOff>
      <xdr:row>212</xdr:row>
      <xdr:rowOff>51435</xdr:rowOff>
    </xdr:from>
    <xdr:to>
      <xdr:col>0</xdr:col>
      <xdr:colOff>2023745</xdr:colOff>
      <xdr:row>212</xdr:row>
      <xdr:rowOff>1861185</xdr:rowOff>
    </xdr:to>
    <xdr:pic>
      <xdr:nvPicPr>
        <xdr:cNvPr id="3" name="图片 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324485" y="351334705"/>
          <a:ext cx="1699260" cy="1809750"/>
        </a:xfrm>
        <a:prstGeom prst="rect">
          <a:avLst/>
        </a:prstGeom>
        <a:noFill/>
        <a:ln w="9525">
          <a:noFill/>
        </a:ln>
      </xdr:spPr>
    </xdr:pic>
    <xdr:clientData/>
  </xdr:twoCellAnchor>
  <xdr:twoCellAnchor editAs="oneCell">
    <xdr:from>
      <xdr:col>0</xdr:col>
      <xdr:colOff>124460</xdr:colOff>
      <xdr:row>213</xdr:row>
      <xdr:rowOff>64135</xdr:rowOff>
    </xdr:from>
    <xdr:to>
      <xdr:col>0</xdr:col>
      <xdr:colOff>2057400</xdr:colOff>
      <xdr:row>213</xdr:row>
      <xdr:rowOff>1853565</xdr:rowOff>
    </xdr:to>
    <xdr:pic>
      <xdr:nvPicPr>
        <xdr:cNvPr id="4" name="图片 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124460" y="353252405"/>
          <a:ext cx="1932940" cy="1789430"/>
        </a:xfrm>
        <a:prstGeom prst="rect">
          <a:avLst/>
        </a:prstGeom>
        <a:noFill/>
        <a:ln w="9525">
          <a:noFill/>
        </a:ln>
      </xdr:spPr>
    </xdr:pic>
    <xdr:clientData/>
  </xdr:twoCellAnchor>
  <xdr:twoCellAnchor editAs="oneCell">
    <xdr:from>
      <xdr:col>0</xdr:col>
      <xdr:colOff>191135</xdr:colOff>
      <xdr:row>214</xdr:row>
      <xdr:rowOff>80010</xdr:rowOff>
    </xdr:from>
    <xdr:to>
      <xdr:col>0</xdr:col>
      <xdr:colOff>2074545</xdr:colOff>
      <xdr:row>214</xdr:row>
      <xdr:rowOff>1864995</xdr:rowOff>
    </xdr:to>
    <xdr:pic>
      <xdr:nvPicPr>
        <xdr:cNvPr id="5" name="图片 4">
          <a:extLst>
            <a:ext uri="{FF2B5EF4-FFF2-40B4-BE49-F238E27FC236}">
              <a16:creationId xmlns:a16="http://schemas.microsoft.com/office/drawing/2014/main" id="{00000000-0008-0000-6500-000005000000}"/>
            </a:ext>
          </a:extLst>
        </xdr:cNvPr>
        <xdr:cNvPicPr>
          <a:picLocks noChangeAspect="1"/>
        </xdr:cNvPicPr>
      </xdr:nvPicPr>
      <xdr:blipFill>
        <a:blip xmlns:r="http://schemas.openxmlformats.org/officeDocument/2006/relationships" r:embed="rId4"/>
        <a:stretch>
          <a:fillRect/>
        </a:stretch>
      </xdr:blipFill>
      <xdr:spPr>
        <a:xfrm>
          <a:off x="191135" y="355173280"/>
          <a:ext cx="1883410" cy="1784985"/>
        </a:xfrm>
        <a:prstGeom prst="rect">
          <a:avLst/>
        </a:prstGeom>
        <a:noFill/>
        <a:ln w="9525">
          <a:noFill/>
        </a:ln>
      </xdr:spPr>
    </xdr:pic>
    <xdr:clientData/>
  </xdr:twoCellAnchor>
  <xdr:twoCellAnchor editAs="oneCell">
    <xdr:from>
      <xdr:col>0</xdr:col>
      <xdr:colOff>438785</xdr:colOff>
      <xdr:row>215</xdr:row>
      <xdr:rowOff>83185</xdr:rowOff>
    </xdr:from>
    <xdr:to>
      <xdr:col>0</xdr:col>
      <xdr:colOff>1810385</xdr:colOff>
      <xdr:row>215</xdr:row>
      <xdr:rowOff>1849120</xdr:rowOff>
    </xdr:to>
    <xdr:pic>
      <xdr:nvPicPr>
        <xdr:cNvPr id="6" name="图片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5"/>
        <a:stretch>
          <a:fillRect/>
        </a:stretch>
      </xdr:blipFill>
      <xdr:spPr>
        <a:xfrm>
          <a:off x="438785" y="357081455"/>
          <a:ext cx="1371600" cy="1765935"/>
        </a:xfrm>
        <a:prstGeom prst="rect">
          <a:avLst/>
        </a:prstGeom>
        <a:noFill/>
        <a:ln w="9525">
          <a:noFill/>
        </a:ln>
      </xdr:spPr>
    </xdr:pic>
    <xdr:clientData/>
  </xdr:twoCellAnchor>
  <xdr:twoCellAnchor editAs="oneCell">
    <xdr:from>
      <xdr:col>0</xdr:col>
      <xdr:colOff>172085</xdr:colOff>
      <xdr:row>217</xdr:row>
      <xdr:rowOff>45085</xdr:rowOff>
    </xdr:from>
    <xdr:to>
      <xdr:col>0</xdr:col>
      <xdr:colOff>2033270</xdr:colOff>
      <xdr:row>217</xdr:row>
      <xdr:rowOff>1856105</xdr:rowOff>
    </xdr:to>
    <xdr:pic>
      <xdr:nvPicPr>
        <xdr:cNvPr id="7" name="图片 6">
          <a:extLst>
            <a:ext uri="{FF2B5EF4-FFF2-40B4-BE49-F238E27FC236}">
              <a16:creationId xmlns:a16="http://schemas.microsoft.com/office/drawing/2014/main" id="{00000000-0008-0000-6500-000007000000}"/>
            </a:ext>
          </a:extLst>
        </xdr:cNvPr>
        <xdr:cNvPicPr>
          <a:picLocks noChangeAspect="1"/>
        </xdr:cNvPicPr>
      </xdr:nvPicPr>
      <xdr:blipFill>
        <a:blip xmlns:r="http://schemas.openxmlformats.org/officeDocument/2006/relationships" r:embed="rId6"/>
        <a:stretch>
          <a:fillRect/>
        </a:stretch>
      </xdr:blipFill>
      <xdr:spPr>
        <a:xfrm>
          <a:off x="172085" y="360853355"/>
          <a:ext cx="1861185" cy="1811020"/>
        </a:xfrm>
        <a:prstGeom prst="rect">
          <a:avLst/>
        </a:prstGeom>
        <a:noFill/>
        <a:ln w="9525">
          <a:noFill/>
        </a:ln>
      </xdr:spPr>
    </xdr:pic>
    <xdr:clientData/>
  </xdr:twoCellAnchor>
  <xdr:twoCellAnchor editAs="oneCell">
    <xdr:from>
      <xdr:col>0</xdr:col>
      <xdr:colOff>219710</xdr:colOff>
      <xdr:row>216</xdr:row>
      <xdr:rowOff>35560</xdr:rowOff>
    </xdr:from>
    <xdr:to>
      <xdr:col>0</xdr:col>
      <xdr:colOff>2040255</xdr:colOff>
      <xdr:row>216</xdr:row>
      <xdr:rowOff>1845945</xdr:rowOff>
    </xdr:to>
    <xdr:pic>
      <xdr:nvPicPr>
        <xdr:cNvPr id="8" name="图片 7">
          <a:extLst>
            <a:ext uri="{FF2B5EF4-FFF2-40B4-BE49-F238E27FC236}">
              <a16:creationId xmlns:a16="http://schemas.microsoft.com/office/drawing/2014/main" id="{00000000-0008-0000-6500-000008000000}"/>
            </a:ext>
          </a:extLst>
        </xdr:cNvPr>
        <xdr:cNvPicPr>
          <a:picLocks noChangeAspect="1"/>
        </xdr:cNvPicPr>
      </xdr:nvPicPr>
      <xdr:blipFill>
        <a:blip xmlns:r="http://schemas.openxmlformats.org/officeDocument/2006/relationships" r:embed="rId7"/>
        <a:stretch>
          <a:fillRect/>
        </a:stretch>
      </xdr:blipFill>
      <xdr:spPr>
        <a:xfrm>
          <a:off x="219710" y="358938830"/>
          <a:ext cx="1820545" cy="1810385"/>
        </a:xfrm>
        <a:prstGeom prst="rect">
          <a:avLst/>
        </a:prstGeom>
        <a:noFill/>
        <a:ln w="9525">
          <a:noFill/>
        </a:ln>
      </xdr:spPr>
    </xdr:pic>
    <xdr:clientData/>
  </xdr:twoCellAnchor>
  <xdr:twoCellAnchor editAs="oneCell">
    <xdr:from>
      <xdr:col>0</xdr:col>
      <xdr:colOff>57785</xdr:colOff>
      <xdr:row>235</xdr:row>
      <xdr:rowOff>38735</xdr:rowOff>
    </xdr:from>
    <xdr:to>
      <xdr:col>0</xdr:col>
      <xdr:colOff>2127885</xdr:colOff>
      <xdr:row>235</xdr:row>
      <xdr:rowOff>1805940</xdr:rowOff>
    </xdr:to>
    <xdr:pic>
      <xdr:nvPicPr>
        <xdr:cNvPr id="9" name="图片 114" descr="1636357012(1)">
          <a:extLst>
            <a:ext uri="{FF2B5EF4-FFF2-40B4-BE49-F238E27FC236}">
              <a16:creationId xmlns:a16="http://schemas.microsoft.com/office/drawing/2014/main" id="{00000000-0008-0000-6500-000009000000}"/>
            </a:ext>
          </a:extLst>
        </xdr:cNvPr>
        <xdr:cNvPicPr>
          <a:picLocks noChangeAspect="1"/>
        </xdr:cNvPicPr>
      </xdr:nvPicPr>
      <xdr:blipFill>
        <a:blip xmlns:r="http://schemas.openxmlformats.org/officeDocument/2006/relationships" r:embed="rId8"/>
        <a:stretch>
          <a:fillRect/>
        </a:stretch>
      </xdr:blipFill>
      <xdr:spPr>
        <a:xfrm>
          <a:off x="57785" y="395137005"/>
          <a:ext cx="2070100" cy="1767205"/>
        </a:xfrm>
        <a:prstGeom prst="rect">
          <a:avLst/>
        </a:prstGeom>
        <a:noFill/>
        <a:ln w="9525">
          <a:noFill/>
        </a:ln>
      </xdr:spPr>
    </xdr:pic>
    <xdr:clientData/>
  </xdr:twoCellAnchor>
  <xdr:twoCellAnchor editAs="oneCell">
    <xdr:from>
      <xdr:col>0</xdr:col>
      <xdr:colOff>57785</xdr:colOff>
      <xdr:row>236</xdr:row>
      <xdr:rowOff>70485</xdr:rowOff>
    </xdr:from>
    <xdr:to>
      <xdr:col>0</xdr:col>
      <xdr:colOff>2122805</xdr:colOff>
      <xdr:row>236</xdr:row>
      <xdr:rowOff>1847215</xdr:rowOff>
    </xdr:to>
    <xdr:pic>
      <xdr:nvPicPr>
        <xdr:cNvPr id="10" name="图片 115" descr="1636357086(1)">
          <a:extLst>
            <a:ext uri="{FF2B5EF4-FFF2-40B4-BE49-F238E27FC236}">
              <a16:creationId xmlns:a16="http://schemas.microsoft.com/office/drawing/2014/main" id="{00000000-0008-0000-6500-00000A000000}"/>
            </a:ext>
          </a:extLst>
        </xdr:cNvPr>
        <xdr:cNvPicPr>
          <a:picLocks noChangeAspect="1"/>
        </xdr:cNvPicPr>
      </xdr:nvPicPr>
      <xdr:blipFill>
        <a:blip xmlns:r="http://schemas.openxmlformats.org/officeDocument/2006/relationships" r:embed="rId9"/>
        <a:stretch>
          <a:fillRect/>
        </a:stretch>
      </xdr:blipFill>
      <xdr:spPr>
        <a:xfrm>
          <a:off x="57785" y="397073755"/>
          <a:ext cx="2065020" cy="1776730"/>
        </a:xfrm>
        <a:prstGeom prst="rect">
          <a:avLst/>
        </a:prstGeom>
        <a:noFill/>
        <a:ln w="9525">
          <a:noFill/>
        </a:ln>
      </xdr:spPr>
    </xdr:pic>
    <xdr:clientData/>
  </xdr:twoCellAnchor>
  <xdr:twoCellAnchor editAs="oneCell">
    <xdr:from>
      <xdr:col>0</xdr:col>
      <xdr:colOff>95885</xdr:colOff>
      <xdr:row>237</xdr:row>
      <xdr:rowOff>95885</xdr:rowOff>
    </xdr:from>
    <xdr:to>
      <xdr:col>0</xdr:col>
      <xdr:colOff>2091055</xdr:colOff>
      <xdr:row>237</xdr:row>
      <xdr:rowOff>1834515</xdr:rowOff>
    </xdr:to>
    <xdr:pic>
      <xdr:nvPicPr>
        <xdr:cNvPr id="11" name="图片 116" descr="1636357146(1)">
          <a:extLst>
            <a:ext uri="{FF2B5EF4-FFF2-40B4-BE49-F238E27FC236}">
              <a16:creationId xmlns:a16="http://schemas.microsoft.com/office/drawing/2014/main" id="{00000000-0008-0000-6500-00000B000000}"/>
            </a:ext>
          </a:extLst>
        </xdr:cNvPr>
        <xdr:cNvPicPr>
          <a:picLocks noChangeAspect="1"/>
        </xdr:cNvPicPr>
      </xdr:nvPicPr>
      <xdr:blipFill>
        <a:blip xmlns:r="http://schemas.openxmlformats.org/officeDocument/2006/relationships" r:embed="rId10"/>
        <a:stretch>
          <a:fillRect/>
        </a:stretch>
      </xdr:blipFill>
      <xdr:spPr>
        <a:xfrm>
          <a:off x="95885" y="399004155"/>
          <a:ext cx="1995170" cy="1738630"/>
        </a:xfrm>
        <a:prstGeom prst="rect">
          <a:avLst/>
        </a:prstGeom>
        <a:noFill/>
        <a:ln w="9525">
          <a:noFill/>
        </a:ln>
      </xdr:spPr>
    </xdr:pic>
    <xdr:clientData/>
  </xdr:twoCellAnchor>
  <xdr:twoCellAnchor editAs="oneCell">
    <xdr:from>
      <xdr:col>0</xdr:col>
      <xdr:colOff>38735</xdr:colOff>
      <xdr:row>230</xdr:row>
      <xdr:rowOff>70485</xdr:rowOff>
    </xdr:from>
    <xdr:to>
      <xdr:col>0</xdr:col>
      <xdr:colOff>2158365</xdr:colOff>
      <xdr:row>230</xdr:row>
      <xdr:rowOff>1812290</xdr:rowOff>
    </xdr:to>
    <xdr:pic>
      <xdr:nvPicPr>
        <xdr:cNvPr id="12" name="图片 11">
          <a:extLst>
            <a:ext uri="{FF2B5EF4-FFF2-40B4-BE49-F238E27FC236}">
              <a16:creationId xmlns:a16="http://schemas.microsoft.com/office/drawing/2014/main" id="{00000000-0008-0000-6500-00000C000000}"/>
            </a:ext>
          </a:extLst>
        </xdr:cNvPr>
        <xdr:cNvPicPr>
          <a:picLocks noChangeAspect="1"/>
        </xdr:cNvPicPr>
      </xdr:nvPicPr>
      <xdr:blipFill>
        <a:blip xmlns:r="http://schemas.openxmlformats.org/officeDocument/2006/relationships" r:embed="rId11"/>
        <a:stretch>
          <a:fillRect/>
        </a:stretch>
      </xdr:blipFill>
      <xdr:spPr>
        <a:xfrm>
          <a:off x="38735" y="385643755"/>
          <a:ext cx="2119630" cy="1741805"/>
        </a:xfrm>
        <a:prstGeom prst="rect">
          <a:avLst/>
        </a:prstGeom>
        <a:noFill/>
        <a:ln w="9525">
          <a:noFill/>
        </a:ln>
      </xdr:spPr>
    </xdr:pic>
    <xdr:clientData/>
  </xdr:twoCellAnchor>
  <xdr:twoCellAnchor editAs="oneCell">
    <xdr:from>
      <xdr:col>0</xdr:col>
      <xdr:colOff>76835</xdr:colOff>
      <xdr:row>229</xdr:row>
      <xdr:rowOff>86360</xdr:rowOff>
    </xdr:from>
    <xdr:to>
      <xdr:col>0</xdr:col>
      <xdr:colOff>2180590</xdr:colOff>
      <xdr:row>229</xdr:row>
      <xdr:rowOff>1816735</xdr:rowOff>
    </xdr:to>
    <xdr:pic>
      <xdr:nvPicPr>
        <xdr:cNvPr id="13" name="图片 12">
          <a:extLst>
            <a:ext uri="{FF2B5EF4-FFF2-40B4-BE49-F238E27FC236}">
              <a16:creationId xmlns:a16="http://schemas.microsoft.com/office/drawing/2014/main" id="{00000000-0008-0000-6500-00000D000000}"/>
            </a:ext>
          </a:extLst>
        </xdr:cNvPr>
        <xdr:cNvPicPr>
          <a:picLocks noChangeAspect="1"/>
        </xdr:cNvPicPr>
      </xdr:nvPicPr>
      <xdr:blipFill>
        <a:blip xmlns:r="http://schemas.openxmlformats.org/officeDocument/2006/relationships" r:embed="rId12"/>
        <a:stretch>
          <a:fillRect/>
        </a:stretch>
      </xdr:blipFill>
      <xdr:spPr>
        <a:xfrm>
          <a:off x="76835" y="383754630"/>
          <a:ext cx="2103755" cy="1730375"/>
        </a:xfrm>
        <a:prstGeom prst="rect">
          <a:avLst/>
        </a:prstGeom>
        <a:noFill/>
        <a:ln w="9525">
          <a:noFill/>
        </a:ln>
      </xdr:spPr>
    </xdr:pic>
    <xdr:clientData/>
  </xdr:twoCellAnchor>
  <xdr:twoCellAnchor editAs="oneCell">
    <xdr:from>
      <xdr:col>0</xdr:col>
      <xdr:colOff>57785</xdr:colOff>
      <xdr:row>231</xdr:row>
      <xdr:rowOff>127635</xdr:rowOff>
    </xdr:from>
    <xdr:to>
      <xdr:col>0</xdr:col>
      <xdr:colOff>2171700</xdr:colOff>
      <xdr:row>231</xdr:row>
      <xdr:rowOff>1786255</xdr:rowOff>
    </xdr:to>
    <xdr:pic>
      <xdr:nvPicPr>
        <xdr:cNvPr id="14" name="图片 13">
          <a:extLst>
            <a:ext uri="{FF2B5EF4-FFF2-40B4-BE49-F238E27FC236}">
              <a16:creationId xmlns:a16="http://schemas.microsoft.com/office/drawing/2014/main" id="{00000000-0008-0000-6500-00000E000000}"/>
            </a:ext>
          </a:extLst>
        </xdr:cNvPr>
        <xdr:cNvPicPr>
          <a:picLocks noChangeAspect="1"/>
        </xdr:cNvPicPr>
      </xdr:nvPicPr>
      <xdr:blipFill>
        <a:blip xmlns:r="http://schemas.openxmlformats.org/officeDocument/2006/relationships" r:embed="rId13"/>
        <a:stretch>
          <a:fillRect/>
        </a:stretch>
      </xdr:blipFill>
      <xdr:spPr>
        <a:xfrm>
          <a:off x="57785" y="387605905"/>
          <a:ext cx="2113915" cy="1658620"/>
        </a:xfrm>
        <a:prstGeom prst="rect">
          <a:avLst/>
        </a:prstGeom>
        <a:noFill/>
        <a:ln w="9525">
          <a:noFill/>
        </a:ln>
      </xdr:spPr>
    </xdr:pic>
    <xdr:clientData/>
  </xdr:twoCellAnchor>
  <xdr:twoCellAnchor editAs="oneCell">
    <xdr:from>
      <xdr:col>0</xdr:col>
      <xdr:colOff>57785</xdr:colOff>
      <xdr:row>232</xdr:row>
      <xdr:rowOff>85090</xdr:rowOff>
    </xdr:from>
    <xdr:to>
      <xdr:col>0</xdr:col>
      <xdr:colOff>2129155</xdr:colOff>
      <xdr:row>232</xdr:row>
      <xdr:rowOff>1821815</xdr:rowOff>
    </xdr:to>
    <xdr:pic>
      <xdr:nvPicPr>
        <xdr:cNvPr id="15" name="图片 14">
          <a:extLst>
            <a:ext uri="{FF2B5EF4-FFF2-40B4-BE49-F238E27FC236}">
              <a16:creationId xmlns:a16="http://schemas.microsoft.com/office/drawing/2014/main" id="{00000000-0008-0000-6500-00000F000000}"/>
            </a:ext>
          </a:extLst>
        </xdr:cNvPr>
        <xdr:cNvPicPr>
          <a:picLocks noChangeAspect="1"/>
        </xdr:cNvPicPr>
      </xdr:nvPicPr>
      <xdr:blipFill>
        <a:blip xmlns:r="http://schemas.openxmlformats.org/officeDocument/2006/relationships" r:embed="rId14"/>
        <a:stretch>
          <a:fillRect/>
        </a:stretch>
      </xdr:blipFill>
      <xdr:spPr>
        <a:xfrm>
          <a:off x="57785" y="389468360"/>
          <a:ext cx="2071370" cy="1736725"/>
        </a:xfrm>
        <a:prstGeom prst="rect">
          <a:avLst/>
        </a:prstGeom>
        <a:noFill/>
        <a:ln w="9525">
          <a:noFill/>
        </a:ln>
      </xdr:spPr>
    </xdr:pic>
    <xdr:clientData/>
  </xdr:twoCellAnchor>
  <xdr:twoCellAnchor editAs="oneCell">
    <xdr:from>
      <xdr:col>0</xdr:col>
      <xdr:colOff>95885</xdr:colOff>
      <xdr:row>234</xdr:row>
      <xdr:rowOff>49530</xdr:rowOff>
    </xdr:from>
    <xdr:to>
      <xdr:col>0</xdr:col>
      <xdr:colOff>2129790</xdr:colOff>
      <xdr:row>234</xdr:row>
      <xdr:rowOff>1868170</xdr:rowOff>
    </xdr:to>
    <xdr:pic>
      <xdr:nvPicPr>
        <xdr:cNvPr id="16" name="图片 15">
          <a:extLst>
            <a:ext uri="{FF2B5EF4-FFF2-40B4-BE49-F238E27FC236}">
              <a16:creationId xmlns:a16="http://schemas.microsoft.com/office/drawing/2014/main" id="{00000000-0008-0000-6500-000010000000}"/>
            </a:ext>
          </a:extLst>
        </xdr:cNvPr>
        <xdr:cNvPicPr>
          <a:picLocks noChangeAspect="1"/>
        </xdr:cNvPicPr>
      </xdr:nvPicPr>
      <xdr:blipFill>
        <a:blip xmlns:r="http://schemas.openxmlformats.org/officeDocument/2006/relationships" r:embed="rId15"/>
        <a:stretch>
          <a:fillRect/>
        </a:stretch>
      </xdr:blipFill>
      <xdr:spPr>
        <a:xfrm>
          <a:off x="95885" y="393242800"/>
          <a:ext cx="2033905" cy="1818640"/>
        </a:xfrm>
        <a:prstGeom prst="rect">
          <a:avLst/>
        </a:prstGeom>
        <a:noFill/>
        <a:ln w="9525">
          <a:noFill/>
        </a:ln>
      </xdr:spPr>
    </xdr:pic>
    <xdr:clientData/>
  </xdr:twoCellAnchor>
  <xdr:twoCellAnchor editAs="oneCell">
    <xdr:from>
      <xdr:col>0</xdr:col>
      <xdr:colOff>114935</xdr:colOff>
      <xdr:row>233</xdr:row>
      <xdr:rowOff>60960</xdr:rowOff>
    </xdr:from>
    <xdr:to>
      <xdr:col>0</xdr:col>
      <xdr:colOff>2085340</xdr:colOff>
      <xdr:row>233</xdr:row>
      <xdr:rowOff>1832610</xdr:rowOff>
    </xdr:to>
    <xdr:pic>
      <xdr:nvPicPr>
        <xdr:cNvPr id="17" name="图片 16">
          <a:extLst>
            <a:ext uri="{FF2B5EF4-FFF2-40B4-BE49-F238E27FC236}">
              <a16:creationId xmlns:a16="http://schemas.microsoft.com/office/drawing/2014/main" id="{00000000-0008-0000-6500-000011000000}"/>
            </a:ext>
          </a:extLst>
        </xdr:cNvPr>
        <xdr:cNvPicPr>
          <a:picLocks noChangeAspect="1"/>
        </xdr:cNvPicPr>
      </xdr:nvPicPr>
      <xdr:blipFill>
        <a:blip xmlns:r="http://schemas.openxmlformats.org/officeDocument/2006/relationships" r:embed="rId16"/>
        <a:stretch>
          <a:fillRect/>
        </a:stretch>
      </xdr:blipFill>
      <xdr:spPr>
        <a:xfrm>
          <a:off x="114935" y="391349230"/>
          <a:ext cx="1970405" cy="1771650"/>
        </a:xfrm>
        <a:prstGeom prst="rect">
          <a:avLst/>
        </a:prstGeom>
        <a:noFill/>
        <a:ln w="9525">
          <a:noFill/>
        </a:ln>
      </xdr:spPr>
    </xdr:pic>
    <xdr:clientData/>
  </xdr:twoCellAnchor>
  <xdr:twoCellAnchor editAs="oneCell">
    <xdr:from>
      <xdr:col>0</xdr:col>
      <xdr:colOff>38735</xdr:colOff>
      <xdr:row>218</xdr:row>
      <xdr:rowOff>73660</xdr:rowOff>
    </xdr:from>
    <xdr:to>
      <xdr:col>0</xdr:col>
      <xdr:colOff>2115820</xdr:colOff>
      <xdr:row>218</xdr:row>
      <xdr:rowOff>1833880</xdr:rowOff>
    </xdr:to>
    <xdr:pic>
      <xdr:nvPicPr>
        <xdr:cNvPr id="18" name="图片 17">
          <a:extLst>
            <a:ext uri="{FF2B5EF4-FFF2-40B4-BE49-F238E27FC236}">
              <a16:creationId xmlns:a16="http://schemas.microsoft.com/office/drawing/2014/main" id="{00000000-0008-0000-6500-000012000000}"/>
            </a:ext>
          </a:extLst>
        </xdr:cNvPr>
        <xdr:cNvPicPr>
          <a:picLocks noChangeAspect="1"/>
        </xdr:cNvPicPr>
      </xdr:nvPicPr>
      <xdr:blipFill>
        <a:blip xmlns:r="http://schemas.openxmlformats.org/officeDocument/2006/relationships" r:embed="rId17"/>
        <a:stretch>
          <a:fillRect/>
        </a:stretch>
      </xdr:blipFill>
      <xdr:spPr>
        <a:xfrm>
          <a:off x="38735" y="362786930"/>
          <a:ext cx="2077085" cy="1760220"/>
        </a:xfrm>
        <a:prstGeom prst="rect">
          <a:avLst/>
        </a:prstGeom>
        <a:noFill/>
        <a:ln w="9525">
          <a:noFill/>
        </a:ln>
      </xdr:spPr>
    </xdr:pic>
    <xdr:clientData/>
  </xdr:twoCellAnchor>
  <xdr:twoCellAnchor editAs="oneCell">
    <xdr:from>
      <xdr:col>0</xdr:col>
      <xdr:colOff>57785</xdr:colOff>
      <xdr:row>219</xdr:row>
      <xdr:rowOff>45085</xdr:rowOff>
    </xdr:from>
    <xdr:to>
      <xdr:col>0</xdr:col>
      <xdr:colOff>2166620</xdr:colOff>
      <xdr:row>219</xdr:row>
      <xdr:rowOff>1803400</xdr:rowOff>
    </xdr:to>
    <xdr:pic>
      <xdr:nvPicPr>
        <xdr:cNvPr id="19" name="图片 18">
          <a:extLst>
            <a:ext uri="{FF2B5EF4-FFF2-40B4-BE49-F238E27FC236}">
              <a16:creationId xmlns:a16="http://schemas.microsoft.com/office/drawing/2014/main" id="{00000000-0008-0000-6500-000013000000}"/>
            </a:ext>
          </a:extLst>
        </xdr:cNvPr>
        <xdr:cNvPicPr>
          <a:picLocks noChangeAspect="1"/>
        </xdr:cNvPicPr>
      </xdr:nvPicPr>
      <xdr:blipFill>
        <a:blip xmlns:r="http://schemas.openxmlformats.org/officeDocument/2006/relationships" r:embed="rId18"/>
        <a:stretch>
          <a:fillRect/>
        </a:stretch>
      </xdr:blipFill>
      <xdr:spPr>
        <a:xfrm>
          <a:off x="57785" y="364663355"/>
          <a:ext cx="2108835" cy="1758315"/>
        </a:xfrm>
        <a:prstGeom prst="rect">
          <a:avLst/>
        </a:prstGeom>
        <a:noFill/>
        <a:ln w="9525">
          <a:noFill/>
        </a:ln>
      </xdr:spPr>
    </xdr:pic>
    <xdr:clientData/>
  </xdr:twoCellAnchor>
  <xdr:twoCellAnchor editAs="oneCell">
    <xdr:from>
      <xdr:col>0</xdr:col>
      <xdr:colOff>133985</xdr:colOff>
      <xdr:row>220</xdr:row>
      <xdr:rowOff>6985</xdr:rowOff>
    </xdr:from>
    <xdr:to>
      <xdr:col>0</xdr:col>
      <xdr:colOff>2172970</xdr:colOff>
      <xdr:row>220</xdr:row>
      <xdr:rowOff>1745615</xdr:rowOff>
    </xdr:to>
    <xdr:pic>
      <xdr:nvPicPr>
        <xdr:cNvPr id="20" name="图片 19">
          <a:extLst>
            <a:ext uri="{FF2B5EF4-FFF2-40B4-BE49-F238E27FC236}">
              <a16:creationId xmlns:a16="http://schemas.microsoft.com/office/drawing/2014/main" id="{00000000-0008-0000-6500-000014000000}"/>
            </a:ext>
          </a:extLst>
        </xdr:cNvPr>
        <xdr:cNvPicPr>
          <a:picLocks noChangeAspect="1"/>
        </xdr:cNvPicPr>
      </xdr:nvPicPr>
      <xdr:blipFill>
        <a:blip xmlns:r="http://schemas.openxmlformats.org/officeDocument/2006/relationships" r:embed="rId19"/>
        <a:stretch>
          <a:fillRect/>
        </a:stretch>
      </xdr:blipFill>
      <xdr:spPr>
        <a:xfrm>
          <a:off x="133985" y="366530255"/>
          <a:ext cx="2038985" cy="1738630"/>
        </a:xfrm>
        <a:prstGeom prst="rect">
          <a:avLst/>
        </a:prstGeom>
        <a:noFill/>
        <a:ln w="9525">
          <a:noFill/>
        </a:ln>
      </xdr:spPr>
    </xdr:pic>
    <xdr:clientData/>
  </xdr:twoCellAnchor>
  <xdr:twoCellAnchor editAs="oneCell">
    <xdr:from>
      <xdr:col>0</xdr:col>
      <xdr:colOff>219710</xdr:colOff>
      <xdr:row>222</xdr:row>
      <xdr:rowOff>45085</xdr:rowOff>
    </xdr:from>
    <xdr:to>
      <xdr:col>0</xdr:col>
      <xdr:colOff>2044065</xdr:colOff>
      <xdr:row>222</xdr:row>
      <xdr:rowOff>1797050</xdr:rowOff>
    </xdr:to>
    <xdr:pic>
      <xdr:nvPicPr>
        <xdr:cNvPr id="21" name="图片 20">
          <a:extLst>
            <a:ext uri="{FF2B5EF4-FFF2-40B4-BE49-F238E27FC236}">
              <a16:creationId xmlns:a16="http://schemas.microsoft.com/office/drawing/2014/main" id="{00000000-0008-0000-6500-000015000000}"/>
            </a:ext>
          </a:extLst>
        </xdr:cNvPr>
        <xdr:cNvPicPr>
          <a:picLocks noChangeAspect="1"/>
        </xdr:cNvPicPr>
      </xdr:nvPicPr>
      <xdr:blipFill>
        <a:blip xmlns:r="http://schemas.openxmlformats.org/officeDocument/2006/relationships" r:embed="rId20"/>
        <a:stretch>
          <a:fillRect/>
        </a:stretch>
      </xdr:blipFill>
      <xdr:spPr>
        <a:xfrm>
          <a:off x="219710" y="370378355"/>
          <a:ext cx="1824355" cy="1751965"/>
        </a:xfrm>
        <a:prstGeom prst="rect">
          <a:avLst/>
        </a:prstGeom>
        <a:noFill/>
        <a:ln w="9525">
          <a:noFill/>
        </a:ln>
      </xdr:spPr>
    </xdr:pic>
    <xdr:clientData/>
  </xdr:twoCellAnchor>
  <xdr:twoCellAnchor editAs="oneCell">
    <xdr:from>
      <xdr:col>0</xdr:col>
      <xdr:colOff>162560</xdr:colOff>
      <xdr:row>221</xdr:row>
      <xdr:rowOff>73660</xdr:rowOff>
    </xdr:from>
    <xdr:to>
      <xdr:col>0</xdr:col>
      <xdr:colOff>2122805</xdr:colOff>
      <xdr:row>221</xdr:row>
      <xdr:rowOff>1840230</xdr:rowOff>
    </xdr:to>
    <xdr:pic>
      <xdr:nvPicPr>
        <xdr:cNvPr id="22" name="图片 21">
          <a:extLst>
            <a:ext uri="{FF2B5EF4-FFF2-40B4-BE49-F238E27FC236}">
              <a16:creationId xmlns:a16="http://schemas.microsoft.com/office/drawing/2014/main" id="{00000000-0008-0000-6500-000016000000}"/>
            </a:ext>
          </a:extLst>
        </xdr:cNvPr>
        <xdr:cNvPicPr>
          <a:picLocks noChangeAspect="1"/>
        </xdr:cNvPicPr>
      </xdr:nvPicPr>
      <xdr:blipFill>
        <a:blip xmlns:r="http://schemas.openxmlformats.org/officeDocument/2006/relationships" r:embed="rId21"/>
        <a:stretch>
          <a:fillRect/>
        </a:stretch>
      </xdr:blipFill>
      <xdr:spPr>
        <a:xfrm>
          <a:off x="162560" y="368501930"/>
          <a:ext cx="1960245" cy="1766570"/>
        </a:xfrm>
        <a:prstGeom prst="rect">
          <a:avLst/>
        </a:prstGeom>
        <a:noFill/>
        <a:ln w="9525">
          <a:noFill/>
        </a:ln>
      </xdr:spPr>
    </xdr:pic>
    <xdr:clientData/>
  </xdr:twoCellAnchor>
  <xdr:twoCellAnchor editAs="oneCell">
    <xdr:from>
      <xdr:col>0</xdr:col>
      <xdr:colOff>143510</xdr:colOff>
      <xdr:row>223</xdr:row>
      <xdr:rowOff>111760</xdr:rowOff>
    </xdr:from>
    <xdr:to>
      <xdr:col>0</xdr:col>
      <xdr:colOff>2148205</xdr:colOff>
      <xdr:row>223</xdr:row>
      <xdr:rowOff>1842135</xdr:rowOff>
    </xdr:to>
    <xdr:pic>
      <xdr:nvPicPr>
        <xdr:cNvPr id="23" name="图片 22">
          <a:extLst>
            <a:ext uri="{FF2B5EF4-FFF2-40B4-BE49-F238E27FC236}">
              <a16:creationId xmlns:a16="http://schemas.microsoft.com/office/drawing/2014/main" id="{00000000-0008-0000-6500-000017000000}"/>
            </a:ext>
          </a:extLst>
        </xdr:cNvPr>
        <xdr:cNvPicPr>
          <a:picLocks noChangeAspect="1"/>
        </xdr:cNvPicPr>
      </xdr:nvPicPr>
      <xdr:blipFill>
        <a:blip xmlns:r="http://schemas.openxmlformats.org/officeDocument/2006/relationships" r:embed="rId22"/>
        <a:stretch>
          <a:fillRect/>
        </a:stretch>
      </xdr:blipFill>
      <xdr:spPr>
        <a:xfrm>
          <a:off x="143510" y="372350030"/>
          <a:ext cx="2004695" cy="1730375"/>
        </a:xfrm>
        <a:prstGeom prst="rect">
          <a:avLst/>
        </a:prstGeom>
        <a:noFill/>
        <a:ln w="9525">
          <a:noFill/>
        </a:ln>
      </xdr:spPr>
    </xdr:pic>
    <xdr:clientData/>
  </xdr:twoCellAnchor>
  <xdr:twoCellAnchor editAs="oneCell">
    <xdr:from>
      <xdr:col>0</xdr:col>
      <xdr:colOff>86360</xdr:colOff>
      <xdr:row>224</xdr:row>
      <xdr:rowOff>54610</xdr:rowOff>
    </xdr:from>
    <xdr:to>
      <xdr:col>0</xdr:col>
      <xdr:colOff>2140585</xdr:colOff>
      <xdr:row>224</xdr:row>
      <xdr:rowOff>1824990</xdr:rowOff>
    </xdr:to>
    <xdr:pic>
      <xdr:nvPicPr>
        <xdr:cNvPr id="24" name="图片 23">
          <a:extLst>
            <a:ext uri="{FF2B5EF4-FFF2-40B4-BE49-F238E27FC236}">
              <a16:creationId xmlns:a16="http://schemas.microsoft.com/office/drawing/2014/main" id="{00000000-0008-0000-6500-000018000000}"/>
            </a:ext>
          </a:extLst>
        </xdr:cNvPr>
        <xdr:cNvPicPr>
          <a:picLocks noChangeAspect="1"/>
        </xdr:cNvPicPr>
      </xdr:nvPicPr>
      <xdr:blipFill>
        <a:blip xmlns:r="http://schemas.openxmlformats.org/officeDocument/2006/relationships" r:embed="rId23"/>
        <a:stretch>
          <a:fillRect/>
        </a:stretch>
      </xdr:blipFill>
      <xdr:spPr>
        <a:xfrm>
          <a:off x="86360" y="374197880"/>
          <a:ext cx="2054225" cy="1770380"/>
        </a:xfrm>
        <a:prstGeom prst="rect">
          <a:avLst/>
        </a:prstGeom>
        <a:noFill/>
        <a:ln w="9525">
          <a:noFill/>
        </a:ln>
      </xdr:spPr>
    </xdr:pic>
    <xdr:clientData/>
  </xdr:twoCellAnchor>
  <xdr:twoCellAnchor editAs="oneCell">
    <xdr:from>
      <xdr:col>0</xdr:col>
      <xdr:colOff>181610</xdr:colOff>
      <xdr:row>225</xdr:row>
      <xdr:rowOff>83185</xdr:rowOff>
    </xdr:from>
    <xdr:to>
      <xdr:col>0</xdr:col>
      <xdr:colOff>2061210</xdr:colOff>
      <xdr:row>225</xdr:row>
      <xdr:rowOff>1831340</xdr:rowOff>
    </xdr:to>
    <xdr:pic>
      <xdr:nvPicPr>
        <xdr:cNvPr id="25" name="图片 24">
          <a:extLst>
            <a:ext uri="{FF2B5EF4-FFF2-40B4-BE49-F238E27FC236}">
              <a16:creationId xmlns:a16="http://schemas.microsoft.com/office/drawing/2014/main" id="{00000000-0008-0000-6500-000019000000}"/>
            </a:ext>
          </a:extLst>
        </xdr:cNvPr>
        <xdr:cNvPicPr>
          <a:picLocks noChangeAspect="1"/>
        </xdr:cNvPicPr>
      </xdr:nvPicPr>
      <xdr:blipFill>
        <a:blip xmlns:r="http://schemas.openxmlformats.org/officeDocument/2006/relationships" r:embed="rId24"/>
        <a:stretch>
          <a:fillRect/>
        </a:stretch>
      </xdr:blipFill>
      <xdr:spPr>
        <a:xfrm>
          <a:off x="181610" y="376131455"/>
          <a:ext cx="1879600" cy="1748155"/>
        </a:xfrm>
        <a:prstGeom prst="rect">
          <a:avLst/>
        </a:prstGeom>
        <a:noFill/>
        <a:ln w="9525">
          <a:noFill/>
        </a:ln>
      </xdr:spPr>
    </xdr:pic>
    <xdr:clientData/>
  </xdr:twoCellAnchor>
  <xdr:twoCellAnchor editAs="oneCell">
    <xdr:from>
      <xdr:col>0</xdr:col>
      <xdr:colOff>229235</xdr:colOff>
      <xdr:row>226</xdr:row>
      <xdr:rowOff>54610</xdr:rowOff>
    </xdr:from>
    <xdr:to>
      <xdr:col>0</xdr:col>
      <xdr:colOff>2093595</xdr:colOff>
      <xdr:row>226</xdr:row>
      <xdr:rowOff>1828165</xdr:rowOff>
    </xdr:to>
    <xdr:pic>
      <xdr:nvPicPr>
        <xdr:cNvPr id="26" name="图片 25">
          <a:extLst>
            <a:ext uri="{FF2B5EF4-FFF2-40B4-BE49-F238E27FC236}">
              <a16:creationId xmlns:a16="http://schemas.microsoft.com/office/drawing/2014/main" id="{00000000-0008-0000-6500-00001A000000}"/>
            </a:ext>
          </a:extLst>
        </xdr:cNvPr>
        <xdr:cNvPicPr>
          <a:picLocks noChangeAspect="1"/>
        </xdr:cNvPicPr>
      </xdr:nvPicPr>
      <xdr:blipFill>
        <a:blip xmlns:r="http://schemas.openxmlformats.org/officeDocument/2006/relationships" r:embed="rId25"/>
        <a:stretch>
          <a:fillRect/>
        </a:stretch>
      </xdr:blipFill>
      <xdr:spPr>
        <a:xfrm>
          <a:off x="229235" y="378007880"/>
          <a:ext cx="1864360" cy="1773555"/>
        </a:xfrm>
        <a:prstGeom prst="rect">
          <a:avLst/>
        </a:prstGeom>
        <a:noFill/>
        <a:ln w="9525">
          <a:noFill/>
        </a:ln>
      </xdr:spPr>
    </xdr:pic>
    <xdr:clientData/>
  </xdr:twoCellAnchor>
  <xdr:twoCellAnchor editAs="oneCell">
    <xdr:from>
      <xdr:col>0</xdr:col>
      <xdr:colOff>153035</xdr:colOff>
      <xdr:row>227</xdr:row>
      <xdr:rowOff>26035</xdr:rowOff>
    </xdr:from>
    <xdr:to>
      <xdr:col>0</xdr:col>
      <xdr:colOff>2124075</xdr:colOff>
      <xdr:row>227</xdr:row>
      <xdr:rowOff>1842135</xdr:rowOff>
    </xdr:to>
    <xdr:pic>
      <xdr:nvPicPr>
        <xdr:cNvPr id="27" name="图片 26">
          <a:extLst>
            <a:ext uri="{FF2B5EF4-FFF2-40B4-BE49-F238E27FC236}">
              <a16:creationId xmlns:a16="http://schemas.microsoft.com/office/drawing/2014/main" id="{00000000-0008-0000-6500-00001B000000}"/>
            </a:ext>
          </a:extLst>
        </xdr:cNvPr>
        <xdr:cNvPicPr>
          <a:picLocks noChangeAspect="1"/>
        </xdr:cNvPicPr>
      </xdr:nvPicPr>
      <xdr:blipFill>
        <a:blip xmlns:r="http://schemas.openxmlformats.org/officeDocument/2006/relationships" r:embed="rId26"/>
        <a:stretch>
          <a:fillRect/>
        </a:stretch>
      </xdr:blipFill>
      <xdr:spPr>
        <a:xfrm>
          <a:off x="153035" y="379884305"/>
          <a:ext cx="1971040" cy="1816100"/>
        </a:xfrm>
        <a:prstGeom prst="rect">
          <a:avLst/>
        </a:prstGeom>
        <a:noFill/>
        <a:ln w="9525">
          <a:noFill/>
        </a:ln>
      </xdr:spPr>
    </xdr:pic>
    <xdr:clientData/>
  </xdr:twoCellAnchor>
  <xdr:twoCellAnchor editAs="oneCell">
    <xdr:from>
      <xdr:col>0</xdr:col>
      <xdr:colOff>190500</xdr:colOff>
      <xdr:row>228</xdr:row>
      <xdr:rowOff>55245</xdr:rowOff>
    </xdr:from>
    <xdr:to>
      <xdr:col>0</xdr:col>
      <xdr:colOff>2085975</xdr:colOff>
      <xdr:row>228</xdr:row>
      <xdr:rowOff>1838325</xdr:rowOff>
    </xdr:to>
    <xdr:pic>
      <xdr:nvPicPr>
        <xdr:cNvPr id="28" name="图片 27">
          <a:extLst>
            <a:ext uri="{FF2B5EF4-FFF2-40B4-BE49-F238E27FC236}">
              <a16:creationId xmlns:a16="http://schemas.microsoft.com/office/drawing/2014/main" id="{00000000-0008-0000-6500-00001C000000}"/>
            </a:ext>
          </a:extLst>
        </xdr:cNvPr>
        <xdr:cNvPicPr>
          <a:picLocks noChangeAspect="1"/>
        </xdr:cNvPicPr>
      </xdr:nvPicPr>
      <xdr:blipFill>
        <a:blip xmlns:r="http://schemas.openxmlformats.org/officeDocument/2006/relationships" r:embed="rId27"/>
        <a:stretch>
          <a:fillRect/>
        </a:stretch>
      </xdr:blipFill>
      <xdr:spPr>
        <a:xfrm>
          <a:off x="190500" y="381818515"/>
          <a:ext cx="1895475" cy="1783080"/>
        </a:xfrm>
        <a:prstGeom prst="rect">
          <a:avLst/>
        </a:prstGeom>
        <a:noFill/>
        <a:ln w="9525">
          <a:noFill/>
        </a:ln>
      </xdr:spPr>
    </xdr:pic>
    <xdr:clientData/>
  </xdr:twoCellAnchor>
  <xdr:twoCellAnchor editAs="oneCell">
    <xdr:from>
      <xdr:col>0</xdr:col>
      <xdr:colOff>29210</xdr:colOff>
      <xdr:row>239</xdr:row>
      <xdr:rowOff>187960</xdr:rowOff>
    </xdr:from>
    <xdr:to>
      <xdr:col>0</xdr:col>
      <xdr:colOff>2155825</xdr:colOff>
      <xdr:row>239</xdr:row>
      <xdr:rowOff>1628140</xdr:rowOff>
    </xdr:to>
    <xdr:pic>
      <xdr:nvPicPr>
        <xdr:cNvPr id="29" name="图片 28">
          <a:extLst>
            <a:ext uri="{FF2B5EF4-FFF2-40B4-BE49-F238E27FC236}">
              <a16:creationId xmlns:a16="http://schemas.microsoft.com/office/drawing/2014/main" id="{00000000-0008-0000-6500-00001D000000}"/>
            </a:ext>
          </a:extLst>
        </xdr:cNvPr>
        <xdr:cNvPicPr>
          <a:picLocks noChangeAspect="1"/>
        </xdr:cNvPicPr>
      </xdr:nvPicPr>
      <xdr:blipFill>
        <a:blip xmlns:r="http://schemas.openxmlformats.org/officeDocument/2006/relationships" r:embed="rId28"/>
        <a:stretch>
          <a:fillRect/>
        </a:stretch>
      </xdr:blipFill>
      <xdr:spPr>
        <a:xfrm>
          <a:off x="29210" y="402906230"/>
          <a:ext cx="2126615" cy="1440180"/>
        </a:xfrm>
        <a:prstGeom prst="rect">
          <a:avLst/>
        </a:prstGeom>
        <a:noFill/>
        <a:ln w="9525">
          <a:noFill/>
        </a:ln>
      </xdr:spPr>
    </xdr:pic>
    <xdr:clientData/>
  </xdr:twoCellAnchor>
  <xdr:twoCellAnchor editAs="oneCell">
    <xdr:from>
      <xdr:col>0</xdr:col>
      <xdr:colOff>57785</xdr:colOff>
      <xdr:row>238</xdr:row>
      <xdr:rowOff>54610</xdr:rowOff>
    </xdr:from>
    <xdr:to>
      <xdr:col>0</xdr:col>
      <xdr:colOff>2137410</xdr:colOff>
      <xdr:row>238</xdr:row>
      <xdr:rowOff>1798320</xdr:rowOff>
    </xdr:to>
    <xdr:pic>
      <xdr:nvPicPr>
        <xdr:cNvPr id="30" name="图片 29">
          <a:extLst>
            <a:ext uri="{FF2B5EF4-FFF2-40B4-BE49-F238E27FC236}">
              <a16:creationId xmlns:a16="http://schemas.microsoft.com/office/drawing/2014/main" id="{00000000-0008-0000-6500-00001E000000}"/>
            </a:ext>
          </a:extLst>
        </xdr:cNvPr>
        <xdr:cNvPicPr>
          <a:picLocks noChangeAspect="1"/>
        </xdr:cNvPicPr>
      </xdr:nvPicPr>
      <xdr:blipFill>
        <a:blip xmlns:r="http://schemas.openxmlformats.org/officeDocument/2006/relationships" r:embed="rId29"/>
        <a:stretch>
          <a:fillRect/>
        </a:stretch>
      </xdr:blipFill>
      <xdr:spPr>
        <a:xfrm>
          <a:off x="57785" y="400867880"/>
          <a:ext cx="2079625" cy="1743710"/>
        </a:xfrm>
        <a:prstGeom prst="rect">
          <a:avLst/>
        </a:prstGeom>
        <a:noFill/>
        <a:ln w="9525">
          <a:noFill/>
        </a:ln>
      </xdr:spPr>
    </xdr:pic>
    <xdr:clientData/>
  </xdr:twoCellAnchor>
  <xdr:twoCellAnchor editAs="oneCell">
    <xdr:from>
      <xdr:col>0</xdr:col>
      <xdr:colOff>67310</xdr:colOff>
      <xdr:row>240</xdr:row>
      <xdr:rowOff>92710</xdr:rowOff>
    </xdr:from>
    <xdr:to>
      <xdr:col>0</xdr:col>
      <xdr:colOff>2123440</xdr:colOff>
      <xdr:row>240</xdr:row>
      <xdr:rowOff>1806575</xdr:rowOff>
    </xdr:to>
    <xdr:pic>
      <xdr:nvPicPr>
        <xdr:cNvPr id="31" name="图片 30">
          <a:extLst>
            <a:ext uri="{FF2B5EF4-FFF2-40B4-BE49-F238E27FC236}">
              <a16:creationId xmlns:a16="http://schemas.microsoft.com/office/drawing/2014/main" id="{00000000-0008-0000-6500-00001F000000}"/>
            </a:ext>
          </a:extLst>
        </xdr:cNvPr>
        <xdr:cNvPicPr>
          <a:picLocks noChangeAspect="1"/>
        </xdr:cNvPicPr>
      </xdr:nvPicPr>
      <xdr:blipFill>
        <a:blip xmlns:r="http://schemas.openxmlformats.org/officeDocument/2006/relationships" r:embed="rId30"/>
        <a:stretch>
          <a:fillRect/>
        </a:stretch>
      </xdr:blipFill>
      <xdr:spPr>
        <a:xfrm>
          <a:off x="67310" y="404715980"/>
          <a:ext cx="2056130" cy="1713865"/>
        </a:xfrm>
        <a:prstGeom prst="rect">
          <a:avLst/>
        </a:prstGeom>
        <a:noFill/>
        <a:ln w="9525">
          <a:noFill/>
        </a:ln>
      </xdr:spPr>
    </xdr:pic>
    <xdr:clientData/>
  </xdr:twoCellAnchor>
  <xdr:twoCellAnchor editAs="oneCell">
    <xdr:from>
      <xdr:col>0</xdr:col>
      <xdr:colOff>57785</xdr:colOff>
      <xdr:row>250</xdr:row>
      <xdr:rowOff>111760</xdr:rowOff>
    </xdr:from>
    <xdr:to>
      <xdr:col>0</xdr:col>
      <xdr:colOff>2152650</xdr:colOff>
      <xdr:row>250</xdr:row>
      <xdr:rowOff>1822450</xdr:rowOff>
    </xdr:to>
    <xdr:pic>
      <xdr:nvPicPr>
        <xdr:cNvPr id="33" name="图片 154" descr="1636264857(1)">
          <a:extLst>
            <a:ext uri="{FF2B5EF4-FFF2-40B4-BE49-F238E27FC236}">
              <a16:creationId xmlns:a16="http://schemas.microsoft.com/office/drawing/2014/main" id="{00000000-0008-0000-6500-000021000000}"/>
            </a:ext>
          </a:extLst>
        </xdr:cNvPr>
        <xdr:cNvPicPr>
          <a:picLocks noChangeAspect="1"/>
        </xdr:cNvPicPr>
      </xdr:nvPicPr>
      <xdr:blipFill>
        <a:blip xmlns:r="http://schemas.openxmlformats.org/officeDocument/2006/relationships" r:embed="rId31"/>
        <a:stretch>
          <a:fillRect/>
        </a:stretch>
      </xdr:blipFill>
      <xdr:spPr>
        <a:xfrm>
          <a:off x="57785" y="423785030"/>
          <a:ext cx="2094865" cy="1710690"/>
        </a:xfrm>
        <a:prstGeom prst="rect">
          <a:avLst/>
        </a:prstGeom>
        <a:noFill/>
        <a:ln w="9525">
          <a:noFill/>
        </a:ln>
      </xdr:spPr>
    </xdr:pic>
    <xdr:clientData/>
  </xdr:twoCellAnchor>
  <xdr:twoCellAnchor editAs="oneCell">
    <xdr:from>
      <xdr:col>0</xdr:col>
      <xdr:colOff>57785</xdr:colOff>
      <xdr:row>251</xdr:row>
      <xdr:rowOff>41275</xdr:rowOff>
    </xdr:from>
    <xdr:to>
      <xdr:col>0</xdr:col>
      <xdr:colOff>1590675</xdr:colOff>
      <xdr:row>251</xdr:row>
      <xdr:rowOff>1360805</xdr:rowOff>
    </xdr:to>
    <xdr:pic>
      <xdr:nvPicPr>
        <xdr:cNvPr id="34" name="图片 155" descr="1636264897(1)">
          <a:extLst>
            <a:ext uri="{FF2B5EF4-FFF2-40B4-BE49-F238E27FC236}">
              <a16:creationId xmlns:a16="http://schemas.microsoft.com/office/drawing/2014/main" id="{00000000-0008-0000-6500-000022000000}"/>
            </a:ext>
          </a:extLst>
        </xdr:cNvPr>
        <xdr:cNvPicPr>
          <a:picLocks noChangeAspect="1"/>
        </xdr:cNvPicPr>
      </xdr:nvPicPr>
      <xdr:blipFill>
        <a:blip xmlns:r="http://schemas.openxmlformats.org/officeDocument/2006/relationships" r:embed="rId32"/>
        <a:stretch>
          <a:fillRect/>
        </a:stretch>
      </xdr:blipFill>
      <xdr:spPr>
        <a:xfrm>
          <a:off x="57785" y="425619545"/>
          <a:ext cx="1532890" cy="1319530"/>
        </a:xfrm>
        <a:prstGeom prst="rect">
          <a:avLst/>
        </a:prstGeom>
        <a:noFill/>
        <a:ln w="9525">
          <a:noFill/>
        </a:ln>
      </xdr:spPr>
    </xdr:pic>
    <xdr:clientData/>
  </xdr:twoCellAnchor>
  <xdr:twoCellAnchor editAs="oneCell">
    <xdr:from>
      <xdr:col>0</xdr:col>
      <xdr:colOff>57785</xdr:colOff>
      <xdr:row>252</xdr:row>
      <xdr:rowOff>54610</xdr:rowOff>
    </xdr:from>
    <xdr:to>
      <xdr:col>0</xdr:col>
      <xdr:colOff>1592580</xdr:colOff>
      <xdr:row>252</xdr:row>
      <xdr:rowOff>1343660</xdr:rowOff>
    </xdr:to>
    <xdr:pic>
      <xdr:nvPicPr>
        <xdr:cNvPr id="35" name="图片 157" descr="1636264941(1)">
          <a:extLst>
            <a:ext uri="{FF2B5EF4-FFF2-40B4-BE49-F238E27FC236}">
              <a16:creationId xmlns:a16="http://schemas.microsoft.com/office/drawing/2014/main" id="{00000000-0008-0000-6500-000023000000}"/>
            </a:ext>
          </a:extLst>
        </xdr:cNvPr>
        <xdr:cNvPicPr>
          <a:picLocks noChangeAspect="1"/>
        </xdr:cNvPicPr>
      </xdr:nvPicPr>
      <xdr:blipFill>
        <a:blip xmlns:r="http://schemas.openxmlformats.org/officeDocument/2006/relationships" r:embed="rId33"/>
        <a:stretch>
          <a:fillRect/>
        </a:stretch>
      </xdr:blipFill>
      <xdr:spPr>
        <a:xfrm>
          <a:off x="57785" y="427537880"/>
          <a:ext cx="1534795" cy="1289050"/>
        </a:xfrm>
        <a:prstGeom prst="rect">
          <a:avLst/>
        </a:prstGeom>
        <a:noFill/>
        <a:ln w="9525">
          <a:noFill/>
        </a:ln>
      </xdr:spPr>
    </xdr:pic>
    <xdr:clientData/>
  </xdr:twoCellAnchor>
  <xdr:twoCellAnchor editAs="oneCell">
    <xdr:from>
      <xdr:col>0</xdr:col>
      <xdr:colOff>57785</xdr:colOff>
      <xdr:row>253</xdr:row>
      <xdr:rowOff>45085</xdr:rowOff>
    </xdr:from>
    <xdr:to>
      <xdr:col>0</xdr:col>
      <xdr:colOff>1528445</xdr:colOff>
      <xdr:row>253</xdr:row>
      <xdr:rowOff>1355725</xdr:rowOff>
    </xdr:to>
    <xdr:pic>
      <xdr:nvPicPr>
        <xdr:cNvPr id="36" name="图片 35">
          <a:extLst>
            <a:ext uri="{FF2B5EF4-FFF2-40B4-BE49-F238E27FC236}">
              <a16:creationId xmlns:a16="http://schemas.microsoft.com/office/drawing/2014/main" id="{00000000-0008-0000-6500-000024000000}"/>
            </a:ext>
          </a:extLst>
        </xdr:cNvPr>
        <xdr:cNvPicPr>
          <a:picLocks noChangeAspect="1"/>
        </xdr:cNvPicPr>
      </xdr:nvPicPr>
      <xdr:blipFill>
        <a:blip xmlns:r="http://schemas.openxmlformats.org/officeDocument/2006/relationships" r:embed="rId34"/>
        <a:stretch>
          <a:fillRect/>
        </a:stretch>
      </xdr:blipFill>
      <xdr:spPr>
        <a:xfrm>
          <a:off x="57785" y="429433355"/>
          <a:ext cx="1470660" cy="1310640"/>
        </a:xfrm>
        <a:prstGeom prst="rect">
          <a:avLst/>
        </a:prstGeom>
        <a:noFill/>
        <a:ln w="9525">
          <a:noFill/>
        </a:ln>
      </xdr:spPr>
    </xdr:pic>
    <xdr:clientData/>
  </xdr:twoCellAnchor>
  <xdr:twoCellAnchor editAs="oneCell">
    <xdr:from>
      <xdr:col>0</xdr:col>
      <xdr:colOff>57785</xdr:colOff>
      <xdr:row>254</xdr:row>
      <xdr:rowOff>45085</xdr:rowOff>
    </xdr:from>
    <xdr:to>
      <xdr:col>0</xdr:col>
      <xdr:colOff>1522730</xdr:colOff>
      <xdr:row>254</xdr:row>
      <xdr:rowOff>1348740</xdr:rowOff>
    </xdr:to>
    <xdr:pic>
      <xdr:nvPicPr>
        <xdr:cNvPr id="37" name="图片 36">
          <a:extLst>
            <a:ext uri="{FF2B5EF4-FFF2-40B4-BE49-F238E27FC236}">
              <a16:creationId xmlns:a16="http://schemas.microsoft.com/office/drawing/2014/main" id="{00000000-0008-0000-6500-000025000000}"/>
            </a:ext>
          </a:extLst>
        </xdr:cNvPr>
        <xdr:cNvPicPr>
          <a:picLocks noChangeAspect="1"/>
        </xdr:cNvPicPr>
      </xdr:nvPicPr>
      <xdr:blipFill>
        <a:blip xmlns:r="http://schemas.openxmlformats.org/officeDocument/2006/relationships" r:embed="rId35"/>
        <a:stretch>
          <a:fillRect/>
        </a:stretch>
      </xdr:blipFill>
      <xdr:spPr>
        <a:xfrm>
          <a:off x="57785" y="431338355"/>
          <a:ext cx="1464945" cy="1303655"/>
        </a:xfrm>
        <a:prstGeom prst="rect">
          <a:avLst/>
        </a:prstGeom>
        <a:noFill/>
        <a:ln w="9525">
          <a:noFill/>
        </a:ln>
      </xdr:spPr>
    </xdr:pic>
    <xdr:clientData/>
  </xdr:twoCellAnchor>
  <xdr:twoCellAnchor editAs="oneCell">
    <xdr:from>
      <xdr:col>0</xdr:col>
      <xdr:colOff>57785</xdr:colOff>
      <xdr:row>255</xdr:row>
      <xdr:rowOff>45085</xdr:rowOff>
    </xdr:from>
    <xdr:to>
      <xdr:col>0</xdr:col>
      <xdr:colOff>1524000</xdr:colOff>
      <xdr:row>255</xdr:row>
      <xdr:rowOff>1323340</xdr:rowOff>
    </xdr:to>
    <xdr:pic>
      <xdr:nvPicPr>
        <xdr:cNvPr id="38" name="图片 37">
          <a:extLst>
            <a:ext uri="{FF2B5EF4-FFF2-40B4-BE49-F238E27FC236}">
              <a16:creationId xmlns:a16="http://schemas.microsoft.com/office/drawing/2014/main" id="{00000000-0008-0000-6500-000026000000}"/>
            </a:ext>
          </a:extLst>
        </xdr:cNvPr>
        <xdr:cNvPicPr>
          <a:picLocks noChangeAspect="1"/>
        </xdr:cNvPicPr>
      </xdr:nvPicPr>
      <xdr:blipFill>
        <a:blip xmlns:r="http://schemas.openxmlformats.org/officeDocument/2006/relationships" r:embed="rId36"/>
        <a:stretch>
          <a:fillRect/>
        </a:stretch>
      </xdr:blipFill>
      <xdr:spPr>
        <a:xfrm>
          <a:off x="57785" y="433243355"/>
          <a:ext cx="1466215" cy="1278255"/>
        </a:xfrm>
        <a:prstGeom prst="rect">
          <a:avLst/>
        </a:prstGeom>
        <a:noFill/>
        <a:ln w="9525">
          <a:noFill/>
        </a:ln>
      </xdr:spPr>
    </xdr:pic>
    <xdr:clientData/>
  </xdr:twoCellAnchor>
  <xdr:twoCellAnchor editAs="oneCell">
    <xdr:from>
      <xdr:col>0</xdr:col>
      <xdr:colOff>57785</xdr:colOff>
      <xdr:row>256</xdr:row>
      <xdr:rowOff>54610</xdr:rowOff>
    </xdr:from>
    <xdr:to>
      <xdr:col>0</xdr:col>
      <xdr:colOff>1302385</xdr:colOff>
      <xdr:row>256</xdr:row>
      <xdr:rowOff>1344930</xdr:rowOff>
    </xdr:to>
    <xdr:pic>
      <xdr:nvPicPr>
        <xdr:cNvPr id="39" name="图片 38">
          <a:extLst>
            <a:ext uri="{FF2B5EF4-FFF2-40B4-BE49-F238E27FC236}">
              <a16:creationId xmlns:a16="http://schemas.microsoft.com/office/drawing/2014/main" id="{00000000-0008-0000-6500-000027000000}"/>
            </a:ext>
          </a:extLst>
        </xdr:cNvPr>
        <xdr:cNvPicPr>
          <a:picLocks noChangeAspect="1"/>
        </xdr:cNvPicPr>
      </xdr:nvPicPr>
      <xdr:blipFill>
        <a:blip xmlns:r="http://schemas.openxmlformats.org/officeDocument/2006/relationships" r:embed="rId37"/>
        <a:stretch>
          <a:fillRect/>
        </a:stretch>
      </xdr:blipFill>
      <xdr:spPr>
        <a:xfrm>
          <a:off x="57785" y="435157880"/>
          <a:ext cx="1244600" cy="1290320"/>
        </a:xfrm>
        <a:prstGeom prst="rect">
          <a:avLst/>
        </a:prstGeom>
        <a:noFill/>
        <a:ln w="9525">
          <a:noFill/>
        </a:ln>
      </xdr:spPr>
    </xdr:pic>
    <xdr:clientData/>
  </xdr:twoCellAnchor>
  <xdr:twoCellAnchor editAs="oneCell">
    <xdr:from>
      <xdr:col>0</xdr:col>
      <xdr:colOff>57785</xdr:colOff>
      <xdr:row>257</xdr:row>
      <xdr:rowOff>64135</xdr:rowOff>
    </xdr:from>
    <xdr:to>
      <xdr:col>0</xdr:col>
      <xdr:colOff>1803400</xdr:colOff>
      <xdr:row>257</xdr:row>
      <xdr:rowOff>1358900</xdr:rowOff>
    </xdr:to>
    <xdr:pic>
      <xdr:nvPicPr>
        <xdr:cNvPr id="40" name="图片 39">
          <a:extLst>
            <a:ext uri="{FF2B5EF4-FFF2-40B4-BE49-F238E27FC236}">
              <a16:creationId xmlns:a16="http://schemas.microsoft.com/office/drawing/2014/main" id="{00000000-0008-0000-6500-000028000000}"/>
            </a:ext>
          </a:extLst>
        </xdr:cNvPr>
        <xdr:cNvPicPr>
          <a:picLocks noChangeAspect="1"/>
        </xdr:cNvPicPr>
      </xdr:nvPicPr>
      <xdr:blipFill>
        <a:blip xmlns:r="http://schemas.openxmlformats.org/officeDocument/2006/relationships" r:embed="rId38"/>
        <a:stretch>
          <a:fillRect/>
        </a:stretch>
      </xdr:blipFill>
      <xdr:spPr>
        <a:xfrm>
          <a:off x="57785" y="437072405"/>
          <a:ext cx="1745615" cy="1294765"/>
        </a:xfrm>
        <a:prstGeom prst="rect">
          <a:avLst/>
        </a:prstGeom>
        <a:noFill/>
        <a:ln w="9525">
          <a:noFill/>
        </a:ln>
      </xdr:spPr>
    </xdr:pic>
    <xdr:clientData/>
  </xdr:twoCellAnchor>
  <xdr:twoCellAnchor editAs="oneCell">
    <xdr:from>
      <xdr:col>0</xdr:col>
      <xdr:colOff>57785</xdr:colOff>
      <xdr:row>258</xdr:row>
      <xdr:rowOff>38735</xdr:rowOff>
    </xdr:from>
    <xdr:to>
      <xdr:col>0</xdr:col>
      <xdr:colOff>1606550</xdr:colOff>
      <xdr:row>258</xdr:row>
      <xdr:rowOff>1365250</xdr:rowOff>
    </xdr:to>
    <xdr:pic>
      <xdr:nvPicPr>
        <xdr:cNvPr id="41" name="图片 40">
          <a:extLst>
            <a:ext uri="{FF2B5EF4-FFF2-40B4-BE49-F238E27FC236}">
              <a16:creationId xmlns:a16="http://schemas.microsoft.com/office/drawing/2014/main" id="{00000000-0008-0000-6500-000029000000}"/>
            </a:ext>
          </a:extLst>
        </xdr:cNvPr>
        <xdr:cNvPicPr>
          <a:picLocks noChangeAspect="1"/>
        </xdr:cNvPicPr>
      </xdr:nvPicPr>
      <xdr:blipFill>
        <a:blip xmlns:r="http://schemas.openxmlformats.org/officeDocument/2006/relationships" r:embed="rId39"/>
        <a:stretch>
          <a:fillRect/>
        </a:stretch>
      </xdr:blipFill>
      <xdr:spPr>
        <a:xfrm>
          <a:off x="57785" y="438952005"/>
          <a:ext cx="1548765" cy="1326515"/>
        </a:xfrm>
        <a:prstGeom prst="rect">
          <a:avLst/>
        </a:prstGeom>
        <a:noFill/>
        <a:ln w="9525">
          <a:noFill/>
        </a:ln>
      </xdr:spPr>
    </xdr:pic>
    <xdr:clientData/>
  </xdr:twoCellAnchor>
  <xdr:twoCellAnchor editAs="oneCell">
    <xdr:from>
      <xdr:col>0</xdr:col>
      <xdr:colOff>57785</xdr:colOff>
      <xdr:row>259</xdr:row>
      <xdr:rowOff>16510</xdr:rowOff>
    </xdr:from>
    <xdr:to>
      <xdr:col>0</xdr:col>
      <xdr:colOff>1955800</xdr:colOff>
      <xdr:row>259</xdr:row>
      <xdr:rowOff>1371600</xdr:rowOff>
    </xdr:to>
    <xdr:pic>
      <xdr:nvPicPr>
        <xdr:cNvPr id="42" name="图片 41">
          <a:extLst>
            <a:ext uri="{FF2B5EF4-FFF2-40B4-BE49-F238E27FC236}">
              <a16:creationId xmlns:a16="http://schemas.microsoft.com/office/drawing/2014/main" id="{00000000-0008-0000-6500-00002A000000}"/>
            </a:ext>
          </a:extLst>
        </xdr:cNvPr>
        <xdr:cNvPicPr>
          <a:picLocks noChangeAspect="1"/>
        </xdr:cNvPicPr>
      </xdr:nvPicPr>
      <xdr:blipFill>
        <a:blip xmlns:r="http://schemas.openxmlformats.org/officeDocument/2006/relationships" r:embed="rId40"/>
        <a:stretch>
          <a:fillRect/>
        </a:stretch>
      </xdr:blipFill>
      <xdr:spPr>
        <a:xfrm>
          <a:off x="57785" y="440834780"/>
          <a:ext cx="1898015" cy="1355090"/>
        </a:xfrm>
        <a:prstGeom prst="rect">
          <a:avLst/>
        </a:prstGeom>
        <a:noFill/>
        <a:ln w="9525">
          <a:noFill/>
        </a:ln>
      </xdr:spPr>
    </xdr:pic>
    <xdr:clientData/>
  </xdr:twoCellAnchor>
  <xdr:twoCellAnchor editAs="oneCell">
    <xdr:from>
      <xdr:col>0</xdr:col>
      <xdr:colOff>57785</xdr:colOff>
      <xdr:row>260</xdr:row>
      <xdr:rowOff>16510</xdr:rowOff>
    </xdr:from>
    <xdr:to>
      <xdr:col>0</xdr:col>
      <xdr:colOff>2073910</xdr:colOff>
      <xdr:row>260</xdr:row>
      <xdr:rowOff>1381760</xdr:rowOff>
    </xdr:to>
    <xdr:pic>
      <xdr:nvPicPr>
        <xdr:cNvPr id="43" name="图片 42">
          <a:extLst>
            <a:ext uri="{FF2B5EF4-FFF2-40B4-BE49-F238E27FC236}">
              <a16:creationId xmlns:a16="http://schemas.microsoft.com/office/drawing/2014/main" id="{00000000-0008-0000-6500-00002B000000}"/>
            </a:ext>
          </a:extLst>
        </xdr:cNvPr>
        <xdr:cNvPicPr>
          <a:picLocks noChangeAspect="1"/>
        </xdr:cNvPicPr>
      </xdr:nvPicPr>
      <xdr:blipFill>
        <a:blip xmlns:r="http://schemas.openxmlformats.org/officeDocument/2006/relationships" r:embed="rId41"/>
        <a:stretch>
          <a:fillRect/>
        </a:stretch>
      </xdr:blipFill>
      <xdr:spPr>
        <a:xfrm>
          <a:off x="57785" y="442739780"/>
          <a:ext cx="2016125" cy="1365250"/>
        </a:xfrm>
        <a:prstGeom prst="rect">
          <a:avLst/>
        </a:prstGeom>
        <a:noFill/>
        <a:ln w="9525">
          <a:noFill/>
        </a:ln>
      </xdr:spPr>
    </xdr:pic>
    <xdr:clientData/>
  </xdr:twoCellAnchor>
  <xdr:twoCellAnchor editAs="oneCell">
    <xdr:from>
      <xdr:col>0</xdr:col>
      <xdr:colOff>57785</xdr:colOff>
      <xdr:row>261</xdr:row>
      <xdr:rowOff>26035</xdr:rowOff>
    </xdr:from>
    <xdr:to>
      <xdr:col>0</xdr:col>
      <xdr:colOff>1449705</xdr:colOff>
      <xdr:row>261</xdr:row>
      <xdr:rowOff>1364615</xdr:rowOff>
    </xdr:to>
    <xdr:pic>
      <xdr:nvPicPr>
        <xdr:cNvPr id="44" name="图片 43">
          <a:extLst>
            <a:ext uri="{FF2B5EF4-FFF2-40B4-BE49-F238E27FC236}">
              <a16:creationId xmlns:a16="http://schemas.microsoft.com/office/drawing/2014/main" id="{00000000-0008-0000-6500-00002C000000}"/>
            </a:ext>
          </a:extLst>
        </xdr:cNvPr>
        <xdr:cNvPicPr>
          <a:picLocks noChangeAspect="1"/>
        </xdr:cNvPicPr>
      </xdr:nvPicPr>
      <xdr:blipFill>
        <a:blip xmlns:r="http://schemas.openxmlformats.org/officeDocument/2006/relationships" r:embed="rId42"/>
        <a:stretch>
          <a:fillRect/>
        </a:stretch>
      </xdr:blipFill>
      <xdr:spPr>
        <a:xfrm>
          <a:off x="57785" y="444654305"/>
          <a:ext cx="1391920" cy="1338580"/>
        </a:xfrm>
        <a:prstGeom prst="rect">
          <a:avLst/>
        </a:prstGeom>
        <a:noFill/>
        <a:ln w="9525">
          <a:noFill/>
        </a:ln>
      </xdr:spPr>
    </xdr:pic>
    <xdr:clientData/>
  </xdr:twoCellAnchor>
  <xdr:twoCellAnchor editAs="oneCell">
    <xdr:from>
      <xdr:col>0</xdr:col>
      <xdr:colOff>57785</xdr:colOff>
      <xdr:row>262</xdr:row>
      <xdr:rowOff>35560</xdr:rowOff>
    </xdr:from>
    <xdr:to>
      <xdr:col>0</xdr:col>
      <xdr:colOff>1675130</xdr:colOff>
      <xdr:row>262</xdr:row>
      <xdr:rowOff>1366520</xdr:rowOff>
    </xdr:to>
    <xdr:pic>
      <xdr:nvPicPr>
        <xdr:cNvPr id="45" name="图片 44">
          <a:extLst>
            <a:ext uri="{FF2B5EF4-FFF2-40B4-BE49-F238E27FC236}">
              <a16:creationId xmlns:a16="http://schemas.microsoft.com/office/drawing/2014/main" id="{00000000-0008-0000-6500-00002D000000}"/>
            </a:ext>
          </a:extLst>
        </xdr:cNvPr>
        <xdr:cNvPicPr>
          <a:picLocks noChangeAspect="1"/>
        </xdr:cNvPicPr>
      </xdr:nvPicPr>
      <xdr:blipFill>
        <a:blip xmlns:r="http://schemas.openxmlformats.org/officeDocument/2006/relationships" r:embed="rId43"/>
        <a:stretch>
          <a:fillRect/>
        </a:stretch>
      </xdr:blipFill>
      <xdr:spPr>
        <a:xfrm>
          <a:off x="57785" y="446568830"/>
          <a:ext cx="1617345" cy="1330960"/>
        </a:xfrm>
        <a:prstGeom prst="rect">
          <a:avLst/>
        </a:prstGeom>
        <a:noFill/>
        <a:ln w="9525">
          <a:noFill/>
        </a:ln>
      </xdr:spPr>
    </xdr:pic>
    <xdr:clientData/>
  </xdr:twoCellAnchor>
  <xdr:twoCellAnchor editAs="oneCell">
    <xdr:from>
      <xdr:col>0</xdr:col>
      <xdr:colOff>95885</xdr:colOff>
      <xdr:row>266</xdr:row>
      <xdr:rowOff>226060</xdr:rowOff>
    </xdr:from>
    <xdr:to>
      <xdr:col>0</xdr:col>
      <xdr:colOff>1516380</xdr:colOff>
      <xdr:row>266</xdr:row>
      <xdr:rowOff>1595120</xdr:rowOff>
    </xdr:to>
    <xdr:pic>
      <xdr:nvPicPr>
        <xdr:cNvPr id="47" name="图片 46">
          <a:extLst>
            <a:ext uri="{FF2B5EF4-FFF2-40B4-BE49-F238E27FC236}">
              <a16:creationId xmlns:a16="http://schemas.microsoft.com/office/drawing/2014/main" id="{00000000-0008-0000-6500-00002F000000}"/>
            </a:ext>
          </a:extLst>
        </xdr:cNvPr>
        <xdr:cNvPicPr>
          <a:picLocks noChangeAspect="1"/>
        </xdr:cNvPicPr>
      </xdr:nvPicPr>
      <xdr:blipFill>
        <a:blip xmlns:r="http://schemas.openxmlformats.org/officeDocument/2006/relationships" r:embed="rId44"/>
        <a:stretch>
          <a:fillRect/>
        </a:stretch>
      </xdr:blipFill>
      <xdr:spPr>
        <a:xfrm>
          <a:off x="95885" y="454379330"/>
          <a:ext cx="1420495" cy="1369060"/>
        </a:xfrm>
        <a:prstGeom prst="rect">
          <a:avLst/>
        </a:prstGeom>
        <a:noFill/>
        <a:ln w="9525">
          <a:noFill/>
        </a:ln>
      </xdr:spPr>
    </xdr:pic>
    <xdr:clientData/>
  </xdr:twoCellAnchor>
  <xdr:twoCellAnchor editAs="oneCell">
    <xdr:from>
      <xdr:col>0</xdr:col>
      <xdr:colOff>57785</xdr:colOff>
      <xdr:row>265</xdr:row>
      <xdr:rowOff>35560</xdr:rowOff>
    </xdr:from>
    <xdr:to>
      <xdr:col>0</xdr:col>
      <xdr:colOff>1747520</xdr:colOff>
      <xdr:row>265</xdr:row>
      <xdr:rowOff>1372235</xdr:rowOff>
    </xdr:to>
    <xdr:pic>
      <xdr:nvPicPr>
        <xdr:cNvPr id="48" name="图片 47">
          <a:extLst>
            <a:ext uri="{FF2B5EF4-FFF2-40B4-BE49-F238E27FC236}">
              <a16:creationId xmlns:a16="http://schemas.microsoft.com/office/drawing/2014/main" id="{00000000-0008-0000-6500-000030000000}"/>
            </a:ext>
          </a:extLst>
        </xdr:cNvPr>
        <xdr:cNvPicPr>
          <a:picLocks noChangeAspect="1"/>
        </xdr:cNvPicPr>
      </xdr:nvPicPr>
      <xdr:blipFill>
        <a:blip xmlns:r="http://schemas.openxmlformats.org/officeDocument/2006/relationships" r:embed="rId45"/>
        <a:stretch>
          <a:fillRect/>
        </a:stretch>
      </xdr:blipFill>
      <xdr:spPr>
        <a:xfrm>
          <a:off x="57785" y="452283830"/>
          <a:ext cx="1689735" cy="1336675"/>
        </a:xfrm>
        <a:prstGeom prst="rect">
          <a:avLst/>
        </a:prstGeom>
        <a:noFill/>
        <a:ln w="9525">
          <a:noFill/>
        </a:ln>
      </xdr:spPr>
    </xdr:pic>
    <xdr:clientData/>
  </xdr:twoCellAnchor>
  <xdr:twoCellAnchor editAs="oneCell">
    <xdr:from>
      <xdr:col>0</xdr:col>
      <xdr:colOff>67310</xdr:colOff>
      <xdr:row>268</xdr:row>
      <xdr:rowOff>216535</xdr:rowOff>
    </xdr:from>
    <xdr:to>
      <xdr:col>0</xdr:col>
      <xdr:colOff>1666875</xdr:colOff>
      <xdr:row>268</xdr:row>
      <xdr:rowOff>1586865</xdr:rowOff>
    </xdr:to>
    <xdr:pic>
      <xdr:nvPicPr>
        <xdr:cNvPr id="50" name="图片 49">
          <a:extLst>
            <a:ext uri="{FF2B5EF4-FFF2-40B4-BE49-F238E27FC236}">
              <a16:creationId xmlns:a16="http://schemas.microsoft.com/office/drawing/2014/main" id="{00000000-0008-0000-6500-000032000000}"/>
            </a:ext>
          </a:extLst>
        </xdr:cNvPr>
        <xdr:cNvPicPr>
          <a:picLocks noChangeAspect="1"/>
        </xdr:cNvPicPr>
      </xdr:nvPicPr>
      <xdr:blipFill>
        <a:blip xmlns:r="http://schemas.openxmlformats.org/officeDocument/2006/relationships" r:embed="rId46"/>
        <a:stretch>
          <a:fillRect/>
        </a:stretch>
      </xdr:blipFill>
      <xdr:spPr>
        <a:xfrm>
          <a:off x="67310" y="458179805"/>
          <a:ext cx="1599565" cy="1370330"/>
        </a:xfrm>
        <a:prstGeom prst="rect">
          <a:avLst/>
        </a:prstGeom>
        <a:noFill/>
        <a:ln w="9525">
          <a:noFill/>
        </a:ln>
      </xdr:spPr>
    </xdr:pic>
    <xdr:clientData/>
  </xdr:twoCellAnchor>
  <xdr:twoCellAnchor editAs="oneCell">
    <xdr:from>
      <xdr:col>0</xdr:col>
      <xdr:colOff>95885</xdr:colOff>
      <xdr:row>267</xdr:row>
      <xdr:rowOff>226695</xdr:rowOff>
    </xdr:from>
    <xdr:to>
      <xdr:col>0</xdr:col>
      <xdr:colOff>1703705</xdr:colOff>
      <xdr:row>267</xdr:row>
      <xdr:rowOff>1608455</xdr:rowOff>
    </xdr:to>
    <xdr:pic>
      <xdr:nvPicPr>
        <xdr:cNvPr id="51" name="图片 50">
          <a:extLst>
            <a:ext uri="{FF2B5EF4-FFF2-40B4-BE49-F238E27FC236}">
              <a16:creationId xmlns:a16="http://schemas.microsoft.com/office/drawing/2014/main" id="{00000000-0008-0000-6500-000033000000}"/>
            </a:ext>
          </a:extLst>
        </xdr:cNvPr>
        <xdr:cNvPicPr>
          <a:picLocks noChangeAspect="1"/>
        </xdr:cNvPicPr>
      </xdr:nvPicPr>
      <xdr:blipFill>
        <a:blip xmlns:r="http://schemas.openxmlformats.org/officeDocument/2006/relationships" r:embed="rId47"/>
        <a:stretch>
          <a:fillRect/>
        </a:stretch>
      </xdr:blipFill>
      <xdr:spPr>
        <a:xfrm>
          <a:off x="95885" y="456284965"/>
          <a:ext cx="1607820" cy="1381760"/>
        </a:xfrm>
        <a:prstGeom prst="rect">
          <a:avLst/>
        </a:prstGeom>
        <a:noFill/>
        <a:ln w="9525">
          <a:noFill/>
        </a:ln>
      </xdr:spPr>
    </xdr:pic>
    <xdr:clientData/>
  </xdr:twoCellAnchor>
  <xdr:twoCellAnchor editAs="oneCell">
    <xdr:from>
      <xdr:col>0</xdr:col>
      <xdr:colOff>57785</xdr:colOff>
      <xdr:row>269</xdr:row>
      <xdr:rowOff>34925</xdr:rowOff>
    </xdr:from>
    <xdr:to>
      <xdr:col>0</xdr:col>
      <xdr:colOff>1716405</xdr:colOff>
      <xdr:row>269</xdr:row>
      <xdr:rowOff>1366520</xdr:rowOff>
    </xdr:to>
    <xdr:pic>
      <xdr:nvPicPr>
        <xdr:cNvPr id="52" name="图片 51">
          <a:extLst>
            <a:ext uri="{FF2B5EF4-FFF2-40B4-BE49-F238E27FC236}">
              <a16:creationId xmlns:a16="http://schemas.microsoft.com/office/drawing/2014/main" id="{00000000-0008-0000-6500-000034000000}"/>
            </a:ext>
          </a:extLst>
        </xdr:cNvPr>
        <xdr:cNvPicPr>
          <a:picLocks noChangeAspect="1"/>
        </xdr:cNvPicPr>
      </xdr:nvPicPr>
      <xdr:blipFill>
        <a:blip xmlns:r="http://schemas.openxmlformats.org/officeDocument/2006/relationships" r:embed="rId48"/>
        <a:stretch>
          <a:fillRect/>
        </a:stretch>
      </xdr:blipFill>
      <xdr:spPr>
        <a:xfrm>
          <a:off x="57785" y="459903195"/>
          <a:ext cx="1658620" cy="1331595"/>
        </a:xfrm>
        <a:prstGeom prst="rect">
          <a:avLst/>
        </a:prstGeom>
        <a:noFill/>
        <a:ln w="9525">
          <a:noFill/>
        </a:ln>
      </xdr:spPr>
    </xdr:pic>
    <xdr:clientData/>
  </xdr:twoCellAnchor>
  <xdr:twoCellAnchor editAs="oneCell">
    <xdr:from>
      <xdr:col>0</xdr:col>
      <xdr:colOff>57785</xdr:colOff>
      <xdr:row>271</xdr:row>
      <xdr:rowOff>26035</xdr:rowOff>
    </xdr:from>
    <xdr:to>
      <xdr:col>0</xdr:col>
      <xdr:colOff>1639570</xdr:colOff>
      <xdr:row>271</xdr:row>
      <xdr:rowOff>1356995</xdr:rowOff>
    </xdr:to>
    <xdr:pic>
      <xdr:nvPicPr>
        <xdr:cNvPr id="54" name="图片 53">
          <a:extLst>
            <a:ext uri="{FF2B5EF4-FFF2-40B4-BE49-F238E27FC236}">
              <a16:creationId xmlns:a16="http://schemas.microsoft.com/office/drawing/2014/main" id="{00000000-0008-0000-6500-000036000000}"/>
            </a:ext>
          </a:extLst>
        </xdr:cNvPr>
        <xdr:cNvPicPr>
          <a:picLocks noChangeAspect="1"/>
        </xdr:cNvPicPr>
      </xdr:nvPicPr>
      <xdr:blipFill>
        <a:blip xmlns:r="http://schemas.openxmlformats.org/officeDocument/2006/relationships" r:embed="rId49"/>
        <a:stretch>
          <a:fillRect/>
        </a:stretch>
      </xdr:blipFill>
      <xdr:spPr>
        <a:xfrm>
          <a:off x="57785" y="463704305"/>
          <a:ext cx="1581785" cy="1330960"/>
        </a:xfrm>
        <a:prstGeom prst="rect">
          <a:avLst/>
        </a:prstGeom>
        <a:noFill/>
        <a:ln w="9525">
          <a:noFill/>
        </a:ln>
      </xdr:spPr>
    </xdr:pic>
    <xdr:clientData/>
  </xdr:twoCellAnchor>
  <xdr:twoCellAnchor editAs="oneCell">
    <xdr:from>
      <xdr:col>0</xdr:col>
      <xdr:colOff>57785</xdr:colOff>
      <xdr:row>272</xdr:row>
      <xdr:rowOff>26035</xdr:rowOff>
    </xdr:from>
    <xdr:to>
      <xdr:col>0</xdr:col>
      <xdr:colOff>1708150</xdr:colOff>
      <xdr:row>272</xdr:row>
      <xdr:rowOff>1408430</xdr:rowOff>
    </xdr:to>
    <xdr:pic>
      <xdr:nvPicPr>
        <xdr:cNvPr id="55" name="图片 54">
          <a:extLst>
            <a:ext uri="{FF2B5EF4-FFF2-40B4-BE49-F238E27FC236}">
              <a16:creationId xmlns:a16="http://schemas.microsoft.com/office/drawing/2014/main" id="{00000000-0008-0000-6500-000037000000}"/>
            </a:ext>
          </a:extLst>
        </xdr:cNvPr>
        <xdr:cNvPicPr>
          <a:picLocks noChangeAspect="1"/>
        </xdr:cNvPicPr>
      </xdr:nvPicPr>
      <xdr:blipFill>
        <a:blip xmlns:r="http://schemas.openxmlformats.org/officeDocument/2006/relationships" r:embed="rId50"/>
        <a:stretch>
          <a:fillRect/>
        </a:stretch>
      </xdr:blipFill>
      <xdr:spPr>
        <a:xfrm>
          <a:off x="57785" y="465609305"/>
          <a:ext cx="1650365" cy="1382395"/>
        </a:xfrm>
        <a:prstGeom prst="rect">
          <a:avLst/>
        </a:prstGeom>
        <a:noFill/>
        <a:ln w="9525">
          <a:noFill/>
        </a:ln>
      </xdr:spPr>
    </xdr:pic>
    <xdr:clientData/>
  </xdr:twoCellAnchor>
  <xdr:twoCellAnchor editAs="oneCell">
    <xdr:from>
      <xdr:col>0</xdr:col>
      <xdr:colOff>133985</xdr:colOff>
      <xdr:row>274</xdr:row>
      <xdr:rowOff>114935</xdr:rowOff>
    </xdr:from>
    <xdr:to>
      <xdr:col>0</xdr:col>
      <xdr:colOff>1630045</xdr:colOff>
      <xdr:row>274</xdr:row>
      <xdr:rowOff>1443990</xdr:rowOff>
    </xdr:to>
    <xdr:pic>
      <xdr:nvPicPr>
        <xdr:cNvPr id="56" name="图片 55">
          <a:extLst>
            <a:ext uri="{FF2B5EF4-FFF2-40B4-BE49-F238E27FC236}">
              <a16:creationId xmlns:a16="http://schemas.microsoft.com/office/drawing/2014/main" id="{00000000-0008-0000-6500-000038000000}"/>
            </a:ext>
          </a:extLst>
        </xdr:cNvPr>
        <xdr:cNvPicPr>
          <a:picLocks noChangeAspect="1"/>
        </xdr:cNvPicPr>
      </xdr:nvPicPr>
      <xdr:blipFill>
        <a:blip xmlns:r="http://schemas.openxmlformats.org/officeDocument/2006/relationships" r:embed="rId51"/>
        <a:stretch>
          <a:fillRect/>
        </a:stretch>
      </xdr:blipFill>
      <xdr:spPr>
        <a:xfrm>
          <a:off x="133985" y="469508205"/>
          <a:ext cx="1496060" cy="1329055"/>
        </a:xfrm>
        <a:prstGeom prst="rect">
          <a:avLst/>
        </a:prstGeom>
        <a:noFill/>
        <a:ln w="9525">
          <a:noFill/>
        </a:ln>
      </xdr:spPr>
    </xdr:pic>
    <xdr:clientData/>
  </xdr:twoCellAnchor>
  <xdr:twoCellAnchor editAs="oneCell">
    <xdr:from>
      <xdr:col>0</xdr:col>
      <xdr:colOff>57785</xdr:colOff>
      <xdr:row>273</xdr:row>
      <xdr:rowOff>54610</xdr:rowOff>
    </xdr:from>
    <xdr:to>
      <xdr:col>0</xdr:col>
      <xdr:colOff>1494155</xdr:colOff>
      <xdr:row>273</xdr:row>
      <xdr:rowOff>1344930</xdr:rowOff>
    </xdr:to>
    <xdr:pic>
      <xdr:nvPicPr>
        <xdr:cNvPr id="57" name="图片 56">
          <a:extLst>
            <a:ext uri="{FF2B5EF4-FFF2-40B4-BE49-F238E27FC236}">
              <a16:creationId xmlns:a16="http://schemas.microsoft.com/office/drawing/2014/main" id="{00000000-0008-0000-6500-000039000000}"/>
            </a:ext>
          </a:extLst>
        </xdr:cNvPr>
        <xdr:cNvPicPr>
          <a:picLocks noChangeAspect="1"/>
        </xdr:cNvPicPr>
      </xdr:nvPicPr>
      <xdr:blipFill>
        <a:blip xmlns:r="http://schemas.openxmlformats.org/officeDocument/2006/relationships" r:embed="rId52"/>
        <a:stretch>
          <a:fillRect/>
        </a:stretch>
      </xdr:blipFill>
      <xdr:spPr>
        <a:xfrm>
          <a:off x="57785" y="467542880"/>
          <a:ext cx="1436370" cy="1290320"/>
        </a:xfrm>
        <a:prstGeom prst="rect">
          <a:avLst/>
        </a:prstGeom>
        <a:noFill/>
        <a:ln w="9525">
          <a:noFill/>
        </a:ln>
      </xdr:spPr>
    </xdr:pic>
    <xdr:clientData/>
  </xdr:twoCellAnchor>
  <xdr:twoCellAnchor editAs="oneCell">
    <xdr:from>
      <xdr:col>0</xdr:col>
      <xdr:colOff>57785</xdr:colOff>
      <xdr:row>275</xdr:row>
      <xdr:rowOff>45085</xdr:rowOff>
    </xdr:from>
    <xdr:to>
      <xdr:col>0</xdr:col>
      <xdr:colOff>1476375</xdr:colOff>
      <xdr:row>275</xdr:row>
      <xdr:rowOff>1362710</xdr:rowOff>
    </xdr:to>
    <xdr:pic>
      <xdr:nvPicPr>
        <xdr:cNvPr id="58" name="图片 57">
          <a:extLst>
            <a:ext uri="{FF2B5EF4-FFF2-40B4-BE49-F238E27FC236}">
              <a16:creationId xmlns:a16="http://schemas.microsoft.com/office/drawing/2014/main" id="{00000000-0008-0000-6500-00003A000000}"/>
            </a:ext>
          </a:extLst>
        </xdr:cNvPr>
        <xdr:cNvPicPr>
          <a:picLocks noChangeAspect="1"/>
        </xdr:cNvPicPr>
      </xdr:nvPicPr>
      <xdr:blipFill>
        <a:blip xmlns:r="http://schemas.openxmlformats.org/officeDocument/2006/relationships" r:embed="rId53"/>
        <a:stretch>
          <a:fillRect/>
        </a:stretch>
      </xdr:blipFill>
      <xdr:spPr>
        <a:xfrm>
          <a:off x="57785" y="471343355"/>
          <a:ext cx="1418590" cy="1317625"/>
        </a:xfrm>
        <a:prstGeom prst="rect">
          <a:avLst/>
        </a:prstGeom>
        <a:noFill/>
        <a:ln w="9525">
          <a:noFill/>
        </a:ln>
      </xdr:spPr>
    </xdr:pic>
    <xdr:clientData/>
  </xdr:twoCellAnchor>
  <xdr:twoCellAnchor editAs="oneCell">
    <xdr:from>
      <xdr:col>0</xdr:col>
      <xdr:colOff>57785</xdr:colOff>
      <xdr:row>276</xdr:row>
      <xdr:rowOff>45085</xdr:rowOff>
    </xdr:from>
    <xdr:to>
      <xdr:col>0</xdr:col>
      <xdr:colOff>1482725</xdr:colOff>
      <xdr:row>276</xdr:row>
      <xdr:rowOff>1348740</xdr:rowOff>
    </xdr:to>
    <xdr:pic>
      <xdr:nvPicPr>
        <xdr:cNvPr id="59" name="图片 58">
          <a:extLst>
            <a:ext uri="{FF2B5EF4-FFF2-40B4-BE49-F238E27FC236}">
              <a16:creationId xmlns:a16="http://schemas.microsoft.com/office/drawing/2014/main" id="{00000000-0008-0000-6500-00003B000000}"/>
            </a:ext>
          </a:extLst>
        </xdr:cNvPr>
        <xdr:cNvPicPr>
          <a:picLocks noChangeAspect="1"/>
        </xdr:cNvPicPr>
      </xdr:nvPicPr>
      <xdr:blipFill>
        <a:blip xmlns:r="http://schemas.openxmlformats.org/officeDocument/2006/relationships" r:embed="rId54"/>
        <a:stretch>
          <a:fillRect/>
        </a:stretch>
      </xdr:blipFill>
      <xdr:spPr>
        <a:xfrm>
          <a:off x="57785" y="473248355"/>
          <a:ext cx="1424940" cy="1303655"/>
        </a:xfrm>
        <a:prstGeom prst="rect">
          <a:avLst/>
        </a:prstGeom>
        <a:noFill/>
        <a:ln w="9525">
          <a:noFill/>
        </a:ln>
      </xdr:spPr>
    </xdr:pic>
    <xdr:clientData/>
  </xdr:twoCellAnchor>
  <xdr:twoCellAnchor editAs="oneCell">
    <xdr:from>
      <xdr:col>0</xdr:col>
      <xdr:colOff>57785</xdr:colOff>
      <xdr:row>278</xdr:row>
      <xdr:rowOff>45085</xdr:rowOff>
    </xdr:from>
    <xdr:to>
      <xdr:col>0</xdr:col>
      <xdr:colOff>1744345</xdr:colOff>
      <xdr:row>278</xdr:row>
      <xdr:rowOff>1348740</xdr:rowOff>
    </xdr:to>
    <xdr:pic>
      <xdr:nvPicPr>
        <xdr:cNvPr id="60" name="图片 59">
          <a:extLst>
            <a:ext uri="{FF2B5EF4-FFF2-40B4-BE49-F238E27FC236}">
              <a16:creationId xmlns:a16="http://schemas.microsoft.com/office/drawing/2014/main" id="{00000000-0008-0000-6500-00003C000000}"/>
            </a:ext>
          </a:extLst>
        </xdr:cNvPr>
        <xdr:cNvPicPr>
          <a:picLocks noChangeAspect="1"/>
        </xdr:cNvPicPr>
      </xdr:nvPicPr>
      <xdr:blipFill>
        <a:blip xmlns:r="http://schemas.openxmlformats.org/officeDocument/2006/relationships" r:embed="rId55"/>
        <a:stretch>
          <a:fillRect/>
        </a:stretch>
      </xdr:blipFill>
      <xdr:spPr>
        <a:xfrm>
          <a:off x="57785" y="477058355"/>
          <a:ext cx="1686560" cy="1303655"/>
        </a:xfrm>
        <a:prstGeom prst="rect">
          <a:avLst/>
        </a:prstGeom>
        <a:noFill/>
        <a:ln w="9525">
          <a:noFill/>
        </a:ln>
      </xdr:spPr>
    </xdr:pic>
    <xdr:clientData/>
  </xdr:twoCellAnchor>
  <xdr:twoCellAnchor editAs="oneCell">
    <xdr:from>
      <xdr:col>0</xdr:col>
      <xdr:colOff>57785</xdr:colOff>
      <xdr:row>279</xdr:row>
      <xdr:rowOff>35560</xdr:rowOff>
    </xdr:from>
    <xdr:to>
      <xdr:col>0</xdr:col>
      <xdr:colOff>1735455</xdr:colOff>
      <xdr:row>279</xdr:row>
      <xdr:rowOff>1361440</xdr:rowOff>
    </xdr:to>
    <xdr:pic>
      <xdr:nvPicPr>
        <xdr:cNvPr id="61" name="图片 60">
          <a:extLst>
            <a:ext uri="{FF2B5EF4-FFF2-40B4-BE49-F238E27FC236}">
              <a16:creationId xmlns:a16="http://schemas.microsoft.com/office/drawing/2014/main" id="{00000000-0008-0000-6500-00003D000000}"/>
            </a:ext>
          </a:extLst>
        </xdr:cNvPr>
        <xdr:cNvPicPr>
          <a:picLocks noChangeAspect="1"/>
        </xdr:cNvPicPr>
      </xdr:nvPicPr>
      <xdr:blipFill>
        <a:blip xmlns:r="http://schemas.openxmlformats.org/officeDocument/2006/relationships" r:embed="rId56"/>
        <a:stretch>
          <a:fillRect/>
        </a:stretch>
      </xdr:blipFill>
      <xdr:spPr>
        <a:xfrm>
          <a:off x="57785" y="478953830"/>
          <a:ext cx="1677670" cy="1325880"/>
        </a:xfrm>
        <a:prstGeom prst="rect">
          <a:avLst/>
        </a:prstGeom>
        <a:noFill/>
        <a:ln w="9525">
          <a:noFill/>
        </a:ln>
      </xdr:spPr>
    </xdr:pic>
    <xdr:clientData/>
  </xdr:twoCellAnchor>
  <xdr:twoCellAnchor editAs="oneCell">
    <xdr:from>
      <xdr:col>0</xdr:col>
      <xdr:colOff>57785</xdr:colOff>
      <xdr:row>280</xdr:row>
      <xdr:rowOff>35560</xdr:rowOff>
    </xdr:from>
    <xdr:to>
      <xdr:col>0</xdr:col>
      <xdr:colOff>1682115</xdr:colOff>
      <xdr:row>280</xdr:row>
      <xdr:rowOff>1325880</xdr:rowOff>
    </xdr:to>
    <xdr:pic>
      <xdr:nvPicPr>
        <xdr:cNvPr id="62" name="图片 61">
          <a:extLst>
            <a:ext uri="{FF2B5EF4-FFF2-40B4-BE49-F238E27FC236}">
              <a16:creationId xmlns:a16="http://schemas.microsoft.com/office/drawing/2014/main" id="{00000000-0008-0000-6500-00003E000000}"/>
            </a:ext>
          </a:extLst>
        </xdr:cNvPr>
        <xdr:cNvPicPr>
          <a:picLocks noChangeAspect="1"/>
        </xdr:cNvPicPr>
      </xdr:nvPicPr>
      <xdr:blipFill>
        <a:blip xmlns:r="http://schemas.openxmlformats.org/officeDocument/2006/relationships" r:embed="rId57"/>
        <a:stretch>
          <a:fillRect/>
        </a:stretch>
      </xdr:blipFill>
      <xdr:spPr>
        <a:xfrm>
          <a:off x="57785" y="480858830"/>
          <a:ext cx="1624330" cy="1290320"/>
        </a:xfrm>
        <a:prstGeom prst="rect">
          <a:avLst/>
        </a:prstGeom>
        <a:noFill/>
        <a:ln w="9525">
          <a:noFill/>
        </a:ln>
      </xdr:spPr>
    </xdr:pic>
    <xdr:clientData/>
  </xdr:twoCellAnchor>
  <xdr:twoCellAnchor editAs="oneCell">
    <xdr:from>
      <xdr:col>0</xdr:col>
      <xdr:colOff>57785</xdr:colOff>
      <xdr:row>281</xdr:row>
      <xdr:rowOff>35560</xdr:rowOff>
    </xdr:from>
    <xdr:to>
      <xdr:col>0</xdr:col>
      <xdr:colOff>1708785</xdr:colOff>
      <xdr:row>281</xdr:row>
      <xdr:rowOff>1338580</xdr:rowOff>
    </xdr:to>
    <xdr:pic>
      <xdr:nvPicPr>
        <xdr:cNvPr id="63" name="图片 62">
          <a:extLst>
            <a:ext uri="{FF2B5EF4-FFF2-40B4-BE49-F238E27FC236}">
              <a16:creationId xmlns:a16="http://schemas.microsoft.com/office/drawing/2014/main" id="{00000000-0008-0000-6500-00003F000000}"/>
            </a:ext>
          </a:extLst>
        </xdr:cNvPr>
        <xdr:cNvPicPr>
          <a:picLocks noChangeAspect="1"/>
        </xdr:cNvPicPr>
      </xdr:nvPicPr>
      <xdr:blipFill>
        <a:blip xmlns:r="http://schemas.openxmlformats.org/officeDocument/2006/relationships" r:embed="rId58"/>
        <a:stretch>
          <a:fillRect/>
        </a:stretch>
      </xdr:blipFill>
      <xdr:spPr>
        <a:xfrm>
          <a:off x="57785" y="482763830"/>
          <a:ext cx="1651000" cy="1303020"/>
        </a:xfrm>
        <a:prstGeom prst="rect">
          <a:avLst/>
        </a:prstGeom>
        <a:noFill/>
        <a:ln w="9525">
          <a:noFill/>
        </a:ln>
      </xdr:spPr>
    </xdr:pic>
    <xdr:clientData/>
  </xdr:twoCellAnchor>
  <xdr:twoCellAnchor editAs="oneCell">
    <xdr:from>
      <xdr:col>0</xdr:col>
      <xdr:colOff>57785</xdr:colOff>
      <xdr:row>282</xdr:row>
      <xdr:rowOff>62230</xdr:rowOff>
    </xdr:from>
    <xdr:to>
      <xdr:col>0</xdr:col>
      <xdr:colOff>2017395</xdr:colOff>
      <xdr:row>282</xdr:row>
      <xdr:rowOff>1590675</xdr:rowOff>
    </xdr:to>
    <xdr:pic>
      <xdr:nvPicPr>
        <xdr:cNvPr id="64" name="图片 63">
          <a:extLst>
            <a:ext uri="{FF2B5EF4-FFF2-40B4-BE49-F238E27FC236}">
              <a16:creationId xmlns:a16="http://schemas.microsoft.com/office/drawing/2014/main" id="{00000000-0008-0000-6500-000040000000}"/>
            </a:ext>
          </a:extLst>
        </xdr:cNvPr>
        <xdr:cNvPicPr>
          <a:picLocks noChangeAspect="1"/>
        </xdr:cNvPicPr>
      </xdr:nvPicPr>
      <xdr:blipFill>
        <a:blip xmlns:r="http://schemas.openxmlformats.org/officeDocument/2006/relationships" r:embed="rId59"/>
        <a:stretch>
          <a:fillRect/>
        </a:stretch>
      </xdr:blipFill>
      <xdr:spPr>
        <a:xfrm>
          <a:off x="57785" y="484695500"/>
          <a:ext cx="1959610" cy="1528445"/>
        </a:xfrm>
        <a:prstGeom prst="rect">
          <a:avLst/>
        </a:prstGeom>
        <a:noFill/>
        <a:ln w="9525">
          <a:noFill/>
        </a:ln>
      </xdr:spPr>
    </xdr:pic>
    <xdr:clientData/>
  </xdr:twoCellAnchor>
  <xdr:twoCellAnchor editAs="oneCell">
    <xdr:from>
      <xdr:col>0</xdr:col>
      <xdr:colOff>57785</xdr:colOff>
      <xdr:row>283</xdr:row>
      <xdr:rowOff>71120</xdr:rowOff>
    </xdr:from>
    <xdr:to>
      <xdr:col>0</xdr:col>
      <xdr:colOff>1807210</xdr:colOff>
      <xdr:row>283</xdr:row>
      <xdr:rowOff>1299845</xdr:rowOff>
    </xdr:to>
    <xdr:pic>
      <xdr:nvPicPr>
        <xdr:cNvPr id="65" name="图片 64">
          <a:extLst>
            <a:ext uri="{FF2B5EF4-FFF2-40B4-BE49-F238E27FC236}">
              <a16:creationId xmlns:a16="http://schemas.microsoft.com/office/drawing/2014/main" id="{00000000-0008-0000-6500-000041000000}"/>
            </a:ext>
          </a:extLst>
        </xdr:cNvPr>
        <xdr:cNvPicPr>
          <a:picLocks noChangeAspect="1"/>
        </xdr:cNvPicPr>
      </xdr:nvPicPr>
      <xdr:blipFill>
        <a:blip xmlns:r="http://schemas.openxmlformats.org/officeDocument/2006/relationships" r:embed="rId60"/>
        <a:stretch>
          <a:fillRect/>
        </a:stretch>
      </xdr:blipFill>
      <xdr:spPr>
        <a:xfrm>
          <a:off x="57785" y="486609390"/>
          <a:ext cx="1749425" cy="1228725"/>
        </a:xfrm>
        <a:prstGeom prst="rect">
          <a:avLst/>
        </a:prstGeom>
        <a:noFill/>
        <a:ln w="9525">
          <a:noFill/>
        </a:ln>
      </xdr:spPr>
    </xdr:pic>
    <xdr:clientData/>
  </xdr:twoCellAnchor>
  <xdr:twoCellAnchor editAs="oneCell">
    <xdr:from>
      <xdr:col>0</xdr:col>
      <xdr:colOff>57785</xdr:colOff>
      <xdr:row>284</xdr:row>
      <xdr:rowOff>45085</xdr:rowOff>
    </xdr:from>
    <xdr:to>
      <xdr:col>0</xdr:col>
      <xdr:colOff>1776730</xdr:colOff>
      <xdr:row>284</xdr:row>
      <xdr:rowOff>1295400</xdr:rowOff>
    </xdr:to>
    <xdr:pic>
      <xdr:nvPicPr>
        <xdr:cNvPr id="66" name="图片 65">
          <a:extLst>
            <a:ext uri="{FF2B5EF4-FFF2-40B4-BE49-F238E27FC236}">
              <a16:creationId xmlns:a16="http://schemas.microsoft.com/office/drawing/2014/main" id="{00000000-0008-0000-6500-000042000000}"/>
            </a:ext>
          </a:extLst>
        </xdr:cNvPr>
        <xdr:cNvPicPr>
          <a:picLocks noChangeAspect="1"/>
        </xdr:cNvPicPr>
      </xdr:nvPicPr>
      <xdr:blipFill>
        <a:blip xmlns:r="http://schemas.openxmlformats.org/officeDocument/2006/relationships" r:embed="rId61"/>
        <a:stretch>
          <a:fillRect/>
        </a:stretch>
      </xdr:blipFill>
      <xdr:spPr>
        <a:xfrm>
          <a:off x="57785" y="488488355"/>
          <a:ext cx="1718945" cy="1250315"/>
        </a:xfrm>
        <a:prstGeom prst="rect">
          <a:avLst/>
        </a:prstGeom>
        <a:noFill/>
        <a:ln w="9525">
          <a:noFill/>
        </a:ln>
      </xdr:spPr>
    </xdr:pic>
    <xdr:clientData/>
  </xdr:twoCellAnchor>
  <xdr:twoCellAnchor editAs="oneCell">
    <xdr:from>
      <xdr:col>0</xdr:col>
      <xdr:colOff>57785</xdr:colOff>
      <xdr:row>285</xdr:row>
      <xdr:rowOff>102235</xdr:rowOff>
    </xdr:from>
    <xdr:to>
      <xdr:col>0</xdr:col>
      <xdr:colOff>1803400</xdr:colOff>
      <xdr:row>285</xdr:row>
      <xdr:rowOff>1261745</xdr:rowOff>
    </xdr:to>
    <xdr:pic>
      <xdr:nvPicPr>
        <xdr:cNvPr id="67" name="图片 66">
          <a:extLst>
            <a:ext uri="{FF2B5EF4-FFF2-40B4-BE49-F238E27FC236}">
              <a16:creationId xmlns:a16="http://schemas.microsoft.com/office/drawing/2014/main" id="{00000000-0008-0000-6500-000043000000}"/>
            </a:ext>
          </a:extLst>
        </xdr:cNvPr>
        <xdr:cNvPicPr>
          <a:picLocks noChangeAspect="1"/>
        </xdr:cNvPicPr>
      </xdr:nvPicPr>
      <xdr:blipFill>
        <a:blip xmlns:r="http://schemas.openxmlformats.org/officeDocument/2006/relationships" r:embed="rId62"/>
        <a:stretch>
          <a:fillRect/>
        </a:stretch>
      </xdr:blipFill>
      <xdr:spPr>
        <a:xfrm>
          <a:off x="57785" y="490450505"/>
          <a:ext cx="1745615" cy="1159510"/>
        </a:xfrm>
        <a:prstGeom prst="rect">
          <a:avLst/>
        </a:prstGeom>
        <a:noFill/>
        <a:ln w="9525">
          <a:noFill/>
        </a:ln>
      </xdr:spPr>
    </xdr:pic>
    <xdr:clientData/>
  </xdr:twoCellAnchor>
  <xdr:twoCellAnchor editAs="oneCell">
    <xdr:from>
      <xdr:col>0</xdr:col>
      <xdr:colOff>57785</xdr:colOff>
      <xdr:row>286</xdr:row>
      <xdr:rowOff>66675</xdr:rowOff>
    </xdr:from>
    <xdr:to>
      <xdr:col>0</xdr:col>
      <xdr:colOff>1824355</xdr:colOff>
      <xdr:row>286</xdr:row>
      <xdr:rowOff>1249680</xdr:rowOff>
    </xdr:to>
    <xdr:pic>
      <xdr:nvPicPr>
        <xdr:cNvPr id="68" name="图片 67">
          <a:extLst>
            <a:ext uri="{FF2B5EF4-FFF2-40B4-BE49-F238E27FC236}">
              <a16:creationId xmlns:a16="http://schemas.microsoft.com/office/drawing/2014/main" id="{00000000-0008-0000-6500-000044000000}"/>
            </a:ext>
          </a:extLst>
        </xdr:cNvPr>
        <xdr:cNvPicPr>
          <a:picLocks noChangeAspect="1"/>
        </xdr:cNvPicPr>
      </xdr:nvPicPr>
      <xdr:blipFill>
        <a:blip xmlns:r="http://schemas.openxmlformats.org/officeDocument/2006/relationships" r:embed="rId63"/>
        <a:stretch>
          <a:fillRect/>
        </a:stretch>
      </xdr:blipFill>
      <xdr:spPr>
        <a:xfrm>
          <a:off x="57785" y="492319945"/>
          <a:ext cx="1766570" cy="1183005"/>
        </a:xfrm>
        <a:prstGeom prst="rect">
          <a:avLst/>
        </a:prstGeom>
        <a:noFill/>
        <a:ln w="9525">
          <a:noFill/>
        </a:ln>
      </xdr:spPr>
    </xdr:pic>
    <xdr:clientData/>
  </xdr:twoCellAnchor>
  <xdr:twoCellAnchor editAs="oneCell">
    <xdr:from>
      <xdr:col>0</xdr:col>
      <xdr:colOff>57785</xdr:colOff>
      <xdr:row>288</xdr:row>
      <xdr:rowOff>54610</xdr:rowOff>
    </xdr:from>
    <xdr:to>
      <xdr:col>0</xdr:col>
      <xdr:colOff>1557020</xdr:colOff>
      <xdr:row>288</xdr:row>
      <xdr:rowOff>1358265</xdr:rowOff>
    </xdr:to>
    <xdr:pic>
      <xdr:nvPicPr>
        <xdr:cNvPr id="69" name="图片 68">
          <a:extLst>
            <a:ext uri="{FF2B5EF4-FFF2-40B4-BE49-F238E27FC236}">
              <a16:creationId xmlns:a16="http://schemas.microsoft.com/office/drawing/2014/main" id="{00000000-0008-0000-6500-000045000000}"/>
            </a:ext>
          </a:extLst>
        </xdr:cNvPr>
        <xdr:cNvPicPr>
          <a:picLocks noChangeAspect="1"/>
        </xdr:cNvPicPr>
      </xdr:nvPicPr>
      <xdr:blipFill>
        <a:blip xmlns:r="http://schemas.openxmlformats.org/officeDocument/2006/relationships" r:embed="rId64"/>
        <a:stretch>
          <a:fillRect/>
        </a:stretch>
      </xdr:blipFill>
      <xdr:spPr>
        <a:xfrm>
          <a:off x="57785" y="496117880"/>
          <a:ext cx="1499235" cy="1303655"/>
        </a:xfrm>
        <a:prstGeom prst="rect">
          <a:avLst/>
        </a:prstGeom>
        <a:noFill/>
        <a:ln w="9525">
          <a:noFill/>
        </a:ln>
      </xdr:spPr>
    </xdr:pic>
    <xdr:clientData/>
  </xdr:twoCellAnchor>
  <xdr:twoCellAnchor editAs="oneCell">
    <xdr:from>
      <xdr:col>0</xdr:col>
      <xdr:colOff>57785</xdr:colOff>
      <xdr:row>289</xdr:row>
      <xdr:rowOff>64135</xdr:rowOff>
    </xdr:from>
    <xdr:to>
      <xdr:col>0</xdr:col>
      <xdr:colOff>1498600</xdr:colOff>
      <xdr:row>289</xdr:row>
      <xdr:rowOff>1310005</xdr:rowOff>
    </xdr:to>
    <xdr:pic>
      <xdr:nvPicPr>
        <xdr:cNvPr id="70" name="图片 69">
          <a:extLst>
            <a:ext uri="{FF2B5EF4-FFF2-40B4-BE49-F238E27FC236}">
              <a16:creationId xmlns:a16="http://schemas.microsoft.com/office/drawing/2014/main" id="{00000000-0008-0000-6500-000046000000}"/>
            </a:ext>
          </a:extLst>
        </xdr:cNvPr>
        <xdr:cNvPicPr>
          <a:picLocks noChangeAspect="1"/>
        </xdr:cNvPicPr>
      </xdr:nvPicPr>
      <xdr:blipFill>
        <a:blip xmlns:r="http://schemas.openxmlformats.org/officeDocument/2006/relationships" r:embed="rId65"/>
        <a:stretch>
          <a:fillRect/>
        </a:stretch>
      </xdr:blipFill>
      <xdr:spPr>
        <a:xfrm>
          <a:off x="57785" y="498032405"/>
          <a:ext cx="1440815" cy="1245870"/>
        </a:xfrm>
        <a:prstGeom prst="rect">
          <a:avLst/>
        </a:prstGeom>
        <a:noFill/>
        <a:ln w="9525">
          <a:noFill/>
        </a:ln>
      </xdr:spPr>
    </xdr:pic>
    <xdr:clientData/>
  </xdr:twoCellAnchor>
  <xdr:twoCellAnchor editAs="oneCell">
    <xdr:from>
      <xdr:col>0</xdr:col>
      <xdr:colOff>57785</xdr:colOff>
      <xdr:row>290</xdr:row>
      <xdr:rowOff>35560</xdr:rowOff>
    </xdr:from>
    <xdr:to>
      <xdr:col>0</xdr:col>
      <xdr:colOff>1593215</xdr:colOff>
      <xdr:row>290</xdr:row>
      <xdr:rowOff>1325245</xdr:rowOff>
    </xdr:to>
    <xdr:pic>
      <xdr:nvPicPr>
        <xdr:cNvPr id="71" name="图片 70">
          <a:extLst>
            <a:ext uri="{FF2B5EF4-FFF2-40B4-BE49-F238E27FC236}">
              <a16:creationId xmlns:a16="http://schemas.microsoft.com/office/drawing/2014/main" id="{00000000-0008-0000-6500-000047000000}"/>
            </a:ext>
          </a:extLst>
        </xdr:cNvPr>
        <xdr:cNvPicPr>
          <a:picLocks noChangeAspect="1"/>
        </xdr:cNvPicPr>
      </xdr:nvPicPr>
      <xdr:blipFill>
        <a:blip xmlns:r="http://schemas.openxmlformats.org/officeDocument/2006/relationships" r:embed="rId66"/>
        <a:stretch>
          <a:fillRect/>
        </a:stretch>
      </xdr:blipFill>
      <xdr:spPr>
        <a:xfrm>
          <a:off x="57785" y="499908830"/>
          <a:ext cx="1535430" cy="1289685"/>
        </a:xfrm>
        <a:prstGeom prst="rect">
          <a:avLst/>
        </a:prstGeom>
        <a:noFill/>
        <a:ln w="9525">
          <a:noFill/>
        </a:ln>
      </xdr:spPr>
    </xdr:pic>
    <xdr:clientData/>
  </xdr:twoCellAnchor>
  <xdr:twoCellAnchor editAs="oneCell">
    <xdr:from>
      <xdr:col>0</xdr:col>
      <xdr:colOff>57785</xdr:colOff>
      <xdr:row>291</xdr:row>
      <xdr:rowOff>40005</xdr:rowOff>
    </xdr:from>
    <xdr:to>
      <xdr:col>0</xdr:col>
      <xdr:colOff>1959610</xdr:colOff>
      <xdr:row>291</xdr:row>
      <xdr:rowOff>1651635</xdr:rowOff>
    </xdr:to>
    <xdr:pic>
      <xdr:nvPicPr>
        <xdr:cNvPr id="72" name="图片 71">
          <a:extLst>
            <a:ext uri="{FF2B5EF4-FFF2-40B4-BE49-F238E27FC236}">
              <a16:creationId xmlns:a16="http://schemas.microsoft.com/office/drawing/2014/main" id="{00000000-0008-0000-6500-000048000000}"/>
            </a:ext>
          </a:extLst>
        </xdr:cNvPr>
        <xdr:cNvPicPr>
          <a:picLocks noChangeAspect="1"/>
        </xdr:cNvPicPr>
      </xdr:nvPicPr>
      <xdr:blipFill>
        <a:blip xmlns:r="http://schemas.openxmlformats.org/officeDocument/2006/relationships" r:embed="rId67"/>
        <a:stretch>
          <a:fillRect/>
        </a:stretch>
      </xdr:blipFill>
      <xdr:spPr>
        <a:xfrm>
          <a:off x="57785" y="501818275"/>
          <a:ext cx="1901825" cy="1611630"/>
        </a:xfrm>
        <a:prstGeom prst="rect">
          <a:avLst/>
        </a:prstGeom>
        <a:noFill/>
        <a:ln w="9525">
          <a:noFill/>
        </a:ln>
      </xdr:spPr>
    </xdr:pic>
    <xdr:clientData/>
  </xdr:twoCellAnchor>
  <xdr:twoCellAnchor editAs="oneCell">
    <xdr:from>
      <xdr:col>0</xdr:col>
      <xdr:colOff>57785</xdr:colOff>
      <xdr:row>292</xdr:row>
      <xdr:rowOff>40005</xdr:rowOff>
    </xdr:from>
    <xdr:to>
      <xdr:col>0</xdr:col>
      <xdr:colOff>1617345</xdr:colOff>
      <xdr:row>292</xdr:row>
      <xdr:rowOff>1350645</xdr:rowOff>
    </xdr:to>
    <xdr:pic>
      <xdr:nvPicPr>
        <xdr:cNvPr id="73" name="图片 72">
          <a:extLst>
            <a:ext uri="{FF2B5EF4-FFF2-40B4-BE49-F238E27FC236}">
              <a16:creationId xmlns:a16="http://schemas.microsoft.com/office/drawing/2014/main" id="{00000000-0008-0000-6500-000049000000}"/>
            </a:ext>
          </a:extLst>
        </xdr:cNvPr>
        <xdr:cNvPicPr>
          <a:picLocks noChangeAspect="1"/>
        </xdr:cNvPicPr>
      </xdr:nvPicPr>
      <xdr:blipFill>
        <a:blip xmlns:r="http://schemas.openxmlformats.org/officeDocument/2006/relationships" r:embed="rId68"/>
        <a:stretch>
          <a:fillRect/>
        </a:stretch>
      </xdr:blipFill>
      <xdr:spPr>
        <a:xfrm>
          <a:off x="57785" y="503723275"/>
          <a:ext cx="1559560" cy="1310640"/>
        </a:xfrm>
        <a:prstGeom prst="rect">
          <a:avLst/>
        </a:prstGeom>
        <a:noFill/>
        <a:ln w="9525">
          <a:noFill/>
        </a:ln>
      </xdr:spPr>
    </xdr:pic>
    <xdr:clientData/>
  </xdr:twoCellAnchor>
  <xdr:twoCellAnchor editAs="oneCell">
    <xdr:from>
      <xdr:col>0</xdr:col>
      <xdr:colOff>57785</xdr:colOff>
      <xdr:row>293</xdr:row>
      <xdr:rowOff>35560</xdr:rowOff>
    </xdr:from>
    <xdr:to>
      <xdr:col>0</xdr:col>
      <xdr:colOff>1612265</xdr:colOff>
      <xdr:row>293</xdr:row>
      <xdr:rowOff>1352550</xdr:rowOff>
    </xdr:to>
    <xdr:pic>
      <xdr:nvPicPr>
        <xdr:cNvPr id="74" name="图片 73">
          <a:extLst>
            <a:ext uri="{FF2B5EF4-FFF2-40B4-BE49-F238E27FC236}">
              <a16:creationId xmlns:a16="http://schemas.microsoft.com/office/drawing/2014/main" id="{00000000-0008-0000-6500-00004A000000}"/>
            </a:ext>
          </a:extLst>
        </xdr:cNvPr>
        <xdr:cNvPicPr>
          <a:picLocks noChangeAspect="1"/>
        </xdr:cNvPicPr>
      </xdr:nvPicPr>
      <xdr:blipFill>
        <a:blip xmlns:r="http://schemas.openxmlformats.org/officeDocument/2006/relationships" r:embed="rId69"/>
        <a:stretch>
          <a:fillRect/>
        </a:stretch>
      </xdr:blipFill>
      <xdr:spPr>
        <a:xfrm>
          <a:off x="57785" y="505623830"/>
          <a:ext cx="1554480" cy="1316990"/>
        </a:xfrm>
        <a:prstGeom prst="rect">
          <a:avLst/>
        </a:prstGeom>
        <a:noFill/>
        <a:ln w="9525">
          <a:noFill/>
        </a:ln>
      </xdr:spPr>
    </xdr:pic>
    <xdr:clientData/>
  </xdr:twoCellAnchor>
  <xdr:twoCellAnchor editAs="oneCell">
    <xdr:from>
      <xdr:col>0</xdr:col>
      <xdr:colOff>57785</xdr:colOff>
      <xdr:row>294</xdr:row>
      <xdr:rowOff>32385</xdr:rowOff>
    </xdr:from>
    <xdr:to>
      <xdr:col>0</xdr:col>
      <xdr:colOff>1555115</xdr:colOff>
      <xdr:row>294</xdr:row>
      <xdr:rowOff>1322705</xdr:rowOff>
    </xdr:to>
    <xdr:pic>
      <xdr:nvPicPr>
        <xdr:cNvPr id="75" name="图片 74">
          <a:extLst>
            <a:ext uri="{FF2B5EF4-FFF2-40B4-BE49-F238E27FC236}">
              <a16:creationId xmlns:a16="http://schemas.microsoft.com/office/drawing/2014/main" id="{00000000-0008-0000-6500-00004B000000}"/>
            </a:ext>
          </a:extLst>
        </xdr:cNvPr>
        <xdr:cNvPicPr>
          <a:picLocks noChangeAspect="1"/>
        </xdr:cNvPicPr>
      </xdr:nvPicPr>
      <xdr:blipFill>
        <a:blip xmlns:r="http://schemas.openxmlformats.org/officeDocument/2006/relationships" r:embed="rId70"/>
        <a:stretch>
          <a:fillRect/>
        </a:stretch>
      </xdr:blipFill>
      <xdr:spPr>
        <a:xfrm>
          <a:off x="57785" y="507525655"/>
          <a:ext cx="1497330" cy="1290320"/>
        </a:xfrm>
        <a:prstGeom prst="rect">
          <a:avLst/>
        </a:prstGeom>
        <a:noFill/>
        <a:ln w="9525">
          <a:noFill/>
        </a:ln>
      </xdr:spPr>
    </xdr:pic>
    <xdr:clientData/>
  </xdr:twoCellAnchor>
  <xdr:twoCellAnchor editAs="oneCell">
    <xdr:from>
      <xdr:col>0</xdr:col>
      <xdr:colOff>57785</xdr:colOff>
      <xdr:row>296</xdr:row>
      <xdr:rowOff>45085</xdr:rowOff>
    </xdr:from>
    <xdr:to>
      <xdr:col>0</xdr:col>
      <xdr:colOff>1367155</xdr:colOff>
      <xdr:row>296</xdr:row>
      <xdr:rowOff>1348740</xdr:rowOff>
    </xdr:to>
    <xdr:pic>
      <xdr:nvPicPr>
        <xdr:cNvPr id="76" name="图片 75">
          <a:extLst>
            <a:ext uri="{FF2B5EF4-FFF2-40B4-BE49-F238E27FC236}">
              <a16:creationId xmlns:a16="http://schemas.microsoft.com/office/drawing/2014/main" id="{00000000-0008-0000-6500-00004C000000}"/>
            </a:ext>
          </a:extLst>
        </xdr:cNvPr>
        <xdr:cNvPicPr>
          <a:picLocks noChangeAspect="1"/>
        </xdr:cNvPicPr>
      </xdr:nvPicPr>
      <xdr:blipFill>
        <a:blip xmlns:r="http://schemas.openxmlformats.org/officeDocument/2006/relationships" r:embed="rId71"/>
        <a:stretch>
          <a:fillRect/>
        </a:stretch>
      </xdr:blipFill>
      <xdr:spPr>
        <a:xfrm>
          <a:off x="57785" y="511348355"/>
          <a:ext cx="1309370" cy="1303655"/>
        </a:xfrm>
        <a:prstGeom prst="rect">
          <a:avLst/>
        </a:prstGeom>
        <a:noFill/>
        <a:ln w="9525">
          <a:noFill/>
        </a:ln>
      </xdr:spPr>
    </xdr:pic>
    <xdr:clientData/>
  </xdr:twoCellAnchor>
  <xdr:twoCellAnchor editAs="oneCell">
    <xdr:from>
      <xdr:col>0</xdr:col>
      <xdr:colOff>57785</xdr:colOff>
      <xdr:row>295</xdr:row>
      <xdr:rowOff>65405</xdr:rowOff>
    </xdr:from>
    <xdr:to>
      <xdr:col>0</xdr:col>
      <xdr:colOff>1788160</xdr:colOff>
      <xdr:row>295</xdr:row>
      <xdr:rowOff>1315720</xdr:rowOff>
    </xdr:to>
    <xdr:pic>
      <xdr:nvPicPr>
        <xdr:cNvPr id="77" name="图片 76">
          <a:extLst>
            <a:ext uri="{FF2B5EF4-FFF2-40B4-BE49-F238E27FC236}">
              <a16:creationId xmlns:a16="http://schemas.microsoft.com/office/drawing/2014/main" id="{00000000-0008-0000-6500-00004D000000}"/>
            </a:ext>
          </a:extLst>
        </xdr:cNvPr>
        <xdr:cNvPicPr>
          <a:picLocks noChangeAspect="1"/>
        </xdr:cNvPicPr>
      </xdr:nvPicPr>
      <xdr:blipFill>
        <a:blip xmlns:r="http://schemas.openxmlformats.org/officeDocument/2006/relationships" r:embed="rId72"/>
        <a:stretch>
          <a:fillRect/>
        </a:stretch>
      </xdr:blipFill>
      <xdr:spPr>
        <a:xfrm>
          <a:off x="57785" y="509463675"/>
          <a:ext cx="1730375" cy="1250315"/>
        </a:xfrm>
        <a:prstGeom prst="rect">
          <a:avLst/>
        </a:prstGeom>
        <a:noFill/>
        <a:ln w="9525">
          <a:noFill/>
        </a:ln>
      </xdr:spPr>
    </xdr:pic>
    <xdr:clientData/>
  </xdr:twoCellAnchor>
  <xdr:twoCellAnchor editAs="oneCell">
    <xdr:from>
      <xdr:col>0</xdr:col>
      <xdr:colOff>57785</xdr:colOff>
      <xdr:row>297</xdr:row>
      <xdr:rowOff>73660</xdr:rowOff>
    </xdr:from>
    <xdr:to>
      <xdr:col>0</xdr:col>
      <xdr:colOff>1811020</xdr:colOff>
      <xdr:row>297</xdr:row>
      <xdr:rowOff>1311910</xdr:rowOff>
    </xdr:to>
    <xdr:pic>
      <xdr:nvPicPr>
        <xdr:cNvPr id="78" name="图片 77">
          <a:extLst>
            <a:ext uri="{FF2B5EF4-FFF2-40B4-BE49-F238E27FC236}">
              <a16:creationId xmlns:a16="http://schemas.microsoft.com/office/drawing/2014/main" id="{00000000-0008-0000-6500-00004E000000}"/>
            </a:ext>
          </a:extLst>
        </xdr:cNvPr>
        <xdr:cNvPicPr>
          <a:picLocks noChangeAspect="1"/>
        </xdr:cNvPicPr>
      </xdr:nvPicPr>
      <xdr:blipFill>
        <a:blip xmlns:r="http://schemas.openxmlformats.org/officeDocument/2006/relationships" r:embed="rId73"/>
        <a:stretch>
          <a:fillRect/>
        </a:stretch>
      </xdr:blipFill>
      <xdr:spPr>
        <a:xfrm>
          <a:off x="57785" y="513281930"/>
          <a:ext cx="1753235" cy="1238250"/>
        </a:xfrm>
        <a:prstGeom prst="rect">
          <a:avLst/>
        </a:prstGeom>
        <a:noFill/>
        <a:ln w="9525">
          <a:noFill/>
        </a:ln>
      </xdr:spPr>
    </xdr:pic>
    <xdr:clientData/>
  </xdr:twoCellAnchor>
  <xdr:twoCellAnchor editAs="oneCell">
    <xdr:from>
      <xdr:col>0</xdr:col>
      <xdr:colOff>57785</xdr:colOff>
      <xdr:row>298</xdr:row>
      <xdr:rowOff>26035</xdr:rowOff>
    </xdr:from>
    <xdr:to>
      <xdr:col>0</xdr:col>
      <xdr:colOff>1699895</xdr:colOff>
      <xdr:row>298</xdr:row>
      <xdr:rowOff>1341120</xdr:rowOff>
    </xdr:to>
    <xdr:pic>
      <xdr:nvPicPr>
        <xdr:cNvPr id="79" name="图片 78">
          <a:extLst>
            <a:ext uri="{FF2B5EF4-FFF2-40B4-BE49-F238E27FC236}">
              <a16:creationId xmlns:a16="http://schemas.microsoft.com/office/drawing/2014/main" id="{00000000-0008-0000-6500-00004F000000}"/>
            </a:ext>
          </a:extLst>
        </xdr:cNvPr>
        <xdr:cNvPicPr>
          <a:picLocks noChangeAspect="1"/>
        </xdr:cNvPicPr>
      </xdr:nvPicPr>
      <xdr:blipFill>
        <a:blip xmlns:r="http://schemas.openxmlformats.org/officeDocument/2006/relationships" r:embed="rId74"/>
        <a:stretch>
          <a:fillRect/>
        </a:stretch>
      </xdr:blipFill>
      <xdr:spPr>
        <a:xfrm>
          <a:off x="57785" y="515139305"/>
          <a:ext cx="1642110" cy="1315085"/>
        </a:xfrm>
        <a:prstGeom prst="rect">
          <a:avLst/>
        </a:prstGeom>
        <a:noFill/>
        <a:ln w="9525">
          <a:noFill/>
        </a:ln>
      </xdr:spPr>
    </xdr:pic>
    <xdr:clientData/>
  </xdr:twoCellAnchor>
  <xdr:twoCellAnchor editAs="oneCell">
    <xdr:from>
      <xdr:col>0</xdr:col>
      <xdr:colOff>292735</xdr:colOff>
      <xdr:row>299</xdr:row>
      <xdr:rowOff>38735</xdr:rowOff>
    </xdr:from>
    <xdr:to>
      <xdr:col>0</xdr:col>
      <xdr:colOff>1932305</xdr:colOff>
      <xdr:row>299</xdr:row>
      <xdr:rowOff>1515110</xdr:rowOff>
    </xdr:to>
    <xdr:pic>
      <xdr:nvPicPr>
        <xdr:cNvPr id="80" name="图片 79">
          <a:extLst>
            <a:ext uri="{FF2B5EF4-FFF2-40B4-BE49-F238E27FC236}">
              <a16:creationId xmlns:a16="http://schemas.microsoft.com/office/drawing/2014/main" id="{00000000-0008-0000-6500-000050000000}"/>
            </a:ext>
          </a:extLst>
        </xdr:cNvPr>
        <xdr:cNvPicPr>
          <a:picLocks noChangeAspect="1"/>
        </xdr:cNvPicPr>
      </xdr:nvPicPr>
      <xdr:blipFill>
        <a:blip xmlns:r="http://schemas.openxmlformats.org/officeDocument/2006/relationships" r:embed="rId75"/>
        <a:stretch>
          <a:fillRect/>
        </a:stretch>
      </xdr:blipFill>
      <xdr:spPr>
        <a:xfrm>
          <a:off x="292735" y="517057005"/>
          <a:ext cx="1639570" cy="1476375"/>
        </a:xfrm>
        <a:prstGeom prst="rect">
          <a:avLst/>
        </a:prstGeom>
        <a:noFill/>
        <a:ln w="9525">
          <a:noFill/>
        </a:ln>
      </xdr:spPr>
    </xdr:pic>
    <xdr:clientData/>
  </xdr:twoCellAnchor>
  <xdr:twoCellAnchor editAs="oneCell">
    <xdr:from>
      <xdr:col>0</xdr:col>
      <xdr:colOff>381635</xdr:colOff>
      <xdr:row>301</xdr:row>
      <xdr:rowOff>77470</xdr:rowOff>
    </xdr:from>
    <xdr:to>
      <xdr:col>0</xdr:col>
      <xdr:colOff>1983740</xdr:colOff>
      <xdr:row>301</xdr:row>
      <xdr:rowOff>1546860</xdr:rowOff>
    </xdr:to>
    <xdr:pic>
      <xdr:nvPicPr>
        <xdr:cNvPr id="81" name="图片 80">
          <a:extLst>
            <a:ext uri="{FF2B5EF4-FFF2-40B4-BE49-F238E27FC236}">
              <a16:creationId xmlns:a16="http://schemas.microsoft.com/office/drawing/2014/main" id="{00000000-0008-0000-6500-000051000000}"/>
            </a:ext>
          </a:extLst>
        </xdr:cNvPr>
        <xdr:cNvPicPr>
          <a:picLocks noChangeAspect="1"/>
        </xdr:cNvPicPr>
      </xdr:nvPicPr>
      <xdr:blipFill>
        <a:blip xmlns:r="http://schemas.openxmlformats.org/officeDocument/2006/relationships" r:embed="rId76"/>
        <a:stretch>
          <a:fillRect/>
        </a:stretch>
      </xdr:blipFill>
      <xdr:spPr>
        <a:xfrm>
          <a:off x="381635" y="520283440"/>
          <a:ext cx="1602105" cy="1469390"/>
        </a:xfrm>
        <a:prstGeom prst="rect">
          <a:avLst/>
        </a:prstGeom>
        <a:noFill/>
        <a:ln w="9525">
          <a:noFill/>
        </a:ln>
      </xdr:spPr>
    </xdr:pic>
    <xdr:clientData/>
  </xdr:twoCellAnchor>
  <xdr:twoCellAnchor editAs="oneCell">
    <xdr:from>
      <xdr:col>0</xdr:col>
      <xdr:colOff>324485</xdr:colOff>
      <xdr:row>300</xdr:row>
      <xdr:rowOff>57785</xdr:rowOff>
    </xdr:from>
    <xdr:to>
      <xdr:col>0</xdr:col>
      <xdr:colOff>1876425</xdr:colOff>
      <xdr:row>300</xdr:row>
      <xdr:rowOff>1527810</xdr:rowOff>
    </xdr:to>
    <xdr:pic>
      <xdr:nvPicPr>
        <xdr:cNvPr id="82" name="图片 81">
          <a:extLst>
            <a:ext uri="{FF2B5EF4-FFF2-40B4-BE49-F238E27FC236}">
              <a16:creationId xmlns:a16="http://schemas.microsoft.com/office/drawing/2014/main" id="{00000000-0008-0000-6500-000052000000}"/>
            </a:ext>
          </a:extLst>
        </xdr:cNvPr>
        <xdr:cNvPicPr>
          <a:picLocks noChangeAspect="1"/>
        </xdr:cNvPicPr>
      </xdr:nvPicPr>
      <xdr:blipFill>
        <a:blip xmlns:r="http://schemas.openxmlformats.org/officeDocument/2006/relationships" r:embed="rId77"/>
        <a:stretch>
          <a:fillRect/>
        </a:stretch>
      </xdr:blipFill>
      <xdr:spPr>
        <a:xfrm>
          <a:off x="324485" y="518701655"/>
          <a:ext cx="1551940" cy="1470025"/>
        </a:xfrm>
        <a:prstGeom prst="rect">
          <a:avLst/>
        </a:prstGeom>
        <a:noFill/>
        <a:ln w="9525">
          <a:noFill/>
        </a:ln>
      </xdr:spPr>
    </xdr:pic>
    <xdr:clientData/>
  </xdr:twoCellAnchor>
  <xdr:twoCellAnchor editAs="oneCell">
    <xdr:from>
      <xdr:col>0</xdr:col>
      <xdr:colOff>314960</xdr:colOff>
      <xdr:row>303</xdr:row>
      <xdr:rowOff>27305</xdr:rowOff>
    </xdr:from>
    <xdr:to>
      <xdr:col>0</xdr:col>
      <xdr:colOff>1996440</xdr:colOff>
      <xdr:row>303</xdr:row>
      <xdr:rowOff>1496695</xdr:rowOff>
    </xdr:to>
    <xdr:pic>
      <xdr:nvPicPr>
        <xdr:cNvPr id="83" name="图片 82">
          <a:extLst>
            <a:ext uri="{FF2B5EF4-FFF2-40B4-BE49-F238E27FC236}">
              <a16:creationId xmlns:a16="http://schemas.microsoft.com/office/drawing/2014/main" id="{00000000-0008-0000-6500-000053000000}"/>
            </a:ext>
          </a:extLst>
        </xdr:cNvPr>
        <xdr:cNvPicPr>
          <a:picLocks noChangeAspect="1"/>
        </xdr:cNvPicPr>
      </xdr:nvPicPr>
      <xdr:blipFill>
        <a:blip xmlns:r="http://schemas.openxmlformats.org/officeDocument/2006/relationships" r:embed="rId78"/>
        <a:stretch>
          <a:fillRect/>
        </a:stretch>
      </xdr:blipFill>
      <xdr:spPr>
        <a:xfrm>
          <a:off x="314960" y="523319375"/>
          <a:ext cx="1681480" cy="1469390"/>
        </a:xfrm>
        <a:prstGeom prst="rect">
          <a:avLst/>
        </a:prstGeom>
        <a:noFill/>
        <a:ln w="9525">
          <a:noFill/>
        </a:ln>
      </xdr:spPr>
    </xdr:pic>
    <xdr:clientData/>
  </xdr:twoCellAnchor>
  <xdr:twoCellAnchor editAs="oneCell">
    <xdr:from>
      <xdr:col>0</xdr:col>
      <xdr:colOff>324485</xdr:colOff>
      <xdr:row>302</xdr:row>
      <xdr:rowOff>38735</xdr:rowOff>
    </xdr:from>
    <xdr:to>
      <xdr:col>0</xdr:col>
      <xdr:colOff>2043430</xdr:colOff>
      <xdr:row>302</xdr:row>
      <xdr:rowOff>1456055</xdr:rowOff>
    </xdr:to>
    <xdr:pic>
      <xdr:nvPicPr>
        <xdr:cNvPr id="84" name="图片 83">
          <a:extLst>
            <a:ext uri="{FF2B5EF4-FFF2-40B4-BE49-F238E27FC236}">
              <a16:creationId xmlns:a16="http://schemas.microsoft.com/office/drawing/2014/main" id="{00000000-0008-0000-6500-000054000000}"/>
            </a:ext>
          </a:extLst>
        </xdr:cNvPr>
        <xdr:cNvPicPr>
          <a:picLocks noChangeAspect="1"/>
        </xdr:cNvPicPr>
      </xdr:nvPicPr>
      <xdr:blipFill>
        <a:blip xmlns:r="http://schemas.openxmlformats.org/officeDocument/2006/relationships" r:embed="rId79"/>
        <a:stretch>
          <a:fillRect/>
        </a:stretch>
      </xdr:blipFill>
      <xdr:spPr>
        <a:xfrm>
          <a:off x="324485" y="521832205"/>
          <a:ext cx="1718945" cy="1417320"/>
        </a:xfrm>
        <a:prstGeom prst="rect">
          <a:avLst/>
        </a:prstGeom>
        <a:noFill/>
        <a:ln w="9525">
          <a:noFill/>
        </a:ln>
      </xdr:spPr>
    </xdr:pic>
    <xdr:clientData/>
  </xdr:twoCellAnchor>
  <xdr:twoCellAnchor editAs="oneCell">
    <xdr:from>
      <xdr:col>0</xdr:col>
      <xdr:colOff>299085</xdr:colOff>
      <xdr:row>304</xdr:row>
      <xdr:rowOff>38100</xdr:rowOff>
    </xdr:from>
    <xdr:to>
      <xdr:col>0</xdr:col>
      <xdr:colOff>1951990</xdr:colOff>
      <xdr:row>304</xdr:row>
      <xdr:rowOff>1537970</xdr:rowOff>
    </xdr:to>
    <xdr:pic>
      <xdr:nvPicPr>
        <xdr:cNvPr id="85" name="图片 84">
          <a:extLst>
            <a:ext uri="{FF2B5EF4-FFF2-40B4-BE49-F238E27FC236}">
              <a16:creationId xmlns:a16="http://schemas.microsoft.com/office/drawing/2014/main" id="{00000000-0008-0000-6500-000055000000}"/>
            </a:ext>
          </a:extLst>
        </xdr:cNvPr>
        <xdr:cNvPicPr>
          <a:picLocks noChangeAspect="1"/>
        </xdr:cNvPicPr>
      </xdr:nvPicPr>
      <xdr:blipFill>
        <a:blip xmlns:r="http://schemas.openxmlformats.org/officeDocument/2006/relationships" r:embed="rId80"/>
        <a:stretch>
          <a:fillRect/>
        </a:stretch>
      </xdr:blipFill>
      <xdr:spPr>
        <a:xfrm>
          <a:off x="299085" y="524828770"/>
          <a:ext cx="1652905" cy="1499870"/>
        </a:xfrm>
        <a:prstGeom prst="rect">
          <a:avLst/>
        </a:prstGeom>
        <a:noFill/>
        <a:ln w="9525">
          <a:noFill/>
        </a:ln>
      </xdr:spPr>
    </xdr:pic>
    <xdr:clientData/>
  </xdr:twoCellAnchor>
  <xdr:twoCellAnchor editAs="oneCell">
    <xdr:from>
      <xdr:col>0</xdr:col>
      <xdr:colOff>311785</xdr:colOff>
      <xdr:row>306</xdr:row>
      <xdr:rowOff>28575</xdr:rowOff>
    </xdr:from>
    <xdr:to>
      <xdr:col>0</xdr:col>
      <xdr:colOff>1947545</xdr:colOff>
      <xdr:row>306</xdr:row>
      <xdr:rowOff>1459865</xdr:rowOff>
    </xdr:to>
    <xdr:pic>
      <xdr:nvPicPr>
        <xdr:cNvPr id="86" name="图片 85">
          <a:extLst>
            <a:ext uri="{FF2B5EF4-FFF2-40B4-BE49-F238E27FC236}">
              <a16:creationId xmlns:a16="http://schemas.microsoft.com/office/drawing/2014/main" id="{00000000-0008-0000-6500-000056000000}"/>
            </a:ext>
          </a:extLst>
        </xdr:cNvPr>
        <xdr:cNvPicPr>
          <a:picLocks noChangeAspect="1"/>
        </xdr:cNvPicPr>
      </xdr:nvPicPr>
      <xdr:blipFill>
        <a:blip xmlns:r="http://schemas.openxmlformats.org/officeDocument/2006/relationships" r:embed="rId81"/>
        <a:stretch>
          <a:fillRect/>
        </a:stretch>
      </xdr:blipFill>
      <xdr:spPr>
        <a:xfrm>
          <a:off x="311785" y="527968845"/>
          <a:ext cx="1635760" cy="1431290"/>
        </a:xfrm>
        <a:prstGeom prst="rect">
          <a:avLst/>
        </a:prstGeom>
        <a:noFill/>
        <a:ln w="9525">
          <a:noFill/>
        </a:ln>
      </xdr:spPr>
    </xdr:pic>
    <xdr:clientData/>
  </xdr:twoCellAnchor>
  <xdr:twoCellAnchor editAs="oneCell">
    <xdr:from>
      <xdr:col>0</xdr:col>
      <xdr:colOff>337185</xdr:colOff>
      <xdr:row>305</xdr:row>
      <xdr:rowOff>67310</xdr:rowOff>
    </xdr:from>
    <xdr:to>
      <xdr:col>0</xdr:col>
      <xdr:colOff>1957705</xdr:colOff>
      <xdr:row>305</xdr:row>
      <xdr:rowOff>1498600</xdr:rowOff>
    </xdr:to>
    <xdr:pic>
      <xdr:nvPicPr>
        <xdr:cNvPr id="87" name="图片 86">
          <a:extLst>
            <a:ext uri="{FF2B5EF4-FFF2-40B4-BE49-F238E27FC236}">
              <a16:creationId xmlns:a16="http://schemas.microsoft.com/office/drawing/2014/main" id="{00000000-0008-0000-6500-000057000000}"/>
            </a:ext>
          </a:extLst>
        </xdr:cNvPr>
        <xdr:cNvPicPr>
          <a:picLocks noChangeAspect="1"/>
        </xdr:cNvPicPr>
      </xdr:nvPicPr>
      <xdr:blipFill>
        <a:blip xmlns:r="http://schemas.openxmlformats.org/officeDocument/2006/relationships" r:embed="rId82"/>
        <a:stretch>
          <a:fillRect/>
        </a:stretch>
      </xdr:blipFill>
      <xdr:spPr>
        <a:xfrm>
          <a:off x="337185" y="526458180"/>
          <a:ext cx="1620520" cy="1431290"/>
        </a:xfrm>
        <a:prstGeom prst="rect">
          <a:avLst/>
        </a:prstGeom>
        <a:noFill/>
        <a:ln w="9525">
          <a:noFill/>
        </a:ln>
      </xdr:spPr>
    </xdr:pic>
    <xdr:clientData/>
  </xdr:twoCellAnchor>
  <xdr:twoCellAnchor editAs="oneCell">
    <xdr:from>
      <xdr:col>0</xdr:col>
      <xdr:colOff>426085</xdr:colOff>
      <xdr:row>307</xdr:row>
      <xdr:rowOff>38735</xdr:rowOff>
    </xdr:from>
    <xdr:to>
      <xdr:col>0</xdr:col>
      <xdr:colOff>1882775</xdr:colOff>
      <xdr:row>307</xdr:row>
      <xdr:rowOff>1504315</xdr:rowOff>
    </xdr:to>
    <xdr:pic>
      <xdr:nvPicPr>
        <xdr:cNvPr id="88" name="图片 87">
          <a:extLst>
            <a:ext uri="{FF2B5EF4-FFF2-40B4-BE49-F238E27FC236}">
              <a16:creationId xmlns:a16="http://schemas.microsoft.com/office/drawing/2014/main" id="{00000000-0008-0000-6500-000058000000}"/>
            </a:ext>
          </a:extLst>
        </xdr:cNvPr>
        <xdr:cNvPicPr>
          <a:picLocks noChangeAspect="1"/>
        </xdr:cNvPicPr>
      </xdr:nvPicPr>
      <xdr:blipFill>
        <a:blip xmlns:r="http://schemas.openxmlformats.org/officeDocument/2006/relationships" r:embed="rId83"/>
        <a:stretch>
          <a:fillRect/>
        </a:stretch>
      </xdr:blipFill>
      <xdr:spPr>
        <a:xfrm>
          <a:off x="426085" y="529464905"/>
          <a:ext cx="1456690" cy="1465580"/>
        </a:xfrm>
        <a:prstGeom prst="rect">
          <a:avLst/>
        </a:prstGeom>
        <a:noFill/>
        <a:ln w="9525">
          <a:noFill/>
        </a:ln>
      </xdr:spPr>
    </xdr:pic>
    <xdr:clientData/>
  </xdr:twoCellAnchor>
  <xdr:twoCellAnchor editAs="oneCell">
    <xdr:from>
      <xdr:col>0</xdr:col>
      <xdr:colOff>273685</xdr:colOff>
      <xdr:row>308</xdr:row>
      <xdr:rowOff>35560</xdr:rowOff>
    </xdr:from>
    <xdr:to>
      <xdr:col>0</xdr:col>
      <xdr:colOff>1852930</xdr:colOff>
      <xdr:row>308</xdr:row>
      <xdr:rowOff>1505585</xdr:rowOff>
    </xdr:to>
    <xdr:pic>
      <xdr:nvPicPr>
        <xdr:cNvPr id="89" name="图片 88">
          <a:extLst>
            <a:ext uri="{FF2B5EF4-FFF2-40B4-BE49-F238E27FC236}">
              <a16:creationId xmlns:a16="http://schemas.microsoft.com/office/drawing/2014/main" id="{00000000-0008-0000-6500-000059000000}"/>
            </a:ext>
          </a:extLst>
        </xdr:cNvPr>
        <xdr:cNvPicPr>
          <a:picLocks noChangeAspect="1"/>
        </xdr:cNvPicPr>
      </xdr:nvPicPr>
      <xdr:blipFill>
        <a:blip xmlns:r="http://schemas.openxmlformats.org/officeDocument/2006/relationships" r:embed="rId84"/>
        <a:stretch>
          <a:fillRect/>
        </a:stretch>
      </xdr:blipFill>
      <xdr:spPr>
        <a:xfrm>
          <a:off x="273685" y="530985730"/>
          <a:ext cx="1579245" cy="1470025"/>
        </a:xfrm>
        <a:prstGeom prst="rect">
          <a:avLst/>
        </a:prstGeom>
        <a:noFill/>
        <a:ln w="9525">
          <a:noFill/>
        </a:ln>
      </xdr:spPr>
    </xdr:pic>
    <xdr:clientData/>
  </xdr:twoCellAnchor>
  <xdr:twoCellAnchor editAs="oneCell">
    <xdr:from>
      <xdr:col>0</xdr:col>
      <xdr:colOff>210185</xdr:colOff>
      <xdr:row>309</xdr:row>
      <xdr:rowOff>32385</xdr:rowOff>
    </xdr:from>
    <xdr:to>
      <xdr:col>0</xdr:col>
      <xdr:colOff>1872615</xdr:colOff>
      <xdr:row>309</xdr:row>
      <xdr:rowOff>1516380</xdr:rowOff>
    </xdr:to>
    <xdr:pic>
      <xdr:nvPicPr>
        <xdr:cNvPr id="90" name="图片 89">
          <a:extLst>
            <a:ext uri="{FF2B5EF4-FFF2-40B4-BE49-F238E27FC236}">
              <a16:creationId xmlns:a16="http://schemas.microsoft.com/office/drawing/2014/main" id="{00000000-0008-0000-6500-00005A000000}"/>
            </a:ext>
          </a:extLst>
        </xdr:cNvPr>
        <xdr:cNvPicPr>
          <a:picLocks noChangeAspect="1"/>
        </xdr:cNvPicPr>
      </xdr:nvPicPr>
      <xdr:blipFill>
        <a:blip xmlns:r="http://schemas.openxmlformats.org/officeDocument/2006/relationships" r:embed="rId85"/>
        <a:stretch>
          <a:fillRect/>
        </a:stretch>
      </xdr:blipFill>
      <xdr:spPr>
        <a:xfrm>
          <a:off x="210185" y="532506555"/>
          <a:ext cx="1662430" cy="1483995"/>
        </a:xfrm>
        <a:prstGeom prst="rect">
          <a:avLst/>
        </a:prstGeom>
        <a:noFill/>
        <a:ln w="9525">
          <a:noFill/>
        </a:ln>
      </xdr:spPr>
    </xdr:pic>
    <xdr:clientData/>
  </xdr:twoCellAnchor>
  <xdr:twoCellAnchor editAs="oneCell">
    <xdr:from>
      <xdr:col>0</xdr:col>
      <xdr:colOff>210185</xdr:colOff>
      <xdr:row>310</xdr:row>
      <xdr:rowOff>10160</xdr:rowOff>
    </xdr:from>
    <xdr:to>
      <xdr:col>0</xdr:col>
      <xdr:colOff>1900555</xdr:colOff>
      <xdr:row>310</xdr:row>
      <xdr:rowOff>1493520</xdr:rowOff>
    </xdr:to>
    <xdr:pic>
      <xdr:nvPicPr>
        <xdr:cNvPr id="91" name="图片 90">
          <a:extLst>
            <a:ext uri="{FF2B5EF4-FFF2-40B4-BE49-F238E27FC236}">
              <a16:creationId xmlns:a16="http://schemas.microsoft.com/office/drawing/2014/main" id="{00000000-0008-0000-6500-00005B000000}"/>
            </a:ext>
          </a:extLst>
        </xdr:cNvPr>
        <xdr:cNvPicPr>
          <a:picLocks noChangeAspect="1"/>
        </xdr:cNvPicPr>
      </xdr:nvPicPr>
      <xdr:blipFill>
        <a:blip xmlns:r="http://schemas.openxmlformats.org/officeDocument/2006/relationships" r:embed="rId86"/>
        <a:stretch>
          <a:fillRect/>
        </a:stretch>
      </xdr:blipFill>
      <xdr:spPr>
        <a:xfrm>
          <a:off x="210185" y="534046430"/>
          <a:ext cx="1690370" cy="1483360"/>
        </a:xfrm>
        <a:prstGeom prst="rect">
          <a:avLst/>
        </a:prstGeom>
        <a:noFill/>
        <a:ln w="9525">
          <a:noFill/>
        </a:ln>
      </xdr:spPr>
    </xdr:pic>
    <xdr:clientData/>
  </xdr:twoCellAnchor>
  <xdr:twoCellAnchor editAs="oneCell">
    <xdr:from>
      <xdr:col>0</xdr:col>
      <xdr:colOff>222885</xdr:colOff>
      <xdr:row>311</xdr:row>
      <xdr:rowOff>35560</xdr:rowOff>
    </xdr:from>
    <xdr:to>
      <xdr:col>0</xdr:col>
      <xdr:colOff>1890395</xdr:colOff>
      <xdr:row>311</xdr:row>
      <xdr:rowOff>1385570</xdr:rowOff>
    </xdr:to>
    <xdr:pic>
      <xdr:nvPicPr>
        <xdr:cNvPr id="92" name="图片 91">
          <a:extLst>
            <a:ext uri="{FF2B5EF4-FFF2-40B4-BE49-F238E27FC236}">
              <a16:creationId xmlns:a16="http://schemas.microsoft.com/office/drawing/2014/main" id="{00000000-0008-0000-6500-00005C000000}"/>
            </a:ext>
          </a:extLst>
        </xdr:cNvPr>
        <xdr:cNvPicPr>
          <a:picLocks noChangeAspect="1"/>
        </xdr:cNvPicPr>
      </xdr:nvPicPr>
      <xdr:blipFill>
        <a:blip xmlns:r="http://schemas.openxmlformats.org/officeDocument/2006/relationships" r:embed="rId87"/>
        <a:stretch>
          <a:fillRect/>
        </a:stretch>
      </xdr:blipFill>
      <xdr:spPr>
        <a:xfrm>
          <a:off x="222885" y="535595830"/>
          <a:ext cx="1667510" cy="1350010"/>
        </a:xfrm>
        <a:prstGeom prst="rect">
          <a:avLst/>
        </a:prstGeom>
        <a:noFill/>
        <a:ln w="9525">
          <a:noFill/>
        </a:ln>
      </xdr:spPr>
    </xdr:pic>
    <xdr:clientData/>
  </xdr:twoCellAnchor>
  <xdr:twoCellAnchor editAs="oneCell">
    <xdr:from>
      <xdr:col>0</xdr:col>
      <xdr:colOff>210185</xdr:colOff>
      <xdr:row>312</xdr:row>
      <xdr:rowOff>48260</xdr:rowOff>
    </xdr:from>
    <xdr:to>
      <xdr:col>0</xdr:col>
      <xdr:colOff>1917065</xdr:colOff>
      <xdr:row>312</xdr:row>
      <xdr:rowOff>1434465</xdr:rowOff>
    </xdr:to>
    <xdr:pic>
      <xdr:nvPicPr>
        <xdr:cNvPr id="93" name="图片 92">
          <a:extLst>
            <a:ext uri="{FF2B5EF4-FFF2-40B4-BE49-F238E27FC236}">
              <a16:creationId xmlns:a16="http://schemas.microsoft.com/office/drawing/2014/main" id="{00000000-0008-0000-6500-00005D000000}"/>
            </a:ext>
          </a:extLst>
        </xdr:cNvPr>
        <xdr:cNvPicPr>
          <a:picLocks noChangeAspect="1"/>
        </xdr:cNvPicPr>
      </xdr:nvPicPr>
      <xdr:blipFill>
        <a:blip xmlns:r="http://schemas.openxmlformats.org/officeDocument/2006/relationships" r:embed="rId88"/>
        <a:stretch>
          <a:fillRect/>
        </a:stretch>
      </xdr:blipFill>
      <xdr:spPr>
        <a:xfrm>
          <a:off x="210185" y="537056330"/>
          <a:ext cx="1706880" cy="1386205"/>
        </a:xfrm>
        <a:prstGeom prst="rect">
          <a:avLst/>
        </a:prstGeom>
        <a:noFill/>
        <a:ln w="9525">
          <a:noFill/>
        </a:ln>
      </xdr:spPr>
    </xdr:pic>
    <xdr:clientData/>
  </xdr:twoCellAnchor>
  <xdr:twoCellAnchor editAs="oneCell">
    <xdr:from>
      <xdr:col>0</xdr:col>
      <xdr:colOff>210185</xdr:colOff>
      <xdr:row>313</xdr:row>
      <xdr:rowOff>32385</xdr:rowOff>
    </xdr:from>
    <xdr:to>
      <xdr:col>0</xdr:col>
      <xdr:colOff>1898650</xdr:colOff>
      <xdr:row>313</xdr:row>
      <xdr:rowOff>1490345</xdr:rowOff>
    </xdr:to>
    <xdr:pic>
      <xdr:nvPicPr>
        <xdr:cNvPr id="94" name="图片 93">
          <a:extLst>
            <a:ext uri="{FF2B5EF4-FFF2-40B4-BE49-F238E27FC236}">
              <a16:creationId xmlns:a16="http://schemas.microsoft.com/office/drawing/2014/main" id="{00000000-0008-0000-6500-00005E000000}"/>
            </a:ext>
          </a:extLst>
        </xdr:cNvPr>
        <xdr:cNvPicPr>
          <a:picLocks noChangeAspect="1"/>
        </xdr:cNvPicPr>
      </xdr:nvPicPr>
      <xdr:blipFill>
        <a:blip xmlns:r="http://schemas.openxmlformats.org/officeDocument/2006/relationships" r:embed="rId89"/>
        <a:stretch>
          <a:fillRect/>
        </a:stretch>
      </xdr:blipFill>
      <xdr:spPr>
        <a:xfrm>
          <a:off x="210185" y="538526355"/>
          <a:ext cx="1688465" cy="1457960"/>
        </a:xfrm>
        <a:prstGeom prst="rect">
          <a:avLst/>
        </a:prstGeom>
        <a:noFill/>
        <a:ln w="9525">
          <a:noFill/>
        </a:ln>
      </xdr:spPr>
    </xdr:pic>
    <xdr:clientData/>
  </xdr:twoCellAnchor>
  <xdr:twoCellAnchor editAs="oneCell">
    <xdr:from>
      <xdr:col>0</xdr:col>
      <xdr:colOff>184785</xdr:colOff>
      <xdr:row>316</xdr:row>
      <xdr:rowOff>22860</xdr:rowOff>
    </xdr:from>
    <xdr:to>
      <xdr:col>0</xdr:col>
      <xdr:colOff>1903730</xdr:colOff>
      <xdr:row>316</xdr:row>
      <xdr:rowOff>1444625</xdr:rowOff>
    </xdr:to>
    <xdr:pic>
      <xdr:nvPicPr>
        <xdr:cNvPr id="95" name="图片 94">
          <a:extLst>
            <a:ext uri="{FF2B5EF4-FFF2-40B4-BE49-F238E27FC236}">
              <a16:creationId xmlns:a16="http://schemas.microsoft.com/office/drawing/2014/main" id="{00000000-0008-0000-6500-00005F000000}"/>
            </a:ext>
          </a:extLst>
        </xdr:cNvPr>
        <xdr:cNvPicPr>
          <a:picLocks noChangeAspect="1"/>
        </xdr:cNvPicPr>
      </xdr:nvPicPr>
      <xdr:blipFill>
        <a:blip xmlns:r="http://schemas.openxmlformats.org/officeDocument/2006/relationships" r:embed="rId90"/>
        <a:stretch>
          <a:fillRect/>
        </a:stretch>
      </xdr:blipFill>
      <xdr:spPr>
        <a:xfrm>
          <a:off x="184785" y="542999930"/>
          <a:ext cx="1718945" cy="1421765"/>
        </a:xfrm>
        <a:prstGeom prst="rect">
          <a:avLst/>
        </a:prstGeom>
        <a:noFill/>
        <a:ln w="9525">
          <a:noFill/>
        </a:ln>
      </xdr:spPr>
    </xdr:pic>
    <xdr:clientData/>
  </xdr:twoCellAnchor>
  <xdr:twoCellAnchor editAs="oneCell">
    <xdr:from>
      <xdr:col>0</xdr:col>
      <xdr:colOff>245110</xdr:colOff>
      <xdr:row>315</xdr:row>
      <xdr:rowOff>70485</xdr:rowOff>
    </xdr:from>
    <xdr:to>
      <xdr:col>0</xdr:col>
      <xdr:colOff>1938020</xdr:colOff>
      <xdr:row>315</xdr:row>
      <xdr:rowOff>1438910</xdr:rowOff>
    </xdr:to>
    <xdr:pic>
      <xdr:nvPicPr>
        <xdr:cNvPr id="96" name="图片 95">
          <a:extLst>
            <a:ext uri="{FF2B5EF4-FFF2-40B4-BE49-F238E27FC236}">
              <a16:creationId xmlns:a16="http://schemas.microsoft.com/office/drawing/2014/main" id="{00000000-0008-0000-6500-000060000000}"/>
            </a:ext>
          </a:extLst>
        </xdr:cNvPr>
        <xdr:cNvPicPr>
          <a:picLocks noChangeAspect="1"/>
        </xdr:cNvPicPr>
      </xdr:nvPicPr>
      <xdr:blipFill>
        <a:blip xmlns:r="http://schemas.openxmlformats.org/officeDocument/2006/relationships" r:embed="rId91"/>
        <a:stretch>
          <a:fillRect/>
        </a:stretch>
      </xdr:blipFill>
      <xdr:spPr>
        <a:xfrm>
          <a:off x="245110" y="541561655"/>
          <a:ext cx="1692910" cy="1368425"/>
        </a:xfrm>
        <a:prstGeom prst="rect">
          <a:avLst/>
        </a:prstGeom>
        <a:noFill/>
        <a:ln w="9525">
          <a:noFill/>
        </a:ln>
      </xdr:spPr>
    </xdr:pic>
    <xdr:clientData/>
  </xdr:twoCellAnchor>
  <xdr:twoCellAnchor editAs="oneCell">
    <xdr:from>
      <xdr:col>0</xdr:col>
      <xdr:colOff>184785</xdr:colOff>
      <xdr:row>314</xdr:row>
      <xdr:rowOff>35560</xdr:rowOff>
    </xdr:from>
    <xdr:to>
      <xdr:col>0</xdr:col>
      <xdr:colOff>1895475</xdr:colOff>
      <xdr:row>314</xdr:row>
      <xdr:rowOff>1400810</xdr:rowOff>
    </xdr:to>
    <xdr:pic>
      <xdr:nvPicPr>
        <xdr:cNvPr id="97" name="图片 96">
          <a:extLst>
            <a:ext uri="{FF2B5EF4-FFF2-40B4-BE49-F238E27FC236}">
              <a16:creationId xmlns:a16="http://schemas.microsoft.com/office/drawing/2014/main" id="{00000000-0008-0000-6500-000061000000}"/>
            </a:ext>
          </a:extLst>
        </xdr:cNvPr>
        <xdr:cNvPicPr>
          <a:picLocks noChangeAspect="1"/>
        </xdr:cNvPicPr>
      </xdr:nvPicPr>
      <xdr:blipFill>
        <a:blip xmlns:r="http://schemas.openxmlformats.org/officeDocument/2006/relationships" r:embed="rId92"/>
        <a:stretch>
          <a:fillRect/>
        </a:stretch>
      </xdr:blipFill>
      <xdr:spPr>
        <a:xfrm>
          <a:off x="184785" y="540053530"/>
          <a:ext cx="1710690" cy="1365250"/>
        </a:xfrm>
        <a:prstGeom prst="rect">
          <a:avLst/>
        </a:prstGeom>
        <a:noFill/>
        <a:ln w="9525">
          <a:noFill/>
        </a:ln>
      </xdr:spPr>
    </xdr:pic>
    <xdr:clientData/>
  </xdr:twoCellAnchor>
  <xdr:twoCellAnchor editAs="oneCell">
    <xdr:from>
      <xdr:col>0</xdr:col>
      <xdr:colOff>248285</xdr:colOff>
      <xdr:row>317</xdr:row>
      <xdr:rowOff>32385</xdr:rowOff>
    </xdr:from>
    <xdr:to>
      <xdr:col>0</xdr:col>
      <xdr:colOff>1925320</xdr:colOff>
      <xdr:row>317</xdr:row>
      <xdr:rowOff>1477010</xdr:rowOff>
    </xdr:to>
    <xdr:pic>
      <xdr:nvPicPr>
        <xdr:cNvPr id="98" name="图片 97">
          <a:extLst>
            <a:ext uri="{FF2B5EF4-FFF2-40B4-BE49-F238E27FC236}">
              <a16:creationId xmlns:a16="http://schemas.microsoft.com/office/drawing/2014/main" id="{00000000-0008-0000-6500-000062000000}"/>
            </a:ext>
          </a:extLst>
        </xdr:cNvPr>
        <xdr:cNvPicPr>
          <a:picLocks noChangeAspect="1"/>
        </xdr:cNvPicPr>
      </xdr:nvPicPr>
      <xdr:blipFill>
        <a:blip xmlns:r="http://schemas.openxmlformats.org/officeDocument/2006/relationships" r:embed="rId93"/>
        <a:stretch>
          <a:fillRect/>
        </a:stretch>
      </xdr:blipFill>
      <xdr:spPr>
        <a:xfrm>
          <a:off x="248285" y="544520755"/>
          <a:ext cx="1677035" cy="1444625"/>
        </a:xfrm>
        <a:prstGeom prst="rect">
          <a:avLst/>
        </a:prstGeom>
        <a:noFill/>
        <a:ln w="9525">
          <a:noFill/>
        </a:ln>
      </xdr:spPr>
    </xdr:pic>
    <xdr:clientData/>
  </xdr:twoCellAnchor>
  <xdr:twoCellAnchor editAs="oneCell">
    <xdr:from>
      <xdr:col>0</xdr:col>
      <xdr:colOff>311785</xdr:colOff>
      <xdr:row>318</xdr:row>
      <xdr:rowOff>48260</xdr:rowOff>
    </xdr:from>
    <xdr:to>
      <xdr:col>0</xdr:col>
      <xdr:colOff>1945005</xdr:colOff>
      <xdr:row>318</xdr:row>
      <xdr:rowOff>1479550</xdr:rowOff>
    </xdr:to>
    <xdr:pic>
      <xdr:nvPicPr>
        <xdr:cNvPr id="99" name="图片 98">
          <a:extLst>
            <a:ext uri="{FF2B5EF4-FFF2-40B4-BE49-F238E27FC236}">
              <a16:creationId xmlns:a16="http://schemas.microsoft.com/office/drawing/2014/main" id="{00000000-0008-0000-6500-000063000000}"/>
            </a:ext>
          </a:extLst>
        </xdr:cNvPr>
        <xdr:cNvPicPr>
          <a:picLocks noChangeAspect="1"/>
        </xdr:cNvPicPr>
      </xdr:nvPicPr>
      <xdr:blipFill>
        <a:blip xmlns:r="http://schemas.openxmlformats.org/officeDocument/2006/relationships" r:embed="rId94"/>
        <a:stretch>
          <a:fillRect/>
        </a:stretch>
      </xdr:blipFill>
      <xdr:spPr>
        <a:xfrm>
          <a:off x="311785" y="546098730"/>
          <a:ext cx="1633220" cy="1431290"/>
        </a:xfrm>
        <a:prstGeom prst="rect">
          <a:avLst/>
        </a:prstGeom>
        <a:noFill/>
        <a:ln w="9525">
          <a:noFill/>
        </a:ln>
      </xdr:spPr>
    </xdr:pic>
    <xdr:clientData/>
  </xdr:twoCellAnchor>
  <xdr:twoCellAnchor editAs="oneCell">
    <xdr:from>
      <xdr:col>0</xdr:col>
      <xdr:colOff>311785</xdr:colOff>
      <xdr:row>319</xdr:row>
      <xdr:rowOff>38735</xdr:rowOff>
    </xdr:from>
    <xdr:to>
      <xdr:col>0</xdr:col>
      <xdr:colOff>1991995</xdr:colOff>
      <xdr:row>319</xdr:row>
      <xdr:rowOff>1516380</xdr:rowOff>
    </xdr:to>
    <xdr:pic>
      <xdr:nvPicPr>
        <xdr:cNvPr id="100" name="图片 99">
          <a:extLst>
            <a:ext uri="{FF2B5EF4-FFF2-40B4-BE49-F238E27FC236}">
              <a16:creationId xmlns:a16="http://schemas.microsoft.com/office/drawing/2014/main" id="{00000000-0008-0000-6500-000064000000}"/>
            </a:ext>
          </a:extLst>
        </xdr:cNvPr>
        <xdr:cNvPicPr>
          <a:picLocks noChangeAspect="1"/>
        </xdr:cNvPicPr>
      </xdr:nvPicPr>
      <xdr:blipFill>
        <a:blip xmlns:r="http://schemas.openxmlformats.org/officeDocument/2006/relationships" r:embed="rId95"/>
        <a:stretch>
          <a:fillRect/>
        </a:stretch>
      </xdr:blipFill>
      <xdr:spPr>
        <a:xfrm>
          <a:off x="311785" y="547613205"/>
          <a:ext cx="1680210" cy="1477645"/>
        </a:xfrm>
        <a:prstGeom prst="rect">
          <a:avLst/>
        </a:prstGeom>
        <a:noFill/>
        <a:ln w="9525">
          <a:noFill/>
        </a:ln>
      </xdr:spPr>
    </xdr:pic>
    <xdr:clientData/>
  </xdr:twoCellAnchor>
  <xdr:twoCellAnchor editAs="oneCell">
    <xdr:from>
      <xdr:col>0</xdr:col>
      <xdr:colOff>311785</xdr:colOff>
      <xdr:row>320</xdr:row>
      <xdr:rowOff>51435</xdr:rowOff>
    </xdr:from>
    <xdr:to>
      <xdr:col>0</xdr:col>
      <xdr:colOff>1945005</xdr:colOff>
      <xdr:row>320</xdr:row>
      <xdr:rowOff>1530985</xdr:rowOff>
    </xdr:to>
    <xdr:pic>
      <xdr:nvPicPr>
        <xdr:cNvPr id="101" name="图片 100">
          <a:extLst>
            <a:ext uri="{FF2B5EF4-FFF2-40B4-BE49-F238E27FC236}">
              <a16:creationId xmlns:a16="http://schemas.microsoft.com/office/drawing/2014/main" id="{00000000-0008-0000-6500-000065000000}"/>
            </a:ext>
          </a:extLst>
        </xdr:cNvPr>
        <xdr:cNvPicPr>
          <a:picLocks noChangeAspect="1"/>
        </xdr:cNvPicPr>
      </xdr:nvPicPr>
      <xdr:blipFill>
        <a:blip xmlns:r="http://schemas.openxmlformats.org/officeDocument/2006/relationships" r:embed="rId96"/>
        <a:stretch>
          <a:fillRect/>
        </a:stretch>
      </xdr:blipFill>
      <xdr:spPr>
        <a:xfrm>
          <a:off x="311785" y="549188005"/>
          <a:ext cx="1633220" cy="1479550"/>
        </a:xfrm>
        <a:prstGeom prst="rect">
          <a:avLst/>
        </a:prstGeom>
        <a:noFill/>
        <a:ln w="9525">
          <a:noFill/>
        </a:ln>
      </xdr:spPr>
    </xdr:pic>
    <xdr:clientData/>
  </xdr:twoCellAnchor>
  <xdr:twoCellAnchor editAs="oneCell">
    <xdr:from>
      <xdr:col>0</xdr:col>
      <xdr:colOff>334010</xdr:colOff>
      <xdr:row>321</xdr:row>
      <xdr:rowOff>48260</xdr:rowOff>
    </xdr:from>
    <xdr:to>
      <xdr:col>0</xdr:col>
      <xdr:colOff>1939290</xdr:colOff>
      <xdr:row>321</xdr:row>
      <xdr:rowOff>1532890</xdr:rowOff>
    </xdr:to>
    <xdr:pic>
      <xdr:nvPicPr>
        <xdr:cNvPr id="102" name="图片 101">
          <a:extLst>
            <a:ext uri="{FF2B5EF4-FFF2-40B4-BE49-F238E27FC236}">
              <a16:creationId xmlns:a16="http://schemas.microsoft.com/office/drawing/2014/main" id="{00000000-0008-0000-6500-000066000000}"/>
            </a:ext>
          </a:extLst>
        </xdr:cNvPr>
        <xdr:cNvPicPr>
          <a:picLocks noChangeAspect="1"/>
        </xdr:cNvPicPr>
      </xdr:nvPicPr>
      <xdr:blipFill>
        <a:blip xmlns:r="http://schemas.openxmlformats.org/officeDocument/2006/relationships" r:embed="rId97"/>
        <a:stretch>
          <a:fillRect/>
        </a:stretch>
      </xdr:blipFill>
      <xdr:spPr>
        <a:xfrm>
          <a:off x="334010" y="550746930"/>
          <a:ext cx="1605280" cy="1484630"/>
        </a:xfrm>
        <a:prstGeom prst="rect">
          <a:avLst/>
        </a:prstGeom>
        <a:noFill/>
        <a:ln w="9525">
          <a:noFill/>
        </a:ln>
      </xdr:spPr>
    </xdr:pic>
    <xdr:clientData/>
  </xdr:twoCellAnchor>
  <xdr:twoCellAnchor editAs="oneCell">
    <xdr:from>
      <xdr:col>0</xdr:col>
      <xdr:colOff>384810</xdr:colOff>
      <xdr:row>322</xdr:row>
      <xdr:rowOff>33655</xdr:rowOff>
    </xdr:from>
    <xdr:to>
      <xdr:col>0</xdr:col>
      <xdr:colOff>1907540</xdr:colOff>
      <xdr:row>322</xdr:row>
      <xdr:rowOff>1503045</xdr:rowOff>
    </xdr:to>
    <xdr:pic>
      <xdr:nvPicPr>
        <xdr:cNvPr id="103" name="图片 102">
          <a:extLst>
            <a:ext uri="{FF2B5EF4-FFF2-40B4-BE49-F238E27FC236}">
              <a16:creationId xmlns:a16="http://schemas.microsoft.com/office/drawing/2014/main" id="{00000000-0008-0000-6500-000067000000}"/>
            </a:ext>
          </a:extLst>
        </xdr:cNvPr>
        <xdr:cNvPicPr>
          <a:picLocks noChangeAspect="1"/>
        </xdr:cNvPicPr>
      </xdr:nvPicPr>
      <xdr:blipFill>
        <a:blip xmlns:r="http://schemas.openxmlformats.org/officeDocument/2006/relationships" r:embed="rId98"/>
        <a:stretch>
          <a:fillRect/>
        </a:stretch>
      </xdr:blipFill>
      <xdr:spPr>
        <a:xfrm>
          <a:off x="384810" y="552319825"/>
          <a:ext cx="1522730" cy="1469390"/>
        </a:xfrm>
        <a:prstGeom prst="rect">
          <a:avLst/>
        </a:prstGeom>
        <a:noFill/>
        <a:ln w="9525">
          <a:noFill/>
        </a:ln>
      </xdr:spPr>
    </xdr:pic>
    <xdr:clientData/>
  </xdr:twoCellAnchor>
  <xdr:twoCellAnchor editAs="oneCell">
    <xdr:from>
      <xdr:col>0</xdr:col>
      <xdr:colOff>400685</xdr:colOff>
      <xdr:row>323</xdr:row>
      <xdr:rowOff>29210</xdr:rowOff>
    </xdr:from>
    <xdr:to>
      <xdr:col>0</xdr:col>
      <xdr:colOff>2002155</xdr:colOff>
      <xdr:row>323</xdr:row>
      <xdr:rowOff>1505585</xdr:rowOff>
    </xdr:to>
    <xdr:pic>
      <xdr:nvPicPr>
        <xdr:cNvPr id="104" name="图片 103">
          <a:extLst>
            <a:ext uri="{FF2B5EF4-FFF2-40B4-BE49-F238E27FC236}">
              <a16:creationId xmlns:a16="http://schemas.microsoft.com/office/drawing/2014/main" id="{00000000-0008-0000-6500-000068000000}"/>
            </a:ext>
          </a:extLst>
        </xdr:cNvPr>
        <xdr:cNvPicPr>
          <a:picLocks noChangeAspect="1"/>
        </xdr:cNvPicPr>
      </xdr:nvPicPr>
      <xdr:blipFill>
        <a:blip xmlns:r="http://schemas.openxmlformats.org/officeDocument/2006/relationships" r:embed="rId99"/>
        <a:stretch>
          <a:fillRect/>
        </a:stretch>
      </xdr:blipFill>
      <xdr:spPr>
        <a:xfrm>
          <a:off x="400685" y="553852080"/>
          <a:ext cx="1601470" cy="1476375"/>
        </a:xfrm>
        <a:prstGeom prst="rect">
          <a:avLst/>
        </a:prstGeom>
        <a:noFill/>
        <a:ln w="9525">
          <a:noFill/>
        </a:ln>
      </xdr:spPr>
    </xdr:pic>
    <xdr:clientData/>
  </xdr:twoCellAnchor>
  <xdr:twoCellAnchor editAs="oneCell">
    <xdr:from>
      <xdr:col>0</xdr:col>
      <xdr:colOff>362585</xdr:colOff>
      <xdr:row>324</xdr:row>
      <xdr:rowOff>19685</xdr:rowOff>
    </xdr:from>
    <xdr:to>
      <xdr:col>0</xdr:col>
      <xdr:colOff>1898650</xdr:colOff>
      <xdr:row>324</xdr:row>
      <xdr:rowOff>1524635</xdr:rowOff>
    </xdr:to>
    <xdr:pic>
      <xdr:nvPicPr>
        <xdr:cNvPr id="105" name="图片 104">
          <a:extLst>
            <a:ext uri="{FF2B5EF4-FFF2-40B4-BE49-F238E27FC236}">
              <a16:creationId xmlns:a16="http://schemas.microsoft.com/office/drawing/2014/main" id="{00000000-0008-0000-6500-000069000000}"/>
            </a:ext>
          </a:extLst>
        </xdr:cNvPr>
        <xdr:cNvPicPr>
          <a:picLocks noChangeAspect="1"/>
        </xdr:cNvPicPr>
      </xdr:nvPicPr>
      <xdr:blipFill>
        <a:blip xmlns:r="http://schemas.openxmlformats.org/officeDocument/2006/relationships" r:embed="rId100"/>
        <a:stretch>
          <a:fillRect/>
        </a:stretch>
      </xdr:blipFill>
      <xdr:spPr>
        <a:xfrm>
          <a:off x="362585" y="555391955"/>
          <a:ext cx="1536065" cy="1504950"/>
        </a:xfrm>
        <a:prstGeom prst="rect">
          <a:avLst/>
        </a:prstGeom>
        <a:noFill/>
        <a:ln w="9525">
          <a:noFill/>
        </a:ln>
      </xdr:spPr>
    </xdr:pic>
    <xdr:clientData/>
  </xdr:twoCellAnchor>
  <xdr:twoCellAnchor editAs="oneCell">
    <xdr:from>
      <xdr:col>0</xdr:col>
      <xdr:colOff>400685</xdr:colOff>
      <xdr:row>325</xdr:row>
      <xdr:rowOff>38735</xdr:rowOff>
    </xdr:from>
    <xdr:to>
      <xdr:col>0</xdr:col>
      <xdr:colOff>2001520</xdr:colOff>
      <xdr:row>325</xdr:row>
      <xdr:rowOff>1510665</xdr:rowOff>
    </xdr:to>
    <xdr:pic>
      <xdr:nvPicPr>
        <xdr:cNvPr id="106" name="图片 105">
          <a:extLst>
            <a:ext uri="{FF2B5EF4-FFF2-40B4-BE49-F238E27FC236}">
              <a16:creationId xmlns:a16="http://schemas.microsoft.com/office/drawing/2014/main" id="{00000000-0008-0000-6500-00006A000000}"/>
            </a:ext>
          </a:extLst>
        </xdr:cNvPr>
        <xdr:cNvPicPr>
          <a:picLocks noChangeAspect="1"/>
        </xdr:cNvPicPr>
      </xdr:nvPicPr>
      <xdr:blipFill>
        <a:blip xmlns:r="http://schemas.openxmlformats.org/officeDocument/2006/relationships" r:embed="rId101"/>
        <a:stretch>
          <a:fillRect/>
        </a:stretch>
      </xdr:blipFill>
      <xdr:spPr>
        <a:xfrm>
          <a:off x="400685" y="556973105"/>
          <a:ext cx="1600835" cy="1471930"/>
        </a:xfrm>
        <a:prstGeom prst="rect">
          <a:avLst/>
        </a:prstGeom>
        <a:noFill/>
        <a:ln w="9525">
          <a:noFill/>
        </a:ln>
      </xdr:spPr>
    </xdr:pic>
    <xdr:clientData/>
  </xdr:twoCellAnchor>
  <xdr:twoCellAnchor editAs="oneCell">
    <xdr:from>
      <xdr:col>0</xdr:col>
      <xdr:colOff>276860</xdr:colOff>
      <xdr:row>326</xdr:row>
      <xdr:rowOff>29210</xdr:rowOff>
    </xdr:from>
    <xdr:to>
      <xdr:col>0</xdr:col>
      <xdr:colOff>1931035</xdr:colOff>
      <xdr:row>326</xdr:row>
      <xdr:rowOff>1513840</xdr:rowOff>
    </xdr:to>
    <xdr:pic>
      <xdr:nvPicPr>
        <xdr:cNvPr id="107" name="图片 106">
          <a:extLst>
            <a:ext uri="{FF2B5EF4-FFF2-40B4-BE49-F238E27FC236}">
              <a16:creationId xmlns:a16="http://schemas.microsoft.com/office/drawing/2014/main" id="{00000000-0008-0000-6500-00006B000000}"/>
            </a:ext>
          </a:extLst>
        </xdr:cNvPr>
        <xdr:cNvPicPr>
          <a:picLocks noChangeAspect="1"/>
        </xdr:cNvPicPr>
      </xdr:nvPicPr>
      <xdr:blipFill>
        <a:blip xmlns:r="http://schemas.openxmlformats.org/officeDocument/2006/relationships" r:embed="rId102"/>
        <a:stretch>
          <a:fillRect/>
        </a:stretch>
      </xdr:blipFill>
      <xdr:spPr>
        <a:xfrm>
          <a:off x="276860" y="558487580"/>
          <a:ext cx="1654175" cy="1484630"/>
        </a:xfrm>
        <a:prstGeom prst="rect">
          <a:avLst/>
        </a:prstGeom>
        <a:noFill/>
        <a:ln w="9525">
          <a:noFill/>
        </a:ln>
      </xdr:spPr>
    </xdr:pic>
    <xdr:clientData/>
  </xdr:twoCellAnchor>
  <xdr:twoCellAnchor editAs="oneCell">
    <xdr:from>
      <xdr:col>0</xdr:col>
      <xdr:colOff>248285</xdr:colOff>
      <xdr:row>327</xdr:row>
      <xdr:rowOff>76835</xdr:rowOff>
    </xdr:from>
    <xdr:to>
      <xdr:col>0</xdr:col>
      <xdr:colOff>1915160</xdr:colOff>
      <xdr:row>327</xdr:row>
      <xdr:rowOff>1442085</xdr:rowOff>
    </xdr:to>
    <xdr:pic>
      <xdr:nvPicPr>
        <xdr:cNvPr id="108" name="图片 107">
          <a:extLst>
            <a:ext uri="{FF2B5EF4-FFF2-40B4-BE49-F238E27FC236}">
              <a16:creationId xmlns:a16="http://schemas.microsoft.com/office/drawing/2014/main" id="{00000000-0008-0000-6500-00006C000000}"/>
            </a:ext>
          </a:extLst>
        </xdr:cNvPr>
        <xdr:cNvPicPr>
          <a:picLocks noChangeAspect="1"/>
        </xdr:cNvPicPr>
      </xdr:nvPicPr>
      <xdr:blipFill>
        <a:blip xmlns:r="http://schemas.openxmlformats.org/officeDocument/2006/relationships" r:embed="rId103"/>
        <a:stretch>
          <a:fillRect/>
        </a:stretch>
      </xdr:blipFill>
      <xdr:spPr>
        <a:xfrm>
          <a:off x="248285" y="560135405"/>
          <a:ext cx="1666875" cy="1365250"/>
        </a:xfrm>
        <a:prstGeom prst="rect">
          <a:avLst/>
        </a:prstGeom>
        <a:noFill/>
        <a:ln w="9525">
          <a:noFill/>
        </a:ln>
      </xdr:spPr>
    </xdr:pic>
    <xdr:clientData/>
  </xdr:twoCellAnchor>
  <xdr:twoCellAnchor editAs="oneCell">
    <xdr:from>
      <xdr:col>0</xdr:col>
      <xdr:colOff>57785</xdr:colOff>
      <xdr:row>328</xdr:row>
      <xdr:rowOff>48260</xdr:rowOff>
    </xdr:from>
    <xdr:to>
      <xdr:col>0</xdr:col>
      <xdr:colOff>1727200</xdr:colOff>
      <xdr:row>328</xdr:row>
      <xdr:rowOff>1492885</xdr:rowOff>
    </xdr:to>
    <xdr:pic>
      <xdr:nvPicPr>
        <xdr:cNvPr id="109" name="图片 108">
          <a:extLst>
            <a:ext uri="{FF2B5EF4-FFF2-40B4-BE49-F238E27FC236}">
              <a16:creationId xmlns:a16="http://schemas.microsoft.com/office/drawing/2014/main" id="{00000000-0008-0000-6500-00006D000000}"/>
            </a:ext>
          </a:extLst>
        </xdr:cNvPr>
        <xdr:cNvPicPr>
          <a:picLocks noChangeAspect="1"/>
        </xdr:cNvPicPr>
      </xdr:nvPicPr>
      <xdr:blipFill>
        <a:blip xmlns:r="http://schemas.openxmlformats.org/officeDocument/2006/relationships" r:embed="rId104"/>
        <a:stretch>
          <a:fillRect/>
        </a:stretch>
      </xdr:blipFill>
      <xdr:spPr>
        <a:xfrm>
          <a:off x="57785" y="562011830"/>
          <a:ext cx="1669415" cy="1444625"/>
        </a:xfrm>
        <a:prstGeom prst="rect">
          <a:avLst/>
        </a:prstGeom>
        <a:noFill/>
        <a:ln w="9525">
          <a:noFill/>
        </a:ln>
      </xdr:spPr>
    </xdr:pic>
    <xdr:clientData/>
  </xdr:twoCellAnchor>
  <xdr:twoCellAnchor editAs="oneCell">
    <xdr:from>
      <xdr:col>0</xdr:col>
      <xdr:colOff>57785</xdr:colOff>
      <xdr:row>329</xdr:row>
      <xdr:rowOff>56515</xdr:rowOff>
    </xdr:from>
    <xdr:to>
      <xdr:col>0</xdr:col>
      <xdr:colOff>1699260</xdr:colOff>
      <xdr:row>329</xdr:row>
      <xdr:rowOff>1476375</xdr:rowOff>
    </xdr:to>
    <xdr:pic>
      <xdr:nvPicPr>
        <xdr:cNvPr id="110" name="图片 109">
          <a:extLst>
            <a:ext uri="{FF2B5EF4-FFF2-40B4-BE49-F238E27FC236}">
              <a16:creationId xmlns:a16="http://schemas.microsoft.com/office/drawing/2014/main" id="{00000000-0008-0000-6500-00006E000000}"/>
            </a:ext>
          </a:extLst>
        </xdr:cNvPr>
        <xdr:cNvPicPr>
          <a:picLocks noChangeAspect="1"/>
        </xdr:cNvPicPr>
      </xdr:nvPicPr>
      <xdr:blipFill>
        <a:blip xmlns:r="http://schemas.openxmlformats.org/officeDocument/2006/relationships" r:embed="rId105"/>
        <a:stretch>
          <a:fillRect/>
        </a:stretch>
      </xdr:blipFill>
      <xdr:spPr>
        <a:xfrm>
          <a:off x="57785" y="563925085"/>
          <a:ext cx="1641475" cy="1419860"/>
        </a:xfrm>
        <a:prstGeom prst="rect">
          <a:avLst/>
        </a:prstGeom>
        <a:noFill/>
        <a:ln w="9525">
          <a:noFill/>
        </a:ln>
      </xdr:spPr>
    </xdr:pic>
    <xdr:clientData/>
  </xdr:twoCellAnchor>
  <xdr:twoCellAnchor editAs="oneCell">
    <xdr:from>
      <xdr:col>0</xdr:col>
      <xdr:colOff>57785</xdr:colOff>
      <xdr:row>330</xdr:row>
      <xdr:rowOff>86360</xdr:rowOff>
    </xdr:from>
    <xdr:to>
      <xdr:col>0</xdr:col>
      <xdr:colOff>1698625</xdr:colOff>
      <xdr:row>330</xdr:row>
      <xdr:rowOff>1457325</xdr:rowOff>
    </xdr:to>
    <xdr:pic>
      <xdr:nvPicPr>
        <xdr:cNvPr id="111" name="图片 110">
          <a:extLst>
            <a:ext uri="{FF2B5EF4-FFF2-40B4-BE49-F238E27FC236}">
              <a16:creationId xmlns:a16="http://schemas.microsoft.com/office/drawing/2014/main" id="{00000000-0008-0000-6500-00006F000000}"/>
            </a:ext>
          </a:extLst>
        </xdr:cNvPr>
        <xdr:cNvPicPr>
          <a:picLocks noChangeAspect="1"/>
        </xdr:cNvPicPr>
      </xdr:nvPicPr>
      <xdr:blipFill>
        <a:blip xmlns:r="http://schemas.openxmlformats.org/officeDocument/2006/relationships" r:embed="rId106"/>
        <a:stretch>
          <a:fillRect/>
        </a:stretch>
      </xdr:blipFill>
      <xdr:spPr>
        <a:xfrm>
          <a:off x="57785" y="565859930"/>
          <a:ext cx="1640840" cy="1370965"/>
        </a:xfrm>
        <a:prstGeom prst="rect">
          <a:avLst/>
        </a:prstGeom>
        <a:noFill/>
        <a:ln w="9525">
          <a:noFill/>
        </a:ln>
      </xdr:spPr>
    </xdr:pic>
    <xdr:clientData/>
  </xdr:twoCellAnchor>
  <xdr:twoCellAnchor editAs="oneCell">
    <xdr:from>
      <xdr:col>0</xdr:col>
      <xdr:colOff>57785</xdr:colOff>
      <xdr:row>334</xdr:row>
      <xdr:rowOff>38735</xdr:rowOff>
    </xdr:from>
    <xdr:to>
      <xdr:col>0</xdr:col>
      <xdr:colOff>1685925</xdr:colOff>
      <xdr:row>334</xdr:row>
      <xdr:rowOff>1543685</xdr:rowOff>
    </xdr:to>
    <xdr:pic>
      <xdr:nvPicPr>
        <xdr:cNvPr id="112" name="图片 111">
          <a:extLst>
            <a:ext uri="{FF2B5EF4-FFF2-40B4-BE49-F238E27FC236}">
              <a16:creationId xmlns:a16="http://schemas.microsoft.com/office/drawing/2014/main" id="{00000000-0008-0000-6500-000070000000}"/>
            </a:ext>
          </a:extLst>
        </xdr:cNvPr>
        <xdr:cNvPicPr>
          <a:picLocks noChangeAspect="1"/>
        </xdr:cNvPicPr>
      </xdr:nvPicPr>
      <xdr:blipFill>
        <a:blip xmlns:r="http://schemas.openxmlformats.org/officeDocument/2006/relationships" r:embed="rId107"/>
        <a:stretch>
          <a:fillRect/>
        </a:stretch>
      </xdr:blipFill>
      <xdr:spPr>
        <a:xfrm>
          <a:off x="57785" y="573432305"/>
          <a:ext cx="1628140" cy="1504950"/>
        </a:xfrm>
        <a:prstGeom prst="rect">
          <a:avLst/>
        </a:prstGeom>
        <a:noFill/>
        <a:ln w="9525">
          <a:noFill/>
        </a:ln>
      </xdr:spPr>
    </xdr:pic>
    <xdr:clientData/>
  </xdr:twoCellAnchor>
  <xdr:twoCellAnchor editAs="oneCell">
    <xdr:from>
      <xdr:col>0</xdr:col>
      <xdr:colOff>57785</xdr:colOff>
      <xdr:row>332</xdr:row>
      <xdr:rowOff>48260</xdr:rowOff>
    </xdr:from>
    <xdr:to>
      <xdr:col>0</xdr:col>
      <xdr:colOff>1633855</xdr:colOff>
      <xdr:row>332</xdr:row>
      <xdr:rowOff>1504950</xdr:rowOff>
    </xdr:to>
    <xdr:pic>
      <xdr:nvPicPr>
        <xdr:cNvPr id="113" name="图片 112">
          <a:extLst>
            <a:ext uri="{FF2B5EF4-FFF2-40B4-BE49-F238E27FC236}">
              <a16:creationId xmlns:a16="http://schemas.microsoft.com/office/drawing/2014/main" id="{00000000-0008-0000-6500-000071000000}"/>
            </a:ext>
          </a:extLst>
        </xdr:cNvPr>
        <xdr:cNvPicPr>
          <a:picLocks noChangeAspect="1"/>
        </xdr:cNvPicPr>
      </xdr:nvPicPr>
      <xdr:blipFill>
        <a:blip xmlns:r="http://schemas.openxmlformats.org/officeDocument/2006/relationships" r:embed="rId108"/>
        <a:stretch>
          <a:fillRect/>
        </a:stretch>
      </xdr:blipFill>
      <xdr:spPr>
        <a:xfrm>
          <a:off x="57785" y="569631830"/>
          <a:ext cx="1576070" cy="1456690"/>
        </a:xfrm>
        <a:prstGeom prst="rect">
          <a:avLst/>
        </a:prstGeom>
        <a:noFill/>
        <a:ln w="9525">
          <a:noFill/>
        </a:ln>
      </xdr:spPr>
    </xdr:pic>
    <xdr:clientData/>
  </xdr:twoCellAnchor>
  <xdr:twoCellAnchor editAs="oneCell">
    <xdr:from>
      <xdr:col>0</xdr:col>
      <xdr:colOff>57785</xdr:colOff>
      <xdr:row>331</xdr:row>
      <xdr:rowOff>57785</xdr:rowOff>
    </xdr:from>
    <xdr:to>
      <xdr:col>0</xdr:col>
      <xdr:colOff>1793240</xdr:colOff>
      <xdr:row>331</xdr:row>
      <xdr:rowOff>1553210</xdr:rowOff>
    </xdr:to>
    <xdr:pic>
      <xdr:nvPicPr>
        <xdr:cNvPr id="114" name="图片 113">
          <a:extLst>
            <a:ext uri="{FF2B5EF4-FFF2-40B4-BE49-F238E27FC236}">
              <a16:creationId xmlns:a16="http://schemas.microsoft.com/office/drawing/2014/main" id="{00000000-0008-0000-6500-000072000000}"/>
            </a:ext>
          </a:extLst>
        </xdr:cNvPr>
        <xdr:cNvPicPr>
          <a:picLocks noChangeAspect="1"/>
        </xdr:cNvPicPr>
      </xdr:nvPicPr>
      <xdr:blipFill>
        <a:blip xmlns:r="http://schemas.openxmlformats.org/officeDocument/2006/relationships" r:embed="rId109"/>
        <a:stretch>
          <a:fillRect/>
        </a:stretch>
      </xdr:blipFill>
      <xdr:spPr>
        <a:xfrm>
          <a:off x="57785" y="567736355"/>
          <a:ext cx="1735455" cy="1495425"/>
        </a:xfrm>
        <a:prstGeom prst="rect">
          <a:avLst/>
        </a:prstGeom>
        <a:noFill/>
        <a:ln w="9525">
          <a:noFill/>
        </a:ln>
      </xdr:spPr>
    </xdr:pic>
    <xdr:clientData/>
  </xdr:twoCellAnchor>
  <xdr:twoCellAnchor editAs="oneCell">
    <xdr:from>
      <xdr:col>0</xdr:col>
      <xdr:colOff>57785</xdr:colOff>
      <xdr:row>333</xdr:row>
      <xdr:rowOff>48260</xdr:rowOff>
    </xdr:from>
    <xdr:to>
      <xdr:col>0</xdr:col>
      <xdr:colOff>1649730</xdr:colOff>
      <xdr:row>333</xdr:row>
      <xdr:rowOff>1532255</xdr:rowOff>
    </xdr:to>
    <xdr:pic>
      <xdr:nvPicPr>
        <xdr:cNvPr id="115" name="图片 114">
          <a:extLst>
            <a:ext uri="{FF2B5EF4-FFF2-40B4-BE49-F238E27FC236}">
              <a16:creationId xmlns:a16="http://schemas.microsoft.com/office/drawing/2014/main" id="{00000000-0008-0000-6500-000073000000}"/>
            </a:ext>
          </a:extLst>
        </xdr:cNvPr>
        <xdr:cNvPicPr>
          <a:picLocks noChangeAspect="1"/>
        </xdr:cNvPicPr>
      </xdr:nvPicPr>
      <xdr:blipFill>
        <a:blip xmlns:r="http://schemas.openxmlformats.org/officeDocument/2006/relationships" r:embed="rId110"/>
        <a:stretch>
          <a:fillRect/>
        </a:stretch>
      </xdr:blipFill>
      <xdr:spPr>
        <a:xfrm>
          <a:off x="57785" y="571536830"/>
          <a:ext cx="1591945" cy="1483995"/>
        </a:xfrm>
        <a:prstGeom prst="rect">
          <a:avLst/>
        </a:prstGeom>
        <a:noFill/>
        <a:ln w="9525">
          <a:noFill/>
        </a:ln>
      </xdr:spPr>
    </xdr:pic>
    <xdr:clientData/>
  </xdr:twoCellAnchor>
  <xdr:twoCellAnchor editAs="oneCell">
    <xdr:from>
      <xdr:col>0</xdr:col>
      <xdr:colOff>57785</xdr:colOff>
      <xdr:row>335</xdr:row>
      <xdr:rowOff>48260</xdr:rowOff>
    </xdr:from>
    <xdr:to>
      <xdr:col>0</xdr:col>
      <xdr:colOff>1645285</xdr:colOff>
      <xdr:row>335</xdr:row>
      <xdr:rowOff>1514475</xdr:rowOff>
    </xdr:to>
    <xdr:pic>
      <xdr:nvPicPr>
        <xdr:cNvPr id="116" name="图片 115">
          <a:extLst>
            <a:ext uri="{FF2B5EF4-FFF2-40B4-BE49-F238E27FC236}">
              <a16:creationId xmlns:a16="http://schemas.microsoft.com/office/drawing/2014/main" id="{00000000-0008-0000-6500-000074000000}"/>
            </a:ext>
          </a:extLst>
        </xdr:cNvPr>
        <xdr:cNvPicPr>
          <a:picLocks noChangeAspect="1"/>
        </xdr:cNvPicPr>
      </xdr:nvPicPr>
      <xdr:blipFill>
        <a:blip xmlns:r="http://schemas.openxmlformats.org/officeDocument/2006/relationships" r:embed="rId111"/>
        <a:stretch>
          <a:fillRect/>
        </a:stretch>
      </xdr:blipFill>
      <xdr:spPr>
        <a:xfrm>
          <a:off x="57785" y="575346830"/>
          <a:ext cx="1587500" cy="1466215"/>
        </a:xfrm>
        <a:prstGeom prst="rect">
          <a:avLst/>
        </a:prstGeom>
        <a:noFill/>
        <a:ln w="9525">
          <a:noFill/>
        </a:ln>
      </xdr:spPr>
    </xdr:pic>
    <xdr:clientData/>
  </xdr:twoCellAnchor>
  <xdr:twoCellAnchor editAs="oneCell">
    <xdr:from>
      <xdr:col>0</xdr:col>
      <xdr:colOff>57785</xdr:colOff>
      <xdr:row>336</xdr:row>
      <xdr:rowOff>48260</xdr:rowOff>
    </xdr:from>
    <xdr:to>
      <xdr:col>0</xdr:col>
      <xdr:colOff>1606550</xdr:colOff>
      <xdr:row>336</xdr:row>
      <xdr:rowOff>1548130</xdr:rowOff>
    </xdr:to>
    <xdr:pic>
      <xdr:nvPicPr>
        <xdr:cNvPr id="117" name="图片 116">
          <a:extLst>
            <a:ext uri="{FF2B5EF4-FFF2-40B4-BE49-F238E27FC236}">
              <a16:creationId xmlns:a16="http://schemas.microsoft.com/office/drawing/2014/main" id="{00000000-0008-0000-6500-000075000000}"/>
            </a:ext>
          </a:extLst>
        </xdr:cNvPr>
        <xdr:cNvPicPr>
          <a:picLocks noChangeAspect="1"/>
        </xdr:cNvPicPr>
      </xdr:nvPicPr>
      <xdr:blipFill>
        <a:blip xmlns:r="http://schemas.openxmlformats.org/officeDocument/2006/relationships" r:embed="rId112"/>
        <a:stretch>
          <a:fillRect/>
        </a:stretch>
      </xdr:blipFill>
      <xdr:spPr>
        <a:xfrm>
          <a:off x="57785" y="577251830"/>
          <a:ext cx="1548765" cy="1499870"/>
        </a:xfrm>
        <a:prstGeom prst="rect">
          <a:avLst/>
        </a:prstGeom>
        <a:noFill/>
        <a:ln w="9525">
          <a:noFill/>
        </a:ln>
      </xdr:spPr>
    </xdr:pic>
    <xdr:clientData/>
  </xdr:twoCellAnchor>
  <xdr:twoCellAnchor editAs="oneCell">
    <xdr:from>
      <xdr:col>0</xdr:col>
      <xdr:colOff>57785</xdr:colOff>
      <xdr:row>337</xdr:row>
      <xdr:rowOff>76835</xdr:rowOff>
    </xdr:from>
    <xdr:to>
      <xdr:col>0</xdr:col>
      <xdr:colOff>1737360</xdr:colOff>
      <xdr:row>337</xdr:row>
      <xdr:rowOff>1454785</xdr:rowOff>
    </xdr:to>
    <xdr:pic>
      <xdr:nvPicPr>
        <xdr:cNvPr id="118" name="图片 117">
          <a:extLst>
            <a:ext uri="{FF2B5EF4-FFF2-40B4-BE49-F238E27FC236}">
              <a16:creationId xmlns:a16="http://schemas.microsoft.com/office/drawing/2014/main" id="{00000000-0008-0000-6500-000076000000}"/>
            </a:ext>
          </a:extLst>
        </xdr:cNvPr>
        <xdr:cNvPicPr>
          <a:picLocks noChangeAspect="1"/>
        </xdr:cNvPicPr>
      </xdr:nvPicPr>
      <xdr:blipFill>
        <a:blip xmlns:r="http://schemas.openxmlformats.org/officeDocument/2006/relationships" r:embed="rId113"/>
        <a:stretch>
          <a:fillRect/>
        </a:stretch>
      </xdr:blipFill>
      <xdr:spPr>
        <a:xfrm>
          <a:off x="57785" y="579185405"/>
          <a:ext cx="1679575" cy="1377950"/>
        </a:xfrm>
        <a:prstGeom prst="rect">
          <a:avLst/>
        </a:prstGeom>
        <a:noFill/>
        <a:ln w="9525">
          <a:noFill/>
        </a:ln>
      </xdr:spPr>
    </xdr:pic>
    <xdr:clientData/>
  </xdr:twoCellAnchor>
  <xdr:twoCellAnchor editAs="oneCell">
    <xdr:from>
      <xdr:col>0</xdr:col>
      <xdr:colOff>57785</xdr:colOff>
      <xdr:row>338</xdr:row>
      <xdr:rowOff>95885</xdr:rowOff>
    </xdr:from>
    <xdr:to>
      <xdr:col>0</xdr:col>
      <xdr:colOff>1790700</xdr:colOff>
      <xdr:row>338</xdr:row>
      <xdr:rowOff>1430020</xdr:rowOff>
    </xdr:to>
    <xdr:pic>
      <xdr:nvPicPr>
        <xdr:cNvPr id="119" name="图片 118">
          <a:extLst>
            <a:ext uri="{FF2B5EF4-FFF2-40B4-BE49-F238E27FC236}">
              <a16:creationId xmlns:a16="http://schemas.microsoft.com/office/drawing/2014/main" id="{00000000-0008-0000-6500-000077000000}"/>
            </a:ext>
          </a:extLst>
        </xdr:cNvPr>
        <xdr:cNvPicPr>
          <a:picLocks noChangeAspect="1"/>
        </xdr:cNvPicPr>
      </xdr:nvPicPr>
      <xdr:blipFill>
        <a:blip xmlns:r="http://schemas.openxmlformats.org/officeDocument/2006/relationships" r:embed="rId114"/>
        <a:stretch>
          <a:fillRect/>
        </a:stretch>
      </xdr:blipFill>
      <xdr:spPr>
        <a:xfrm>
          <a:off x="57785" y="581109455"/>
          <a:ext cx="1732915" cy="1334135"/>
        </a:xfrm>
        <a:prstGeom prst="rect">
          <a:avLst/>
        </a:prstGeom>
        <a:noFill/>
        <a:ln w="9525">
          <a:noFill/>
        </a:ln>
      </xdr:spPr>
    </xdr:pic>
    <xdr:clientData/>
  </xdr:twoCellAnchor>
  <xdr:twoCellAnchor editAs="oneCell">
    <xdr:from>
      <xdr:col>0</xdr:col>
      <xdr:colOff>57785</xdr:colOff>
      <xdr:row>340</xdr:row>
      <xdr:rowOff>76835</xdr:rowOff>
    </xdr:from>
    <xdr:to>
      <xdr:col>0</xdr:col>
      <xdr:colOff>1829435</xdr:colOff>
      <xdr:row>340</xdr:row>
      <xdr:rowOff>1477645</xdr:rowOff>
    </xdr:to>
    <xdr:pic>
      <xdr:nvPicPr>
        <xdr:cNvPr id="120" name="图片 119">
          <a:extLst>
            <a:ext uri="{FF2B5EF4-FFF2-40B4-BE49-F238E27FC236}">
              <a16:creationId xmlns:a16="http://schemas.microsoft.com/office/drawing/2014/main" id="{00000000-0008-0000-6500-000078000000}"/>
            </a:ext>
          </a:extLst>
        </xdr:cNvPr>
        <xdr:cNvPicPr>
          <a:picLocks noChangeAspect="1"/>
        </xdr:cNvPicPr>
      </xdr:nvPicPr>
      <xdr:blipFill>
        <a:blip xmlns:r="http://schemas.openxmlformats.org/officeDocument/2006/relationships" r:embed="rId115"/>
        <a:stretch>
          <a:fillRect/>
        </a:stretch>
      </xdr:blipFill>
      <xdr:spPr>
        <a:xfrm>
          <a:off x="57785" y="584900405"/>
          <a:ext cx="1771650" cy="1400810"/>
        </a:xfrm>
        <a:prstGeom prst="rect">
          <a:avLst/>
        </a:prstGeom>
        <a:noFill/>
        <a:ln w="9525">
          <a:noFill/>
        </a:ln>
      </xdr:spPr>
    </xdr:pic>
    <xdr:clientData/>
  </xdr:twoCellAnchor>
  <xdr:twoCellAnchor editAs="oneCell">
    <xdr:from>
      <xdr:col>0</xdr:col>
      <xdr:colOff>57785</xdr:colOff>
      <xdr:row>339</xdr:row>
      <xdr:rowOff>57785</xdr:rowOff>
    </xdr:from>
    <xdr:to>
      <xdr:col>0</xdr:col>
      <xdr:colOff>1778000</xdr:colOff>
      <xdr:row>339</xdr:row>
      <xdr:rowOff>1527175</xdr:rowOff>
    </xdr:to>
    <xdr:pic>
      <xdr:nvPicPr>
        <xdr:cNvPr id="121" name="图片 120">
          <a:extLst>
            <a:ext uri="{FF2B5EF4-FFF2-40B4-BE49-F238E27FC236}">
              <a16:creationId xmlns:a16="http://schemas.microsoft.com/office/drawing/2014/main" id="{00000000-0008-0000-6500-000079000000}"/>
            </a:ext>
          </a:extLst>
        </xdr:cNvPr>
        <xdr:cNvPicPr>
          <a:picLocks noChangeAspect="1"/>
        </xdr:cNvPicPr>
      </xdr:nvPicPr>
      <xdr:blipFill>
        <a:blip xmlns:r="http://schemas.openxmlformats.org/officeDocument/2006/relationships" r:embed="rId116"/>
        <a:stretch>
          <a:fillRect/>
        </a:stretch>
      </xdr:blipFill>
      <xdr:spPr>
        <a:xfrm>
          <a:off x="57785" y="582976355"/>
          <a:ext cx="1720215" cy="1469390"/>
        </a:xfrm>
        <a:prstGeom prst="rect">
          <a:avLst/>
        </a:prstGeom>
        <a:noFill/>
        <a:ln w="9525">
          <a:noFill/>
        </a:ln>
      </xdr:spPr>
    </xdr:pic>
    <xdr:clientData/>
  </xdr:twoCellAnchor>
  <xdr:twoCellAnchor editAs="oneCell">
    <xdr:from>
      <xdr:col>0</xdr:col>
      <xdr:colOff>57785</xdr:colOff>
      <xdr:row>341</xdr:row>
      <xdr:rowOff>48260</xdr:rowOff>
    </xdr:from>
    <xdr:to>
      <xdr:col>0</xdr:col>
      <xdr:colOff>1731010</xdr:colOff>
      <xdr:row>341</xdr:row>
      <xdr:rowOff>1541780</xdr:rowOff>
    </xdr:to>
    <xdr:pic>
      <xdr:nvPicPr>
        <xdr:cNvPr id="122" name="图片 121">
          <a:extLst>
            <a:ext uri="{FF2B5EF4-FFF2-40B4-BE49-F238E27FC236}">
              <a16:creationId xmlns:a16="http://schemas.microsoft.com/office/drawing/2014/main" id="{00000000-0008-0000-6500-00007A000000}"/>
            </a:ext>
          </a:extLst>
        </xdr:cNvPr>
        <xdr:cNvPicPr>
          <a:picLocks noChangeAspect="1"/>
        </xdr:cNvPicPr>
      </xdr:nvPicPr>
      <xdr:blipFill>
        <a:blip xmlns:r="http://schemas.openxmlformats.org/officeDocument/2006/relationships" r:embed="rId117"/>
        <a:stretch>
          <a:fillRect/>
        </a:stretch>
      </xdr:blipFill>
      <xdr:spPr>
        <a:xfrm>
          <a:off x="57785" y="586776830"/>
          <a:ext cx="1673225" cy="1493520"/>
        </a:xfrm>
        <a:prstGeom prst="rect">
          <a:avLst/>
        </a:prstGeom>
        <a:noFill/>
        <a:ln w="9525">
          <a:noFill/>
        </a:ln>
      </xdr:spPr>
    </xdr:pic>
    <xdr:clientData/>
  </xdr:twoCellAnchor>
  <xdr:twoCellAnchor editAs="oneCell">
    <xdr:from>
      <xdr:col>0</xdr:col>
      <xdr:colOff>57785</xdr:colOff>
      <xdr:row>342</xdr:row>
      <xdr:rowOff>48260</xdr:rowOff>
    </xdr:from>
    <xdr:to>
      <xdr:col>0</xdr:col>
      <xdr:colOff>1737360</xdr:colOff>
      <xdr:row>342</xdr:row>
      <xdr:rowOff>1504950</xdr:rowOff>
    </xdr:to>
    <xdr:pic>
      <xdr:nvPicPr>
        <xdr:cNvPr id="123" name="图片 122">
          <a:extLst>
            <a:ext uri="{FF2B5EF4-FFF2-40B4-BE49-F238E27FC236}">
              <a16:creationId xmlns:a16="http://schemas.microsoft.com/office/drawing/2014/main" id="{00000000-0008-0000-6500-00007B000000}"/>
            </a:ext>
          </a:extLst>
        </xdr:cNvPr>
        <xdr:cNvPicPr>
          <a:picLocks noChangeAspect="1"/>
        </xdr:cNvPicPr>
      </xdr:nvPicPr>
      <xdr:blipFill>
        <a:blip xmlns:r="http://schemas.openxmlformats.org/officeDocument/2006/relationships" r:embed="rId118"/>
        <a:stretch>
          <a:fillRect/>
        </a:stretch>
      </xdr:blipFill>
      <xdr:spPr>
        <a:xfrm>
          <a:off x="57785" y="588681830"/>
          <a:ext cx="1679575" cy="1456690"/>
        </a:xfrm>
        <a:prstGeom prst="rect">
          <a:avLst/>
        </a:prstGeom>
        <a:noFill/>
        <a:ln w="9525">
          <a:noFill/>
        </a:ln>
      </xdr:spPr>
    </xdr:pic>
    <xdr:clientData/>
  </xdr:twoCellAnchor>
  <xdr:twoCellAnchor editAs="oneCell">
    <xdr:from>
      <xdr:col>0</xdr:col>
      <xdr:colOff>57785</xdr:colOff>
      <xdr:row>344</xdr:row>
      <xdr:rowOff>76835</xdr:rowOff>
    </xdr:from>
    <xdr:to>
      <xdr:col>0</xdr:col>
      <xdr:colOff>1705610</xdr:colOff>
      <xdr:row>344</xdr:row>
      <xdr:rowOff>1520825</xdr:rowOff>
    </xdr:to>
    <xdr:pic>
      <xdr:nvPicPr>
        <xdr:cNvPr id="124" name="图片 123">
          <a:extLst>
            <a:ext uri="{FF2B5EF4-FFF2-40B4-BE49-F238E27FC236}">
              <a16:creationId xmlns:a16="http://schemas.microsoft.com/office/drawing/2014/main" id="{00000000-0008-0000-6500-00007C000000}"/>
            </a:ext>
          </a:extLst>
        </xdr:cNvPr>
        <xdr:cNvPicPr>
          <a:picLocks noChangeAspect="1"/>
        </xdr:cNvPicPr>
      </xdr:nvPicPr>
      <xdr:blipFill>
        <a:blip xmlns:r="http://schemas.openxmlformats.org/officeDocument/2006/relationships" r:embed="rId119"/>
        <a:stretch>
          <a:fillRect/>
        </a:stretch>
      </xdr:blipFill>
      <xdr:spPr>
        <a:xfrm>
          <a:off x="57785" y="592520405"/>
          <a:ext cx="1647825" cy="1443990"/>
        </a:xfrm>
        <a:prstGeom prst="rect">
          <a:avLst/>
        </a:prstGeom>
        <a:noFill/>
        <a:ln w="9525">
          <a:noFill/>
        </a:ln>
      </xdr:spPr>
    </xdr:pic>
    <xdr:clientData/>
  </xdr:twoCellAnchor>
  <xdr:twoCellAnchor editAs="oneCell">
    <xdr:from>
      <xdr:col>0</xdr:col>
      <xdr:colOff>57785</xdr:colOff>
      <xdr:row>343</xdr:row>
      <xdr:rowOff>48260</xdr:rowOff>
    </xdr:from>
    <xdr:to>
      <xdr:col>0</xdr:col>
      <xdr:colOff>1744345</xdr:colOff>
      <xdr:row>343</xdr:row>
      <xdr:rowOff>1479550</xdr:rowOff>
    </xdr:to>
    <xdr:pic>
      <xdr:nvPicPr>
        <xdr:cNvPr id="125" name="图片 124">
          <a:extLst>
            <a:ext uri="{FF2B5EF4-FFF2-40B4-BE49-F238E27FC236}">
              <a16:creationId xmlns:a16="http://schemas.microsoft.com/office/drawing/2014/main" id="{00000000-0008-0000-6500-00007D000000}"/>
            </a:ext>
          </a:extLst>
        </xdr:cNvPr>
        <xdr:cNvPicPr>
          <a:picLocks noChangeAspect="1"/>
        </xdr:cNvPicPr>
      </xdr:nvPicPr>
      <xdr:blipFill>
        <a:blip xmlns:r="http://schemas.openxmlformats.org/officeDocument/2006/relationships" r:embed="rId120"/>
        <a:stretch>
          <a:fillRect/>
        </a:stretch>
      </xdr:blipFill>
      <xdr:spPr>
        <a:xfrm>
          <a:off x="57785" y="590586830"/>
          <a:ext cx="1686560" cy="1431290"/>
        </a:xfrm>
        <a:prstGeom prst="rect">
          <a:avLst/>
        </a:prstGeom>
        <a:noFill/>
        <a:ln w="9525">
          <a:noFill/>
        </a:ln>
      </xdr:spPr>
    </xdr:pic>
    <xdr:clientData/>
  </xdr:twoCellAnchor>
  <xdr:twoCellAnchor editAs="oneCell">
    <xdr:from>
      <xdr:col>0</xdr:col>
      <xdr:colOff>57785</xdr:colOff>
      <xdr:row>345</xdr:row>
      <xdr:rowOff>38735</xdr:rowOff>
    </xdr:from>
    <xdr:to>
      <xdr:col>0</xdr:col>
      <xdr:colOff>1594485</xdr:colOff>
      <xdr:row>345</xdr:row>
      <xdr:rowOff>1515110</xdr:rowOff>
    </xdr:to>
    <xdr:pic>
      <xdr:nvPicPr>
        <xdr:cNvPr id="126" name="图片 125">
          <a:extLst>
            <a:ext uri="{FF2B5EF4-FFF2-40B4-BE49-F238E27FC236}">
              <a16:creationId xmlns:a16="http://schemas.microsoft.com/office/drawing/2014/main" id="{00000000-0008-0000-6500-00007E000000}"/>
            </a:ext>
          </a:extLst>
        </xdr:cNvPr>
        <xdr:cNvPicPr>
          <a:picLocks noChangeAspect="1"/>
        </xdr:cNvPicPr>
      </xdr:nvPicPr>
      <xdr:blipFill>
        <a:blip xmlns:r="http://schemas.openxmlformats.org/officeDocument/2006/relationships" r:embed="rId121"/>
        <a:stretch>
          <a:fillRect/>
        </a:stretch>
      </xdr:blipFill>
      <xdr:spPr>
        <a:xfrm>
          <a:off x="57785" y="594387305"/>
          <a:ext cx="1536700" cy="1476375"/>
        </a:xfrm>
        <a:prstGeom prst="rect">
          <a:avLst/>
        </a:prstGeom>
        <a:noFill/>
        <a:ln w="9525">
          <a:noFill/>
        </a:ln>
      </xdr:spPr>
    </xdr:pic>
    <xdr:clientData/>
  </xdr:twoCellAnchor>
  <xdr:twoCellAnchor editAs="oneCell">
    <xdr:from>
      <xdr:col>0</xdr:col>
      <xdr:colOff>57785</xdr:colOff>
      <xdr:row>346</xdr:row>
      <xdr:rowOff>57785</xdr:rowOff>
    </xdr:from>
    <xdr:to>
      <xdr:col>0</xdr:col>
      <xdr:colOff>1719580</xdr:colOff>
      <xdr:row>346</xdr:row>
      <xdr:rowOff>1514475</xdr:rowOff>
    </xdr:to>
    <xdr:pic>
      <xdr:nvPicPr>
        <xdr:cNvPr id="127" name="图片 126">
          <a:extLst>
            <a:ext uri="{FF2B5EF4-FFF2-40B4-BE49-F238E27FC236}">
              <a16:creationId xmlns:a16="http://schemas.microsoft.com/office/drawing/2014/main" id="{00000000-0008-0000-6500-00007F000000}"/>
            </a:ext>
          </a:extLst>
        </xdr:cNvPr>
        <xdr:cNvPicPr>
          <a:picLocks noChangeAspect="1"/>
        </xdr:cNvPicPr>
      </xdr:nvPicPr>
      <xdr:blipFill>
        <a:blip xmlns:r="http://schemas.openxmlformats.org/officeDocument/2006/relationships" r:embed="rId122"/>
        <a:stretch>
          <a:fillRect/>
        </a:stretch>
      </xdr:blipFill>
      <xdr:spPr>
        <a:xfrm>
          <a:off x="57785" y="596311355"/>
          <a:ext cx="1661795" cy="1456690"/>
        </a:xfrm>
        <a:prstGeom prst="rect">
          <a:avLst/>
        </a:prstGeom>
        <a:noFill/>
        <a:ln w="9525">
          <a:noFill/>
        </a:ln>
      </xdr:spPr>
    </xdr:pic>
    <xdr:clientData/>
  </xdr:twoCellAnchor>
  <xdr:twoCellAnchor editAs="oneCell">
    <xdr:from>
      <xdr:col>0</xdr:col>
      <xdr:colOff>57785</xdr:colOff>
      <xdr:row>347</xdr:row>
      <xdr:rowOff>38735</xdr:rowOff>
    </xdr:from>
    <xdr:to>
      <xdr:col>0</xdr:col>
      <xdr:colOff>1226185</xdr:colOff>
      <xdr:row>347</xdr:row>
      <xdr:rowOff>1522730</xdr:rowOff>
    </xdr:to>
    <xdr:pic>
      <xdr:nvPicPr>
        <xdr:cNvPr id="128" name="图片 127">
          <a:extLst>
            <a:ext uri="{FF2B5EF4-FFF2-40B4-BE49-F238E27FC236}">
              <a16:creationId xmlns:a16="http://schemas.microsoft.com/office/drawing/2014/main" id="{00000000-0008-0000-6500-000080000000}"/>
            </a:ext>
          </a:extLst>
        </xdr:cNvPr>
        <xdr:cNvPicPr>
          <a:picLocks noChangeAspect="1"/>
        </xdr:cNvPicPr>
      </xdr:nvPicPr>
      <xdr:blipFill>
        <a:blip xmlns:r="http://schemas.openxmlformats.org/officeDocument/2006/relationships" r:embed="rId123"/>
        <a:stretch>
          <a:fillRect/>
        </a:stretch>
      </xdr:blipFill>
      <xdr:spPr>
        <a:xfrm>
          <a:off x="57785" y="598197305"/>
          <a:ext cx="1168400" cy="1483995"/>
        </a:xfrm>
        <a:prstGeom prst="rect">
          <a:avLst/>
        </a:prstGeom>
        <a:noFill/>
        <a:ln w="9525">
          <a:noFill/>
        </a:ln>
      </xdr:spPr>
    </xdr:pic>
    <xdr:clientData/>
  </xdr:twoCellAnchor>
  <xdr:twoCellAnchor editAs="oneCell">
    <xdr:from>
      <xdr:col>0</xdr:col>
      <xdr:colOff>162560</xdr:colOff>
      <xdr:row>348</xdr:row>
      <xdr:rowOff>114935</xdr:rowOff>
    </xdr:from>
    <xdr:to>
      <xdr:col>0</xdr:col>
      <xdr:colOff>1774190</xdr:colOff>
      <xdr:row>348</xdr:row>
      <xdr:rowOff>1598295</xdr:rowOff>
    </xdr:to>
    <xdr:pic>
      <xdr:nvPicPr>
        <xdr:cNvPr id="129" name="图片 128">
          <a:extLst>
            <a:ext uri="{FF2B5EF4-FFF2-40B4-BE49-F238E27FC236}">
              <a16:creationId xmlns:a16="http://schemas.microsoft.com/office/drawing/2014/main" id="{00000000-0008-0000-6500-000081000000}"/>
            </a:ext>
          </a:extLst>
        </xdr:cNvPr>
        <xdr:cNvPicPr>
          <a:picLocks noChangeAspect="1"/>
        </xdr:cNvPicPr>
      </xdr:nvPicPr>
      <xdr:blipFill>
        <a:blip xmlns:r="http://schemas.openxmlformats.org/officeDocument/2006/relationships" r:embed="rId124"/>
        <a:stretch>
          <a:fillRect/>
        </a:stretch>
      </xdr:blipFill>
      <xdr:spPr>
        <a:xfrm>
          <a:off x="162560" y="600178505"/>
          <a:ext cx="1611630" cy="1483360"/>
        </a:xfrm>
        <a:prstGeom prst="rect">
          <a:avLst/>
        </a:prstGeom>
        <a:noFill/>
        <a:ln w="9525">
          <a:noFill/>
        </a:ln>
      </xdr:spPr>
    </xdr:pic>
    <xdr:clientData/>
  </xdr:twoCellAnchor>
  <xdr:twoCellAnchor editAs="oneCell">
    <xdr:from>
      <xdr:col>0</xdr:col>
      <xdr:colOff>57785</xdr:colOff>
      <xdr:row>349</xdr:row>
      <xdr:rowOff>29210</xdr:rowOff>
    </xdr:from>
    <xdr:to>
      <xdr:col>0</xdr:col>
      <xdr:colOff>1649095</xdr:colOff>
      <xdr:row>349</xdr:row>
      <xdr:rowOff>1512570</xdr:rowOff>
    </xdr:to>
    <xdr:pic>
      <xdr:nvPicPr>
        <xdr:cNvPr id="130" name="图片 129">
          <a:extLst>
            <a:ext uri="{FF2B5EF4-FFF2-40B4-BE49-F238E27FC236}">
              <a16:creationId xmlns:a16="http://schemas.microsoft.com/office/drawing/2014/main" id="{00000000-0008-0000-6500-000082000000}"/>
            </a:ext>
          </a:extLst>
        </xdr:cNvPr>
        <xdr:cNvPicPr>
          <a:picLocks noChangeAspect="1"/>
        </xdr:cNvPicPr>
      </xdr:nvPicPr>
      <xdr:blipFill>
        <a:blip xmlns:r="http://schemas.openxmlformats.org/officeDocument/2006/relationships" r:embed="rId125"/>
        <a:stretch>
          <a:fillRect/>
        </a:stretch>
      </xdr:blipFill>
      <xdr:spPr>
        <a:xfrm>
          <a:off x="57785" y="601997780"/>
          <a:ext cx="1591310" cy="1483360"/>
        </a:xfrm>
        <a:prstGeom prst="rect">
          <a:avLst/>
        </a:prstGeom>
        <a:noFill/>
        <a:ln w="9525">
          <a:noFill/>
        </a:ln>
      </xdr:spPr>
    </xdr:pic>
    <xdr:clientData/>
  </xdr:twoCellAnchor>
  <xdr:twoCellAnchor editAs="oneCell">
    <xdr:from>
      <xdr:col>0</xdr:col>
      <xdr:colOff>57785</xdr:colOff>
      <xdr:row>350</xdr:row>
      <xdr:rowOff>38735</xdr:rowOff>
    </xdr:from>
    <xdr:to>
      <xdr:col>0</xdr:col>
      <xdr:colOff>1616710</xdr:colOff>
      <xdr:row>350</xdr:row>
      <xdr:rowOff>1495425</xdr:rowOff>
    </xdr:to>
    <xdr:pic>
      <xdr:nvPicPr>
        <xdr:cNvPr id="131" name="图片 130">
          <a:extLst>
            <a:ext uri="{FF2B5EF4-FFF2-40B4-BE49-F238E27FC236}">
              <a16:creationId xmlns:a16="http://schemas.microsoft.com/office/drawing/2014/main" id="{00000000-0008-0000-6500-000083000000}"/>
            </a:ext>
          </a:extLst>
        </xdr:cNvPr>
        <xdr:cNvPicPr>
          <a:picLocks noChangeAspect="1"/>
        </xdr:cNvPicPr>
      </xdr:nvPicPr>
      <xdr:blipFill>
        <a:blip xmlns:r="http://schemas.openxmlformats.org/officeDocument/2006/relationships" r:embed="rId126"/>
        <a:stretch>
          <a:fillRect/>
        </a:stretch>
      </xdr:blipFill>
      <xdr:spPr>
        <a:xfrm>
          <a:off x="57785" y="603912305"/>
          <a:ext cx="1558925" cy="1456690"/>
        </a:xfrm>
        <a:prstGeom prst="rect">
          <a:avLst/>
        </a:prstGeom>
        <a:noFill/>
        <a:ln w="9525">
          <a:noFill/>
        </a:ln>
      </xdr:spPr>
    </xdr:pic>
    <xdr:clientData/>
  </xdr:twoCellAnchor>
  <xdr:twoCellAnchor editAs="oneCell">
    <xdr:from>
      <xdr:col>0</xdr:col>
      <xdr:colOff>57785</xdr:colOff>
      <xdr:row>351</xdr:row>
      <xdr:rowOff>57785</xdr:rowOff>
    </xdr:from>
    <xdr:to>
      <xdr:col>0</xdr:col>
      <xdr:colOff>1658620</xdr:colOff>
      <xdr:row>351</xdr:row>
      <xdr:rowOff>1532255</xdr:rowOff>
    </xdr:to>
    <xdr:pic>
      <xdr:nvPicPr>
        <xdr:cNvPr id="132" name="图片 131">
          <a:extLst>
            <a:ext uri="{FF2B5EF4-FFF2-40B4-BE49-F238E27FC236}">
              <a16:creationId xmlns:a16="http://schemas.microsoft.com/office/drawing/2014/main" id="{00000000-0008-0000-6500-000084000000}"/>
            </a:ext>
          </a:extLst>
        </xdr:cNvPr>
        <xdr:cNvPicPr>
          <a:picLocks noChangeAspect="1"/>
        </xdr:cNvPicPr>
      </xdr:nvPicPr>
      <xdr:blipFill>
        <a:blip xmlns:r="http://schemas.openxmlformats.org/officeDocument/2006/relationships" r:embed="rId127"/>
        <a:stretch>
          <a:fillRect/>
        </a:stretch>
      </xdr:blipFill>
      <xdr:spPr>
        <a:xfrm>
          <a:off x="57785" y="605836355"/>
          <a:ext cx="1600835" cy="1474470"/>
        </a:xfrm>
        <a:prstGeom prst="rect">
          <a:avLst/>
        </a:prstGeom>
        <a:noFill/>
        <a:ln w="9525">
          <a:noFill/>
        </a:ln>
      </xdr:spPr>
    </xdr:pic>
    <xdr:clientData/>
  </xdr:twoCellAnchor>
  <xdr:twoCellAnchor editAs="oneCell">
    <xdr:from>
      <xdr:col>0</xdr:col>
      <xdr:colOff>57785</xdr:colOff>
      <xdr:row>352</xdr:row>
      <xdr:rowOff>38735</xdr:rowOff>
    </xdr:from>
    <xdr:to>
      <xdr:col>0</xdr:col>
      <xdr:colOff>1581150</xdr:colOff>
      <xdr:row>352</xdr:row>
      <xdr:rowOff>1508760</xdr:rowOff>
    </xdr:to>
    <xdr:pic>
      <xdr:nvPicPr>
        <xdr:cNvPr id="133" name="图片 132">
          <a:extLst>
            <a:ext uri="{FF2B5EF4-FFF2-40B4-BE49-F238E27FC236}">
              <a16:creationId xmlns:a16="http://schemas.microsoft.com/office/drawing/2014/main" id="{00000000-0008-0000-6500-000085000000}"/>
            </a:ext>
          </a:extLst>
        </xdr:cNvPr>
        <xdr:cNvPicPr>
          <a:picLocks noChangeAspect="1"/>
        </xdr:cNvPicPr>
      </xdr:nvPicPr>
      <xdr:blipFill>
        <a:blip xmlns:r="http://schemas.openxmlformats.org/officeDocument/2006/relationships" r:embed="rId128"/>
        <a:stretch>
          <a:fillRect/>
        </a:stretch>
      </xdr:blipFill>
      <xdr:spPr>
        <a:xfrm>
          <a:off x="57785" y="607722305"/>
          <a:ext cx="1523365" cy="1470025"/>
        </a:xfrm>
        <a:prstGeom prst="rect">
          <a:avLst/>
        </a:prstGeom>
        <a:noFill/>
        <a:ln w="9525">
          <a:noFill/>
        </a:ln>
      </xdr:spPr>
    </xdr:pic>
    <xdr:clientData/>
  </xdr:twoCellAnchor>
  <xdr:twoCellAnchor editAs="oneCell">
    <xdr:from>
      <xdr:col>0</xdr:col>
      <xdr:colOff>57785</xdr:colOff>
      <xdr:row>353</xdr:row>
      <xdr:rowOff>38735</xdr:rowOff>
    </xdr:from>
    <xdr:to>
      <xdr:col>0</xdr:col>
      <xdr:colOff>1599565</xdr:colOff>
      <xdr:row>353</xdr:row>
      <xdr:rowOff>1524635</xdr:rowOff>
    </xdr:to>
    <xdr:pic>
      <xdr:nvPicPr>
        <xdr:cNvPr id="134" name="图片 133">
          <a:extLst>
            <a:ext uri="{FF2B5EF4-FFF2-40B4-BE49-F238E27FC236}">
              <a16:creationId xmlns:a16="http://schemas.microsoft.com/office/drawing/2014/main" id="{00000000-0008-0000-6500-000086000000}"/>
            </a:ext>
          </a:extLst>
        </xdr:cNvPr>
        <xdr:cNvPicPr>
          <a:picLocks noChangeAspect="1"/>
        </xdr:cNvPicPr>
      </xdr:nvPicPr>
      <xdr:blipFill>
        <a:blip xmlns:r="http://schemas.openxmlformats.org/officeDocument/2006/relationships" r:embed="rId129"/>
        <a:stretch>
          <a:fillRect/>
        </a:stretch>
      </xdr:blipFill>
      <xdr:spPr>
        <a:xfrm>
          <a:off x="57785" y="609627305"/>
          <a:ext cx="1541780" cy="1485900"/>
        </a:xfrm>
        <a:prstGeom prst="rect">
          <a:avLst/>
        </a:prstGeom>
        <a:noFill/>
        <a:ln w="9525">
          <a:noFill/>
        </a:ln>
      </xdr:spPr>
    </xdr:pic>
    <xdr:clientData/>
  </xdr:twoCellAnchor>
  <xdr:twoCellAnchor editAs="oneCell">
    <xdr:from>
      <xdr:col>0</xdr:col>
      <xdr:colOff>57785</xdr:colOff>
      <xdr:row>355</xdr:row>
      <xdr:rowOff>105410</xdr:rowOff>
    </xdr:from>
    <xdr:to>
      <xdr:col>0</xdr:col>
      <xdr:colOff>1830070</xdr:colOff>
      <xdr:row>355</xdr:row>
      <xdr:rowOff>1430020</xdr:rowOff>
    </xdr:to>
    <xdr:pic>
      <xdr:nvPicPr>
        <xdr:cNvPr id="135" name="图片 134">
          <a:extLst>
            <a:ext uri="{FF2B5EF4-FFF2-40B4-BE49-F238E27FC236}">
              <a16:creationId xmlns:a16="http://schemas.microsoft.com/office/drawing/2014/main" id="{00000000-0008-0000-6500-000087000000}"/>
            </a:ext>
          </a:extLst>
        </xdr:cNvPr>
        <xdr:cNvPicPr>
          <a:picLocks noChangeAspect="1"/>
        </xdr:cNvPicPr>
      </xdr:nvPicPr>
      <xdr:blipFill>
        <a:blip xmlns:r="http://schemas.openxmlformats.org/officeDocument/2006/relationships" r:embed="rId130"/>
        <a:stretch>
          <a:fillRect/>
        </a:stretch>
      </xdr:blipFill>
      <xdr:spPr>
        <a:xfrm>
          <a:off x="57785" y="613503980"/>
          <a:ext cx="1772285" cy="1324610"/>
        </a:xfrm>
        <a:prstGeom prst="rect">
          <a:avLst/>
        </a:prstGeom>
        <a:noFill/>
        <a:ln w="9525">
          <a:noFill/>
        </a:ln>
      </xdr:spPr>
    </xdr:pic>
    <xdr:clientData/>
  </xdr:twoCellAnchor>
  <xdr:twoCellAnchor editAs="oneCell">
    <xdr:from>
      <xdr:col>0</xdr:col>
      <xdr:colOff>57785</xdr:colOff>
      <xdr:row>354</xdr:row>
      <xdr:rowOff>153035</xdr:rowOff>
    </xdr:from>
    <xdr:to>
      <xdr:col>0</xdr:col>
      <xdr:colOff>1845945</xdr:colOff>
      <xdr:row>354</xdr:row>
      <xdr:rowOff>1426210</xdr:rowOff>
    </xdr:to>
    <xdr:pic>
      <xdr:nvPicPr>
        <xdr:cNvPr id="136" name="图片 135">
          <a:extLst>
            <a:ext uri="{FF2B5EF4-FFF2-40B4-BE49-F238E27FC236}">
              <a16:creationId xmlns:a16="http://schemas.microsoft.com/office/drawing/2014/main" id="{00000000-0008-0000-6500-000088000000}"/>
            </a:ext>
          </a:extLst>
        </xdr:cNvPr>
        <xdr:cNvPicPr>
          <a:picLocks noChangeAspect="1"/>
        </xdr:cNvPicPr>
      </xdr:nvPicPr>
      <xdr:blipFill>
        <a:blip xmlns:r="http://schemas.openxmlformats.org/officeDocument/2006/relationships" r:embed="rId131"/>
        <a:stretch>
          <a:fillRect/>
        </a:stretch>
      </xdr:blipFill>
      <xdr:spPr>
        <a:xfrm>
          <a:off x="57785" y="611646605"/>
          <a:ext cx="1788160" cy="1273175"/>
        </a:xfrm>
        <a:prstGeom prst="rect">
          <a:avLst/>
        </a:prstGeom>
        <a:noFill/>
        <a:ln w="9525">
          <a:noFill/>
        </a:ln>
      </xdr:spPr>
    </xdr:pic>
    <xdr:clientData/>
  </xdr:twoCellAnchor>
  <xdr:twoCellAnchor editAs="oneCell">
    <xdr:from>
      <xdr:col>0</xdr:col>
      <xdr:colOff>57785</xdr:colOff>
      <xdr:row>356</xdr:row>
      <xdr:rowOff>124460</xdr:rowOff>
    </xdr:from>
    <xdr:to>
      <xdr:col>0</xdr:col>
      <xdr:colOff>1830070</xdr:colOff>
      <xdr:row>356</xdr:row>
      <xdr:rowOff>1477010</xdr:rowOff>
    </xdr:to>
    <xdr:pic>
      <xdr:nvPicPr>
        <xdr:cNvPr id="137" name="图片 136">
          <a:extLst>
            <a:ext uri="{FF2B5EF4-FFF2-40B4-BE49-F238E27FC236}">
              <a16:creationId xmlns:a16="http://schemas.microsoft.com/office/drawing/2014/main" id="{00000000-0008-0000-6500-000089000000}"/>
            </a:ext>
          </a:extLst>
        </xdr:cNvPr>
        <xdr:cNvPicPr>
          <a:picLocks noChangeAspect="1"/>
        </xdr:cNvPicPr>
      </xdr:nvPicPr>
      <xdr:blipFill>
        <a:blip xmlns:r="http://schemas.openxmlformats.org/officeDocument/2006/relationships" r:embed="rId132"/>
        <a:stretch>
          <a:fillRect/>
        </a:stretch>
      </xdr:blipFill>
      <xdr:spPr>
        <a:xfrm>
          <a:off x="57785" y="615428030"/>
          <a:ext cx="1772285" cy="1352550"/>
        </a:xfrm>
        <a:prstGeom prst="rect">
          <a:avLst/>
        </a:prstGeom>
        <a:noFill/>
        <a:ln w="9525">
          <a:noFill/>
        </a:ln>
      </xdr:spPr>
    </xdr:pic>
    <xdr:clientData/>
  </xdr:twoCellAnchor>
  <xdr:twoCellAnchor editAs="oneCell">
    <xdr:from>
      <xdr:col>0</xdr:col>
      <xdr:colOff>57785</xdr:colOff>
      <xdr:row>357</xdr:row>
      <xdr:rowOff>95885</xdr:rowOff>
    </xdr:from>
    <xdr:to>
      <xdr:col>0</xdr:col>
      <xdr:colOff>1804670</xdr:colOff>
      <xdr:row>357</xdr:row>
      <xdr:rowOff>1419860</xdr:rowOff>
    </xdr:to>
    <xdr:pic>
      <xdr:nvPicPr>
        <xdr:cNvPr id="138" name="图片 137">
          <a:extLst>
            <a:ext uri="{FF2B5EF4-FFF2-40B4-BE49-F238E27FC236}">
              <a16:creationId xmlns:a16="http://schemas.microsoft.com/office/drawing/2014/main" id="{00000000-0008-0000-6500-00008A000000}"/>
            </a:ext>
          </a:extLst>
        </xdr:cNvPr>
        <xdr:cNvPicPr>
          <a:picLocks noChangeAspect="1"/>
        </xdr:cNvPicPr>
      </xdr:nvPicPr>
      <xdr:blipFill>
        <a:blip xmlns:r="http://schemas.openxmlformats.org/officeDocument/2006/relationships" r:embed="rId133"/>
        <a:stretch>
          <a:fillRect/>
        </a:stretch>
      </xdr:blipFill>
      <xdr:spPr>
        <a:xfrm>
          <a:off x="57785" y="617304455"/>
          <a:ext cx="1746885" cy="1323975"/>
        </a:xfrm>
        <a:prstGeom prst="rect">
          <a:avLst/>
        </a:prstGeom>
        <a:noFill/>
        <a:ln w="9525">
          <a:noFill/>
        </a:ln>
      </xdr:spPr>
    </xdr:pic>
    <xdr:clientData/>
  </xdr:twoCellAnchor>
  <xdr:twoCellAnchor editAs="oneCell">
    <xdr:from>
      <xdr:col>0</xdr:col>
      <xdr:colOff>57785</xdr:colOff>
      <xdr:row>358</xdr:row>
      <xdr:rowOff>29210</xdr:rowOff>
    </xdr:from>
    <xdr:to>
      <xdr:col>0</xdr:col>
      <xdr:colOff>1809750</xdr:colOff>
      <xdr:row>358</xdr:row>
      <xdr:rowOff>1525270</xdr:rowOff>
    </xdr:to>
    <xdr:pic>
      <xdr:nvPicPr>
        <xdr:cNvPr id="139" name="图片 138">
          <a:extLst>
            <a:ext uri="{FF2B5EF4-FFF2-40B4-BE49-F238E27FC236}">
              <a16:creationId xmlns:a16="http://schemas.microsoft.com/office/drawing/2014/main" id="{00000000-0008-0000-6500-00008B000000}"/>
            </a:ext>
          </a:extLst>
        </xdr:cNvPr>
        <xdr:cNvPicPr>
          <a:picLocks noChangeAspect="1"/>
        </xdr:cNvPicPr>
      </xdr:nvPicPr>
      <xdr:blipFill>
        <a:blip xmlns:r="http://schemas.openxmlformats.org/officeDocument/2006/relationships" r:embed="rId134"/>
        <a:stretch>
          <a:fillRect/>
        </a:stretch>
      </xdr:blipFill>
      <xdr:spPr>
        <a:xfrm>
          <a:off x="57785" y="619142780"/>
          <a:ext cx="1751965" cy="1496060"/>
        </a:xfrm>
        <a:prstGeom prst="rect">
          <a:avLst/>
        </a:prstGeom>
        <a:noFill/>
        <a:ln w="9525">
          <a:noFill/>
        </a:ln>
      </xdr:spPr>
    </xdr:pic>
    <xdr:clientData/>
  </xdr:twoCellAnchor>
  <xdr:twoCellAnchor editAs="oneCell">
    <xdr:from>
      <xdr:col>0</xdr:col>
      <xdr:colOff>57785</xdr:colOff>
      <xdr:row>359</xdr:row>
      <xdr:rowOff>38735</xdr:rowOff>
    </xdr:from>
    <xdr:to>
      <xdr:col>0</xdr:col>
      <xdr:colOff>1718310</xdr:colOff>
      <xdr:row>359</xdr:row>
      <xdr:rowOff>1522095</xdr:rowOff>
    </xdr:to>
    <xdr:pic>
      <xdr:nvPicPr>
        <xdr:cNvPr id="140" name="图片 139">
          <a:extLst>
            <a:ext uri="{FF2B5EF4-FFF2-40B4-BE49-F238E27FC236}">
              <a16:creationId xmlns:a16="http://schemas.microsoft.com/office/drawing/2014/main" id="{00000000-0008-0000-6500-00008C000000}"/>
            </a:ext>
          </a:extLst>
        </xdr:cNvPr>
        <xdr:cNvPicPr>
          <a:picLocks noChangeAspect="1"/>
        </xdr:cNvPicPr>
      </xdr:nvPicPr>
      <xdr:blipFill>
        <a:blip xmlns:r="http://schemas.openxmlformats.org/officeDocument/2006/relationships" r:embed="rId135"/>
        <a:stretch>
          <a:fillRect/>
        </a:stretch>
      </xdr:blipFill>
      <xdr:spPr>
        <a:xfrm>
          <a:off x="57785" y="621057305"/>
          <a:ext cx="1660525" cy="1483360"/>
        </a:xfrm>
        <a:prstGeom prst="rect">
          <a:avLst/>
        </a:prstGeom>
        <a:noFill/>
        <a:ln w="9525">
          <a:noFill/>
        </a:ln>
      </xdr:spPr>
    </xdr:pic>
    <xdr:clientData/>
  </xdr:twoCellAnchor>
  <xdr:twoCellAnchor editAs="oneCell">
    <xdr:from>
      <xdr:col>0</xdr:col>
      <xdr:colOff>57785</xdr:colOff>
      <xdr:row>360</xdr:row>
      <xdr:rowOff>48260</xdr:rowOff>
    </xdr:from>
    <xdr:to>
      <xdr:col>0</xdr:col>
      <xdr:colOff>1704340</xdr:colOff>
      <xdr:row>360</xdr:row>
      <xdr:rowOff>1518285</xdr:rowOff>
    </xdr:to>
    <xdr:pic>
      <xdr:nvPicPr>
        <xdr:cNvPr id="141" name="图片 140">
          <a:extLst>
            <a:ext uri="{FF2B5EF4-FFF2-40B4-BE49-F238E27FC236}">
              <a16:creationId xmlns:a16="http://schemas.microsoft.com/office/drawing/2014/main" id="{00000000-0008-0000-6500-00008D000000}"/>
            </a:ext>
          </a:extLst>
        </xdr:cNvPr>
        <xdr:cNvPicPr>
          <a:picLocks noChangeAspect="1"/>
        </xdr:cNvPicPr>
      </xdr:nvPicPr>
      <xdr:blipFill>
        <a:blip xmlns:r="http://schemas.openxmlformats.org/officeDocument/2006/relationships" r:embed="rId136"/>
        <a:stretch>
          <a:fillRect/>
        </a:stretch>
      </xdr:blipFill>
      <xdr:spPr>
        <a:xfrm>
          <a:off x="57785" y="622971830"/>
          <a:ext cx="1646555" cy="1470025"/>
        </a:xfrm>
        <a:prstGeom prst="rect">
          <a:avLst/>
        </a:prstGeom>
        <a:noFill/>
        <a:ln w="9525">
          <a:noFill/>
        </a:ln>
      </xdr:spPr>
    </xdr:pic>
    <xdr:clientData/>
  </xdr:twoCellAnchor>
  <xdr:twoCellAnchor editAs="oneCell">
    <xdr:from>
      <xdr:col>0</xdr:col>
      <xdr:colOff>57785</xdr:colOff>
      <xdr:row>364</xdr:row>
      <xdr:rowOff>76835</xdr:rowOff>
    </xdr:from>
    <xdr:to>
      <xdr:col>0</xdr:col>
      <xdr:colOff>1788160</xdr:colOff>
      <xdr:row>364</xdr:row>
      <xdr:rowOff>1482090</xdr:rowOff>
    </xdr:to>
    <xdr:pic>
      <xdr:nvPicPr>
        <xdr:cNvPr id="142" name="图片 141">
          <a:extLst>
            <a:ext uri="{FF2B5EF4-FFF2-40B4-BE49-F238E27FC236}">
              <a16:creationId xmlns:a16="http://schemas.microsoft.com/office/drawing/2014/main" id="{00000000-0008-0000-6500-00008E000000}"/>
            </a:ext>
          </a:extLst>
        </xdr:cNvPr>
        <xdr:cNvPicPr>
          <a:picLocks noChangeAspect="1"/>
        </xdr:cNvPicPr>
      </xdr:nvPicPr>
      <xdr:blipFill>
        <a:blip xmlns:r="http://schemas.openxmlformats.org/officeDocument/2006/relationships" r:embed="rId137"/>
        <a:stretch>
          <a:fillRect/>
        </a:stretch>
      </xdr:blipFill>
      <xdr:spPr>
        <a:xfrm>
          <a:off x="57785" y="630620405"/>
          <a:ext cx="1730375" cy="1405255"/>
        </a:xfrm>
        <a:prstGeom prst="rect">
          <a:avLst/>
        </a:prstGeom>
        <a:noFill/>
        <a:ln w="9525">
          <a:noFill/>
        </a:ln>
      </xdr:spPr>
    </xdr:pic>
    <xdr:clientData/>
  </xdr:twoCellAnchor>
  <xdr:twoCellAnchor editAs="oneCell">
    <xdr:from>
      <xdr:col>0</xdr:col>
      <xdr:colOff>57785</xdr:colOff>
      <xdr:row>363</xdr:row>
      <xdr:rowOff>48260</xdr:rowOff>
    </xdr:from>
    <xdr:to>
      <xdr:col>0</xdr:col>
      <xdr:colOff>1755140</xdr:colOff>
      <xdr:row>363</xdr:row>
      <xdr:rowOff>1506220</xdr:rowOff>
    </xdr:to>
    <xdr:pic>
      <xdr:nvPicPr>
        <xdr:cNvPr id="143" name="图片 142">
          <a:extLst>
            <a:ext uri="{FF2B5EF4-FFF2-40B4-BE49-F238E27FC236}">
              <a16:creationId xmlns:a16="http://schemas.microsoft.com/office/drawing/2014/main" id="{00000000-0008-0000-6500-00008F000000}"/>
            </a:ext>
          </a:extLst>
        </xdr:cNvPr>
        <xdr:cNvPicPr>
          <a:picLocks noChangeAspect="1"/>
        </xdr:cNvPicPr>
      </xdr:nvPicPr>
      <xdr:blipFill>
        <a:blip xmlns:r="http://schemas.openxmlformats.org/officeDocument/2006/relationships" r:embed="rId138"/>
        <a:stretch>
          <a:fillRect/>
        </a:stretch>
      </xdr:blipFill>
      <xdr:spPr>
        <a:xfrm>
          <a:off x="57785" y="628686830"/>
          <a:ext cx="1697355" cy="1457960"/>
        </a:xfrm>
        <a:prstGeom prst="rect">
          <a:avLst/>
        </a:prstGeom>
        <a:noFill/>
        <a:ln w="9525">
          <a:noFill/>
        </a:ln>
      </xdr:spPr>
    </xdr:pic>
    <xdr:clientData/>
  </xdr:twoCellAnchor>
  <xdr:twoCellAnchor editAs="oneCell">
    <xdr:from>
      <xdr:col>0</xdr:col>
      <xdr:colOff>57785</xdr:colOff>
      <xdr:row>361</xdr:row>
      <xdr:rowOff>26035</xdr:rowOff>
    </xdr:from>
    <xdr:to>
      <xdr:col>0</xdr:col>
      <xdr:colOff>1737995</xdr:colOff>
      <xdr:row>361</xdr:row>
      <xdr:rowOff>1527810</xdr:rowOff>
    </xdr:to>
    <xdr:pic>
      <xdr:nvPicPr>
        <xdr:cNvPr id="144" name="图片 143">
          <a:extLst>
            <a:ext uri="{FF2B5EF4-FFF2-40B4-BE49-F238E27FC236}">
              <a16:creationId xmlns:a16="http://schemas.microsoft.com/office/drawing/2014/main" id="{00000000-0008-0000-6500-000090000000}"/>
            </a:ext>
          </a:extLst>
        </xdr:cNvPr>
        <xdr:cNvPicPr>
          <a:picLocks noChangeAspect="1"/>
        </xdr:cNvPicPr>
      </xdr:nvPicPr>
      <xdr:blipFill>
        <a:blip xmlns:r="http://schemas.openxmlformats.org/officeDocument/2006/relationships" r:embed="rId139"/>
        <a:stretch>
          <a:fillRect/>
        </a:stretch>
      </xdr:blipFill>
      <xdr:spPr>
        <a:xfrm>
          <a:off x="57785" y="624854605"/>
          <a:ext cx="1680210" cy="1501775"/>
        </a:xfrm>
        <a:prstGeom prst="rect">
          <a:avLst/>
        </a:prstGeom>
        <a:noFill/>
        <a:ln w="9525">
          <a:noFill/>
        </a:ln>
      </xdr:spPr>
    </xdr:pic>
    <xdr:clientData/>
  </xdr:twoCellAnchor>
  <xdr:twoCellAnchor editAs="oneCell">
    <xdr:from>
      <xdr:col>0</xdr:col>
      <xdr:colOff>57785</xdr:colOff>
      <xdr:row>362</xdr:row>
      <xdr:rowOff>58420</xdr:rowOff>
    </xdr:from>
    <xdr:to>
      <xdr:col>0</xdr:col>
      <xdr:colOff>1793240</xdr:colOff>
      <xdr:row>362</xdr:row>
      <xdr:rowOff>1515110</xdr:rowOff>
    </xdr:to>
    <xdr:pic>
      <xdr:nvPicPr>
        <xdr:cNvPr id="145" name="图片 144">
          <a:extLst>
            <a:ext uri="{FF2B5EF4-FFF2-40B4-BE49-F238E27FC236}">
              <a16:creationId xmlns:a16="http://schemas.microsoft.com/office/drawing/2014/main" id="{00000000-0008-0000-6500-000091000000}"/>
            </a:ext>
          </a:extLst>
        </xdr:cNvPr>
        <xdr:cNvPicPr>
          <a:picLocks noChangeAspect="1"/>
        </xdr:cNvPicPr>
      </xdr:nvPicPr>
      <xdr:blipFill>
        <a:blip xmlns:r="http://schemas.openxmlformats.org/officeDocument/2006/relationships" r:embed="rId140"/>
        <a:stretch>
          <a:fillRect/>
        </a:stretch>
      </xdr:blipFill>
      <xdr:spPr>
        <a:xfrm>
          <a:off x="57785" y="626791990"/>
          <a:ext cx="1735455" cy="1456690"/>
        </a:xfrm>
        <a:prstGeom prst="rect">
          <a:avLst/>
        </a:prstGeom>
        <a:noFill/>
        <a:ln w="9525">
          <a:noFill/>
        </a:ln>
      </xdr:spPr>
    </xdr:pic>
    <xdr:clientData/>
  </xdr:twoCellAnchor>
  <xdr:twoCellAnchor editAs="oneCell">
    <xdr:from>
      <xdr:col>0</xdr:col>
      <xdr:colOff>57785</xdr:colOff>
      <xdr:row>369</xdr:row>
      <xdr:rowOff>38735</xdr:rowOff>
    </xdr:from>
    <xdr:to>
      <xdr:col>0</xdr:col>
      <xdr:colOff>1701800</xdr:colOff>
      <xdr:row>369</xdr:row>
      <xdr:rowOff>1534160</xdr:rowOff>
    </xdr:to>
    <xdr:pic>
      <xdr:nvPicPr>
        <xdr:cNvPr id="146" name="图片 145">
          <a:extLst>
            <a:ext uri="{FF2B5EF4-FFF2-40B4-BE49-F238E27FC236}">
              <a16:creationId xmlns:a16="http://schemas.microsoft.com/office/drawing/2014/main" id="{00000000-0008-0000-6500-000092000000}"/>
            </a:ext>
          </a:extLst>
        </xdr:cNvPr>
        <xdr:cNvPicPr>
          <a:picLocks noChangeAspect="1"/>
        </xdr:cNvPicPr>
      </xdr:nvPicPr>
      <xdr:blipFill>
        <a:blip xmlns:r="http://schemas.openxmlformats.org/officeDocument/2006/relationships" r:embed="rId141"/>
        <a:stretch>
          <a:fillRect/>
        </a:stretch>
      </xdr:blipFill>
      <xdr:spPr>
        <a:xfrm>
          <a:off x="57785" y="640107305"/>
          <a:ext cx="1644015" cy="1495425"/>
        </a:xfrm>
        <a:prstGeom prst="rect">
          <a:avLst/>
        </a:prstGeom>
        <a:noFill/>
        <a:ln w="9525">
          <a:noFill/>
        </a:ln>
      </xdr:spPr>
    </xdr:pic>
    <xdr:clientData/>
  </xdr:twoCellAnchor>
  <xdr:twoCellAnchor editAs="oneCell">
    <xdr:from>
      <xdr:col>0</xdr:col>
      <xdr:colOff>57785</xdr:colOff>
      <xdr:row>370</xdr:row>
      <xdr:rowOff>29210</xdr:rowOff>
    </xdr:from>
    <xdr:to>
      <xdr:col>0</xdr:col>
      <xdr:colOff>1738630</xdr:colOff>
      <xdr:row>370</xdr:row>
      <xdr:rowOff>1526540</xdr:rowOff>
    </xdr:to>
    <xdr:pic>
      <xdr:nvPicPr>
        <xdr:cNvPr id="147" name="图片 146">
          <a:extLst>
            <a:ext uri="{FF2B5EF4-FFF2-40B4-BE49-F238E27FC236}">
              <a16:creationId xmlns:a16="http://schemas.microsoft.com/office/drawing/2014/main" id="{00000000-0008-0000-6500-000093000000}"/>
            </a:ext>
          </a:extLst>
        </xdr:cNvPr>
        <xdr:cNvPicPr>
          <a:picLocks noChangeAspect="1"/>
        </xdr:cNvPicPr>
      </xdr:nvPicPr>
      <xdr:blipFill>
        <a:blip xmlns:r="http://schemas.openxmlformats.org/officeDocument/2006/relationships" r:embed="rId142"/>
        <a:stretch>
          <a:fillRect/>
        </a:stretch>
      </xdr:blipFill>
      <xdr:spPr>
        <a:xfrm>
          <a:off x="57785" y="642002780"/>
          <a:ext cx="1680845" cy="1497330"/>
        </a:xfrm>
        <a:prstGeom prst="rect">
          <a:avLst/>
        </a:prstGeom>
        <a:noFill/>
        <a:ln w="9525">
          <a:noFill/>
        </a:ln>
      </xdr:spPr>
    </xdr:pic>
    <xdr:clientData/>
  </xdr:twoCellAnchor>
  <xdr:twoCellAnchor editAs="oneCell">
    <xdr:from>
      <xdr:col>0</xdr:col>
      <xdr:colOff>286385</xdr:colOff>
      <xdr:row>372</xdr:row>
      <xdr:rowOff>200660</xdr:rowOff>
    </xdr:from>
    <xdr:to>
      <xdr:col>0</xdr:col>
      <xdr:colOff>1874520</xdr:colOff>
      <xdr:row>372</xdr:row>
      <xdr:rowOff>1640205</xdr:rowOff>
    </xdr:to>
    <xdr:pic>
      <xdr:nvPicPr>
        <xdr:cNvPr id="148" name="图片 147">
          <a:extLst>
            <a:ext uri="{FF2B5EF4-FFF2-40B4-BE49-F238E27FC236}">
              <a16:creationId xmlns:a16="http://schemas.microsoft.com/office/drawing/2014/main" id="{00000000-0008-0000-6500-000094000000}"/>
            </a:ext>
          </a:extLst>
        </xdr:cNvPr>
        <xdr:cNvPicPr>
          <a:picLocks noChangeAspect="1"/>
        </xdr:cNvPicPr>
      </xdr:nvPicPr>
      <xdr:blipFill>
        <a:blip xmlns:r="http://schemas.openxmlformats.org/officeDocument/2006/relationships" r:embed="rId143"/>
        <a:stretch>
          <a:fillRect/>
        </a:stretch>
      </xdr:blipFill>
      <xdr:spPr>
        <a:xfrm>
          <a:off x="286385" y="645984230"/>
          <a:ext cx="1588135" cy="1439545"/>
        </a:xfrm>
        <a:prstGeom prst="rect">
          <a:avLst/>
        </a:prstGeom>
        <a:noFill/>
        <a:ln w="9525">
          <a:noFill/>
        </a:ln>
      </xdr:spPr>
    </xdr:pic>
    <xdr:clientData/>
  </xdr:twoCellAnchor>
  <xdr:twoCellAnchor editAs="oneCell">
    <xdr:from>
      <xdr:col>0</xdr:col>
      <xdr:colOff>57785</xdr:colOff>
      <xdr:row>371</xdr:row>
      <xdr:rowOff>67945</xdr:rowOff>
    </xdr:from>
    <xdr:to>
      <xdr:col>0</xdr:col>
      <xdr:colOff>1635125</xdr:colOff>
      <xdr:row>371</xdr:row>
      <xdr:rowOff>1537335</xdr:rowOff>
    </xdr:to>
    <xdr:pic>
      <xdr:nvPicPr>
        <xdr:cNvPr id="149" name="图片 148">
          <a:extLst>
            <a:ext uri="{FF2B5EF4-FFF2-40B4-BE49-F238E27FC236}">
              <a16:creationId xmlns:a16="http://schemas.microsoft.com/office/drawing/2014/main" id="{00000000-0008-0000-6500-000095000000}"/>
            </a:ext>
          </a:extLst>
        </xdr:cNvPr>
        <xdr:cNvPicPr>
          <a:picLocks noChangeAspect="1"/>
        </xdr:cNvPicPr>
      </xdr:nvPicPr>
      <xdr:blipFill>
        <a:blip xmlns:r="http://schemas.openxmlformats.org/officeDocument/2006/relationships" r:embed="rId144"/>
        <a:stretch>
          <a:fillRect/>
        </a:stretch>
      </xdr:blipFill>
      <xdr:spPr>
        <a:xfrm>
          <a:off x="57785" y="643946515"/>
          <a:ext cx="1577340" cy="1469390"/>
        </a:xfrm>
        <a:prstGeom prst="rect">
          <a:avLst/>
        </a:prstGeom>
        <a:noFill/>
        <a:ln w="9525">
          <a:noFill/>
        </a:ln>
      </xdr:spPr>
    </xdr:pic>
    <xdr:clientData/>
  </xdr:twoCellAnchor>
  <xdr:twoCellAnchor editAs="oneCell">
    <xdr:from>
      <xdr:col>0</xdr:col>
      <xdr:colOff>57785</xdr:colOff>
      <xdr:row>368</xdr:row>
      <xdr:rowOff>38735</xdr:rowOff>
    </xdr:from>
    <xdr:to>
      <xdr:col>0</xdr:col>
      <xdr:colOff>1631315</xdr:colOff>
      <xdr:row>368</xdr:row>
      <xdr:rowOff>1525270</xdr:rowOff>
    </xdr:to>
    <xdr:pic>
      <xdr:nvPicPr>
        <xdr:cNvPr id="150" name="图片 149">
          <a:extLst>
            <a:ext uri="{FF2B5EF4-FFF2-40B4-BE49-F238E27FC236}">
              <a16:creationId xmlns:a16="http://schemas.microsoft.com/office/drawing/2014/main" id="{00000000-0008-0000-6500-000096000000}"/>
            </a:ext>
          </a:extLst>
        </xdr:cNvPr>
        <xdr:cNvPicPr>
          <a:picLocks noChangeAspect="1"/>
        </xdr:cNvPicPr>
      </xdr:nvPicPr>
      <xdr:blipFill>
        <a:blip xmlns:r="http://schemas.openxmlformats.org/officeDocument/2006/relationships" r:embed="rId145"/>
        <a:stretch>
          <a:fillRect/>
        </a:stretch>
      </xdr:blipFill>
      <xdr:spPr>
        <a:xfrm>
          <a:off x="57785" y="638202305"/>
          <a:ext cx="1573530" cy="1486535"/>
        </a:xfrm>
        <a:prstGeom prst="rect">
          <a:avLst/>
        </a:prstGeom>
        <a:noFill/>
        <a:ln w="9525">
          <a:noFill/>
        </a:ln>
      </xdr:spPr>
    </xdr:pic>
    <xdr:clientData/>
  </xdr:twoCellAnchor>
  <xdr:twoCellAnchor editAs="oneCell">
    <xdr:from>
      <xdr:col>0</xdr:col>
      <xdr:colOff>57785</xdr:colOff>
      <xdr:row>367</xdr:row>
      <xdr:rowOff>48260</xdr:rowOff>
    </xdr:from>
    <xdr:to>
      <xdr:col>0</xdr:col>
      <xdr:colOff>1645920</xdr:colOff>
      <xdr:row>367</xdr:row>
      <xdr:rowOff>1538605</xdr:rowOff>
    </xdr:to>
    <xdr:pic>
      <xdr:nvPicPr>
        <xdr:cNvPr id="151" name="图片 150">
          <a:extLst>
            <a:ext uri="{FF2B5EF4-FFF2-40B4-BE49-F238E27FC236}">
              <a16:creationId xmlns:a16="http://schemas.microsoft.com/office/drawing/2014/main" id="{00000000-0008-0000-6500-000097000000}"/>
            </a:ext>
          </a:extLst>
        </xdr:cNvPr>
        <xdr:cNvPicPr>
          <a:picLocks noChangeAspect="1"/>
        </xdr:cNvPicPr>
      </xdr:nvPicPr>
      <xdr:blipFill>
        <a:blip xmlns:r="http://schemas.openxmlformats.org/officeDocument/2006/relationships" r:embed="rId146"/>
        <a:stretch>
          <a:fillRect/>
        </a:stretch>
      </xdr:blipFill>
      <xdr:spPr>
        <a:xfrm>
          <a:off x="57785" y="636306830"/>
          <a:ext cx="1588135" cy="1490345"/>
        </a:xfrm>
        <a:prstGeom prst="rect">
          <a:avLst/>
        </a:prstGeom>
        <a:noFill/>
        <a:ln w="9525">
          <a:noFill/>
        </a:ln>
      </xdr:spPr>
    </xdr:pic>
    <xdr:clientData/>
  </xdr:twoCellAnchor>
  <xdr:twoCellAnchor editAs="oneCell">
    <xdr:from>
      <xdr:col>0</xdr:col>
      <xdr:colOff>57785</xdr:colOff>
      <xdr:row>366</xdr:row>
      <xdr:rowOff>48260</xdr:rowOff>
    </xdr:from>
    <xdr:to>
      <xdr:col>0</xdr:col>
      <xdr:colOff>1659255</xdr:colOff>
      <xdr:row>366</xdr:row>
      <xdr:rowOff>1518920</xdr:rowOff>
    </xdr:to>
    <xdr:pic>
      <xdr:nvPicPr>
        <xdr:cNvPr id="152" name="图片 151">
          <a:extLst>
            <a:ext uri="{FF2B5EF4-FFF2-40B4-BE49-F238E27FC236}">
              <a16:creationId xmlns:a16="http://schemas.microsoft.com/office/drawing/2014/main" id="{00000000-0008-0000-6500-000098000000}"/>
            </a:ext>
          </a:extLst>
        </xdr:cNvPr>
        <xdr:cNvPicPr>
          <a:picLocks noChangeAspect="1"/>
        </xdr:cNvPicPr>
      </xdr:nvPicPr>
      <xdr:blipFill>
        <a:blip xmlns:r="http://schemas.openxmlformats.org/officeDocument/2006/relationships" r:embed="rId147"/>
        <a:stretch>
          <a:fillRect/>
        </a:stretch>
      </xdr:blipFill>
      <xdr:spPr>
        <a:xfrm>
          <a:off x="57785" y="634401830"/>
          <a:ext cx="1601470" cy="1470660"/>
        </a:xfrm>
        <a:prstGeom prst="rect">
          <a:avLst/>
        </a:prstGeom>
        <a:noFill/>
        <a:ln w="9525">
          <a:noFill/>
        </a:ln>
      </xdr:spPr>
    </xdr:pic>
    <xdr:clientData/>
  </xdr:twoCellAnchor>
  <xdr:twoCellAnchor editAs="oneCell">
    <xdr:from>
      <xdr:col>0</xdr:col>
      <xdr:colOff>57785</xdr:colOff>
      <xdr:row>365</xdr:row>
      <xdr:rowOff>48260</xdr:rowOff>
    </xdr:from>
    <xdr:to>
      <xdr:col>0</xdr:col>
      <xdr:colOff>1334770</xdr:colOff>
      <xdr:row>365</xdr:row>
      <xdr:rowOff>1518285</xdr:rowOff>
    </xdr:to>
    <xdr:pic>
      <xdr:nvPicPr>
        <xdr:cNvPr id="153" name="图片 152">
          <a:extLst>
            <a:ext uri="{FF2B5EF4-FFF2-40B4-BE49-F238E27FC236}">
              <a16:creationId xmlns:a16="http://schemas.microsoft.com/office/drawing/2014/main" id="{00000000-0008-0000-6500-000099000000}"/>
            </a:ext>
          </a:extLst>
        </xdr:cNvPr>
        <xdr:cNvPicPr>
          <a:picLocks noChangeAspect="1"/>
        </xdr:cNvPicPr>
      </xdr:nvPicPr>
      <xdr:blipFill>
        <a:blip xmlns:r="http://schemas.openxmlformats.org/officeDocument/2006/relationships" r:embed="rId148"/>
        <a:stretch>
          <a:fillRect/>
        </a:stretch>
      </xdr:blipFill>
      <xdr:spPr>
        <a:xfrm>
          <a:off x="57785" y="632496830"/>
          <a:ext cx="1276985" cy="1470025"/>
        </a:xfrm>
        <a:prstGeom prst="rect">
          <a:avLst/>
        </a:prstGeom>
        <a:noFill/>
        <a:ln w="9525">
          <a:noFill/>
        </a:ln>
      </xdr:spPr>
    </xdr:pic>
    <xdr:clientData/>
  </xdr:twoCellAnchor>
  <xdr:twoCellAnchor editAs="oneCell">
    <xdr:from>
      <xdr:col>0</xdr:col>
      <xdr:colOff>286385</xdr:colOff>
      <xdr:row>373</xdr:row>
      <xdr:rowOff>196850</xdr:rowOff>
    </xdr:from>
    <xdr:to>
      <xdr:col>0</xdr:col>
      <xdr:colOff>1976120</xdr:colOff>
      <xdr:row>373</xdr:row>
      <xdr:rowOff>1685925</xdr:rowOff>
    </xdr:to>
    <xdr:pic>
      <xdr:nvPicPr>
        <xdr:cNvPr id="154" name="图片 153">
          <a:extLst>
            <a:ext uri="{FF2B5EF4-FFF2-40B4-BE49-F238E27FC236}">
              <a16:creationId xmlns:a16="http://schemas.microsoft.com/office/drawing/2014/main" id="{00000000-0008-0000-6500-00009A000000}"/>
            </a:ext>
          </a:extLst>
        </xdr:cNvPr>
        <xdr:cNvPicPr>
          <a:picLocks noChangeAspect="1"/>
        </xdr:cNvPicPr>
      </xdr:nvPicPr>
      <xdr:blipFill>
        <a:blip xmlns:r="http://schemas.openxmlformats.org/officeDocument/2006/relationships" r:embed="rId149"/>
        <a:stretch>
          <a:fillRect/>
        </a:stretch>
      </xdr:blipFill>
      <xdr:spPr>
        <a:xfrm>
          <a:off x="286385" y="647885420"/>
          <a:ext cx="1689735" cy="1489075"/>
        </a:xfrm>
        <a:prstGeom prst="rect">
          <a:avLst/>
        </a:prstGeom>
        <a:noFill/>
        <a:ln w="9525">
          <a:noFill/>
        </a:ln>
      </xdr:spPr>
    </xdr:pic>
    <xdr:clientData/>
  </xdr:twoCellAnchor>
  <xdr:twoCellAnchor editAs="oneCell">
    <xdr:from>
      <xdr:col>0</xdr:col>
      <xdr:colOff>295910</xdr:colOff>
      <xdr:row>374</xdr:row>
      <xdr:rowOff>95885</xdr:rowOff>
    </xdr:from>
    <xdr:to>
      <xdr:col>0</xdr:col>
      <xdr:colOff>1949450</xdr:colOff>
      <xdr:row>374</xdr:row>
      <xdr:rowOff>1600835</xdr:rowOff>
    </xdr:to>
    <xdr:pic>
      <xdr:nvPicPr>
        <xdr:cNvPr id="155" name="图片 154">
          <a:extLst>
            <a:ext uri="{FF2B5EF4-FFF2-40B4-BE49-F238E27FC236}">
              <a16:creationId xmlns:a16="http://schemas.microsoft.com/office/drawing/2014/main" id="{00000000-0008-0000-6500-00009B000000}"/>
            </a:ext>
          </a:extLst>
        </xdr:cNvPr>
        <xdr:cNvPicPr>
          <a:picLocks noChangeAspect="1"/>
        </xdr:cNvPicPr>
      </xdr:nvPicPr>
      <xdr:blipFill>
        <a:blip xmlns:r="http://schemas.openxmlformats.org/officeDocument/2006/relationships" r:embed="rId150"/>
        <a:stretch>
          <a:fillRect/>
        </a:stretch>
      </xdr:blipFill>
      <xdr:spPr>
        <a:xfrm>
          <a:off x="295910" y="649689455"/>
          <a:ext cx="1653540" cy="1504950"/>
        </a:xfrm>
        <a:prstGeom prst="rect">
          <a:avLst/>
        </a:prstGeom>
        <a:noFill/>
        <a:ln w="9525">
          <a:noFill/>
        </a:ln>
      </xdr:spPr>
    </xdr:pic>
    <xdr:clientData/>
  </xdr:twoCellAnchor>
  <xdr:twoCellAnchor editAs="oneCell">
    <xdr:from>
      <xdr:col>0</xdr:col>
      <xdr:colOff>172085</xdr:colOff>
      <xdr:row>376</xdr:row>
      <xdr:rowOff>219710</xdr:rowOff>
    </xdr:from>
    <xdr:to>
      <xdr:col>0</xdr:col>
      <xdr:colOff>1845945</xdr:colOff>
      <xdr:row>376</xdr:row>
      <xdr:rowOff>1703705</xdr:rowOff>
    </xdr:to>
    <xdr:pic>
      <xdr:nvPicPr>
        <xdr:cNvPr id="156" name="图片 155">
          <a:extLst>
            <a:ext uri="{FF2B5EF4-FFF2-40B4-BE49-F238E27FC236}">
              <a16:creationId xmlns:a16="http://schemas.microsoft.com/office/drawing/2014/main" id="{00000000-0008-0000-6500-00009C000000}"/>
            </a:ext>
          </a:extLst>
        </xdr:cNvPr>
        <xdr:cNvPicPr>
          <a:picLocks noChangeAspect="1"/>
        </xdr:cNvPicPr>
      </xdr:nvPicPr>
      <xdr:blipFill>
        <a:blip xmlns:r="http://schemas.openxmlformats.org/officeDocument/2006/relationships" r:embed="rId151"/>
        <a:stretch>
          <a:fillRect/>
        </a:stretch>
      </xdr:blipFill>
      <xdr:spPr>
        <a:xfrm>
          <a:off x="172085" y="653623280"/>
          <a:ext cx="1673860" cy="1483995"/>
        </a:xfrm>
        <a:prstGeom prst="rect">
          <a:avLst/>
        </a:prstGeom>
        <a:noFill/>
        <a:ln w="9525">
          <a:noFill/>
        </a:ln>
      </xdr:spPr>
    </xdr:pic>
    <xdr:clientData/>
  </xdr:twoCellAnchor>
  <xdr:twoCellAnchor editAs="oneCell">
    <xdr:from>
      <xdr:col>0</xdr:col>
      <xdr:colOff>229235</xdr:colOff>
      <xdr:row>375</xdr:row>
      <xdr:rowOff>267335</xdr:rowOff>
    </xdr:from>
    <xdr:to>
      <xdr:col>0</xdr:col>
      <xdr:colOff>1901825</xdr:colOff>
      <xdr:row>375</xdr:row>
      <xdr:rowOff>1723390</xdr:rowOff>
    </xdr:to>
    <xdr:pic>
      <xdr:nvPicPr>
        <xdr:cNvPr id="157" name="图片 156">
          <a:extLst>
            <a:ext uri="{FF2B5EF4-FFF2-40B4-BE49-F238E27FC236}">
              <a16:creationId xmlns:a16="http://schemas.microsoft.com/office/drawing/2014/main" id="{00000000-0008-0000-6500-00009D000000}"/>
            </a:ext>
          </a:extLst>
        </xdr:cNvPr>
        <xdr:cNvPicPr>
          <a:picLocks noChangeAspect="1"/>
        </xdr:cNvPicPr>
      </xdr:nvPicPr>
      <xdr:blipFill>
        <a:blip xmlns:r="http://schemas.openxmlformats.org/officeDocument/2006/relationships" r:embed="rId152"/>
        <a:stretch>
          <a:fillRect/>
        </a:stretch>
      </xdr:blipFill>
      <xdr:spPr>
        <a:xfrm>
          <a:off x="229235" y="651765905"/>
          <a:ext cx="1672590" cy="1456055"/>
        </a:xfrm>
        <a:prstGeom prst="rect">
          <a:avLst/>
        </a:prstGeom>
        <a:noFill/>
        <a:ln w="9525">
          <a:noFill/>
        </a:ln>
      </xdr:spPr>
    </xdr:pic>
    <xdr:clientData/>
  </xdr:twoCellAnchor>
  <xdr:twoCellAnchor editAs="oneCell">
    <xdr:from>
      <xdr:col>0</xdr:col>
      <xdr:colOff>286385</xdr:colOff>
      <xdr:row>377</xdr:row>
      <xdr:rowOff>257810</xdr:rowOff>
    </xdr:from>
    <xdr:to>
      <xdr:col>0</xdr:col>
      <xdr:colOff>2045335</xdr:colOff>
      <xdr:row>377</xdr:row>
      <xdr:rowOff>1766570</xdr:rowOff>
    </xdr:to>
    <xdr:pic>
      <xdr:nvPicPr>
        <xdr:cNvPr id="158" name="图片 157">
          <a:extLst>
            <a:ext uri="{FF2B5EF4-FFF2-40B4-BE49-F238E27FC236}">
              <a16:creationId xmlns:a16="http://schemas.microsoft.com/office/drawing/2014/main" id="{00000000-0008-0000-6500-00009E000000}"/>
            </a:ext>
          </a:extLst>
        </xdr:cNvPr>
        <xdr:cNvPicPr>
          <a:picLocks noChangeAspect="1"/>
        </xdr:cNvPicPr>
      </xdr:nvPicPr>
      <xdr:blipFill>
        <a:blip xmlns:r="http://schemas.openxmlformats.org/officeDocument/2006/relationships" r:embed="rId153"/>
        <a:stretch>
          <a:fillRect/>
        </a:stretch>
      </xdr:blipFill>
      <xdr:spPr>
        <a:xfrm>
          <a:off x="286385" y="655566380"/>
          <a:ext cx="1758950" cy="1508760"/>
        </a:xfrm>
        <a:prstGeom prst="rect">
          <a:avLst/>
        </a:prstGeom>
        <a:noFill/>
        <a:ln w="9525">
          <a:noFill/>
        </a:ln>
      </xdr:spPr>
    </xdr:pic>
    <xdr:clientData/>
  </xdr:twoCellAnchor>
  <xdr:twoCellAnchor editAs="oneCell">
    <xdr:from>
      <xdr:col>0</xdr:col>
      <xdr:colOff>372110</xdr:colOff>
      <xdr:row>378</xdr:row>
      <xdr:rowOff>191135</xdr:rowOff>
    </xdr:from>
    <xdr:to>
      <xdr:col>0</xdr:col>
      <xdr:colOff>2105025</xdr:colOff>
      <xdr:row>378</xdr:row>
      <xdr:rowOff>1704975</xdr:rowOff>
    </xdr:to>
    <xdr:pic>
      <xdr:nvPicPr>
        <xdr:cNvPr id="159" name="图片 158">
          <a:extLst>
            <a:ext uri="{FF2B5EF4-FFF2-40B4-BE49-F238E27FC236}">
              <a16:creationId xmlns:a16="http://schemas.microsoft.com/office/drawing/2014/main" id="{00000000-0008-0000-6500-00009F000000}"/>
            </a:ext>
          </a:extLst>
        </xdr:cNvPr>
        <xdr:cNvPicPr>
          <a:picLocks noChangeAspect="1"/>
        </xdr:cNvPicPr>
      </xdr:nvPicPr>
      <xdr:blipFill>
        <a:blip xmlns:r="http://schemas.openxmlformats.org/officeDocument/2006/relationships" r:embed="rId154"/>
        <a:stretch>
          <a:fillRect/>
        </a:stretch>
      </xdr:blipFill>
      <xdr:spPr>
        <a:xfrm>
          <a:off x="372110" y="657404705"/>
          <a:ext cx="1732915" cy="1513840"/>
        </a:xfrm>
        <a:prstGeom prst="rect">
          <a:avLst/>
        </a:prstGeom>
        <a:noFill/>
        <a:ln w="9525">
          <a:noFill/>
        </a:ln>
      </xdr:spPr>
    </xdr:pic>
    <xdr:clientData/>
  </xdr:twoCellAnchor>
  <xdr:twoCellAnchor editAs="oneCell">
    <xdr:from>
      <xdr:col>0</xdr:col>
      <xdr:colOff>286385</xdr:colOff>
      <xdr:row>379</xdr:row>
      <xdr:rowOff>219710</xdr:rowOff>
    </xdr:from>
    <xdr:to>
      <xdr:col>0</xdr:col>
      <xdr:colOff>1944370</xdr:colOff>
      <xdr:row>379</xdr:row>
      <xdr:rowOff>1677670</xdr:rowOff>
    </xdr:to>
    <xdr:pic>
      <xdr:nvPicPr>
        <xdr:cNvPr id="160" name="图片 159">
          <a:extLst>
            <a:ext uri="{FF2B5EF4-FFF2-40B4-BE49-F238E27FC236}">
              <a16:creationId xmlns:a16="http://schemas.microsoft.com/office/drawing/2014/main" id="{00000000-0008-0000-6500-0000A0000000}"/>
            </a:ext>
          </a:extLst>
        </xdr:cNvPr>
        <xdr:cNvPicPr>
          <a:picLocks noChangeAspect="1"/>
        </xdr:cNvPicPr>
      </xdr:nvPicPr>
      <xdr:blipFill>
        <a:blip xmlns:r="http://schemas.openxmlformats.org/officeDocument/2006/relationships" r:embed="rId155"/>
        <a:stretch>
          <a:fillRect/>
        </a:stretch>
      </xdr:blipFill>
      <xdr:spPr>
        <a:xfrm>
          <a:off x="286385" y="659338280"/>
          <a:ext cx="1657985" cy="1457960"/>
        </a:xfrm>
        <a:prstGeom prst="rect">
          <a:avLst/>
        </a:prstGeom>
        <a:noFill/>
        <a:ln w="9525">
          <a:noFill/>
        </a:ln>
      </xdr:spPr>
    </xdr:pic>
    <xdr:clientData/>
  </xdr:twoCellAnchor>
  <xdr:twoCellAnchor editAs="oneCell">
    <xdr:from>
      <xdr:col>0</xdr:col>
      <xdr:colOff>343535</xdr:colOff>
      <xdr:row>380</xdr:row>
      <xdr:rowOff>153035</xdr:rowOff>
    </xdr:from>
    <xdr:to>
      <xdr:col>0</xdr:col>
      <xdr:colOff>2063115</xdr:colOff>
      <xdr:row>380</xdr:row>
      <xdr:rowOff>1607185</xdr:rowOff>
    </xdr:to>
    <xdr:pic>
      <xdr:nvPicPr>
        <xdr:cNvPr id="161" name="图片 160">
          <a:extLst>
            <a:ext uri="{FF2B5EF4-FFF2-40B4-BE49-F238E27FC236}">
              <a16:creationId xmlns:a16="http://schemas.microsoft.com/office/drawing/2014/main" id="{00000000-0008-0000-6500-0000A1000000}"/>
            </a:ext>
          </a:extLst>
        </xdr:cNvPr>
        <xdr:cNvPicPr>
          <a:picLocks noChangeAspect="1"/>
        </xdr:cNvPicPr>
      </xdr:nvPicPr>
      <xdr:blipFill>
        <a:blip xmlns:r="http://schemas.openxmlformats.org/officeDocument/2006/relationships" r:embed="rId156"/>
        <a:stretch>
          <a:fillRect/>
        </a:stretch>
      </xdr:blipFill>
      <xdr:spPr>
        <a:xfrm>
          <a:off x="343535" y="661176605"/>
          <a:ext cx="1719580" cy="1454150"/>
        </a:xfrm>
        <a:prstGeom prst="rect">
          <a:avLst/>
        </a:prstGeom>
        <a:noFill/>
        <a:ln w="9525">
          <a:noFill/>
        </a:ln>
      </xdr:spPr>
    </xdr:pic>
    <xdr:clientData/>
  </xdr:twoCellAnchor>
  <xdr:twoCellAnchor editAs="oneCell">
    <xdr:from>
      <xdr:col>0</xdr:col>
      <xdr:colOff>57785</xdr:colOff>
      <xdr:row>384</xdr:row>
      <xdr:rowOff>105410</xdr:rowOff>
    </xdr:from>
    <xdr:to>
      <xdr:col>0</xdr:col>
      <xdr:colOff>1793875</xdr:colOff>
      <xdr:row>384</xdr:row>
      <xdr:rowOff>1457960</xdr:rowOff>
    </xdr:to>
    <xdr:pic>
      <xdr:nvPicPr>
        <xdr:cNvPr id="162" name="图片 161">
          <a:extLst>
            <a:ext uri="{FF2B5EF4-FFF2-40B4-BE49-F238E27FC236}">
              <a16:creationId xmlns:a16="http://schemas.microsoft.com/office/drawing/2014/main" id="{00000000-0008-0000-6500-0000A2000000}"/>
            </a:ext>
          </a:extLst>
        </xdr:cNvPr>
        <xdr:cNvPicPr>
          <a:picLocks noChangeAspect="1"/>
        </xdr:cNvPicPr>
      </xdr:nvPicPr>
      <xdr:blipFill>
        <a:blip xmlns:r="http://schemas.openxmlformats.org/officeDocument/2006/relationships" r:embed="rId157"/>
        <a:stretch>
          <a:fillRect/>
        </a:stretch>
      </xdr:blipFill>
      <xdr:spPr>
        <a:xfrm>
          <a:off x="57785" y="668748980"/>
          <a:ext cx="1736090" cy="1352550"/>
        </a:xfrm>
        <a:prstGeom prst="rect">
          <a:avLst/>
        </a:prstGeom>
        <a:noFill/>
        <a:ln w="9525">
          <a:noFill/>
        </a:ln>
      </xdr:spPr>
    </xdr:pic>
    <xdr:clientData/>
  </xdr:twoCellAnchor>
  <xdr:twoCellAnchor editAs="oneCell">
    <xdr:from>
      <xdr:col>0</xdr:col>
      <xdr:colOff>57785</xdr:colOff>
      <xdr:row>382</xdr:row>
      <xdr:rowOff>67310</xdr:rowOff>
    </xdr:from>
    <xdr:to>
      <xdr:col>0</xdr:col>
      <xdr:colOff>1788795</xdr:colOff>
      <xdr:row>382</xdr:row>
      <xdr:rowOff>1445260</xdr:rowOff>
    </xdr:to>
    <xdr:pic>
      <xdr:nvPicPr>
        <xdr:cNvPr id="163" name="图片 162">
          <a:extLst>
            <a:ext uri="{FF2B5EF4-FFF2-40B4-BE49-F238E27FC236}">
              <a16:creationId xmlns:a16="http://schemas.microsoft.com/office/drawing/2014/main" id="{00000000-0008-0000-6500-0000A3000000}"/>
            </a:ext>
          </a:extLst>
        </xdr:cNvPr>
        <xdr:cNvPicPr>
          <a:picLocks noChangeAspect="1"/>
        </xdr:cNvPicPr>
      </xdr:nvPicPr>
      <xdr:blipFill>
        <a:blip xmlns:r="http://schemas.openxmlformats.org/officeDocument/2006/relationships" r:embed="rId158"/>
        <a:stretch>
          <a:fillRect/>
        </a:stretch>
      </xdr:blipFill>
      <xdr:spPr>
        <a:xfrm>
          <a:off x="57785" y="664900880"/>
          <a:ext cx="1731010" cy="1377950"/>
        </a:xfrm>
        <a:prstGeom prst="rect">
          <a:avLst/>
        </a:prstGeom>
        <a:noFill/>
        <a:ln w="9525">
          <a:noFill/>
        </a:ln>
      </xdr:spPr>
    </xdr:pic>
    <xdr:clientData/>
  </xdr:twoCellAnchor>
  <xdr:twoCellAnchor editAs="oneCell">
    <xdr:from>
      <xdr:col>0</xdr:col>
      <xdr:colOff>57785</xdr:colOff>
      <xdr:row>383</xdr:row>
      <xdr:rowOff>95885</xdr:rowOff>
    </xdr:from>
    <xdr:to>
      <xdr:col>0</xdr:col>
      <xdr:colOff>1774825</xdr:colOff>
      <xdr:row>383</xdr:row>
      <xdr:rowOff>1448435</xdr:rowOff>
    </xdr:to>
    <xdr:pic>
      <xdr:nvPicPr>
        <xdr:cNvPr id="164" name="图片 163">
          <a:extLst>
            <a:ext uri="{FF2B5EF4-FFF2-40B4-BE49-F238E27FC236}">
              <a16:creationId xmlns:a16="http://schemas.microsoft.com/office/drawing/2014/main" id="{00000000-0008-0000-6500-0000A4000000}"/>
            </a:ext>
          </a:extLst>
        </xdr:cNvPr>
        <xdr:cNvPicPr>
          <a:picLocks noChangeAspect="1"/>
        </xdr:cNvPicPr>
      </xdr:nvPicPr>
      <xdr:blipFill>
        <a:blip xmlns:r="http://schemas.openxmlformats.org/officeDocument/2006/relationships" r:embed="rId159"/>
        <a:stretch>
          <a:fillRect/>
        </a:stretch>
      </xdr:blipFill>
      <xdr:spPr>
        <a:xfrm>
          <a:off x="57785" y="666834455"/>
          <a:ext cx="1717040" cy="1352550"/>
        </a:xfrm>
        <a:prstGeom prst="rect">
          <a:avLst/>
        </a:prstGeom>
        <a:noFill/>
        <a:ln w="9525">
          <a:noFill/>
        </a:ln>
      </xdr:spPr>
    </xdr:pic>
    <xdr:clientData/>
  </xdr:twoCellAnchor>
  <xdr:twoCellAnchor editAs="oneCell">
    <xdr:from>
      <xdr:col>0</xdr:col>
      <xdr:colOff>57785</xdr:colOff>
      <xdr:row>381</xdr:row>
      <xdr:rowOff>95885</xdr:rowOff>
    </xdr:from>
    <xdr:to>
      <xdr:col>0</xdr:col>
      <xdr:colOff>1790700</xdr:colOff>
      <xdr:row>381</xdr:row>
      <xdr:rowOff>1487170</xdr:rowOff>
    </xdr:to>
    <xdr:pic>
      <xdr:nvPicPr>
        <xdr:cNvPr id="165" name="图片 164">
          <a:extLst>
            <a:ext uri="{FF2B5EF4-FFF2-40B4-BE49-F238E27FC236}">
              <a16:creationId xmlns:a16="http://schemas.microsoft.com/office/drawing/2014/main" id="{00000000-0008-0000-6500-0000A5000000}"/>
            </a:ext>
          </a:extLst>
        </xdr:cNvPr>
        <xdr:cNvPicPr>
          <a:picLocks noChangeAspect="1"/>
        </xdr:cNvPicPr>
      </xdr:nvPicPr>
      <xdr:blipFill>
        <a:blip xmlns:r="http://schemas.openxmlformats.org/officeDocument/2006/relationships" r:embed="rId160"/>
        <a:stretch>
          <a:fillRect/>
        </a:stretch>
      </xdr:blipFill>
      <xdr:spPr>
        <a:xfrm>
          <a:off x="57785" y="663024455"/>
          <a:ext cx="1732915" cy="1391285"/>
        </a:xfrm>
        <a:prstGeom prst="rect">
          <a:avLst/>
        </a:prstGeom>
        <a:noFill/>
        <a:ln w="9525">
          <a:noFill/>
        </a:ln>
      </xdr:spPr>
    </xdr:pic>
    <xdr:clientData/>
  </xdr:twoCellAnchor>
  <xdr:twoCellAnchor editAs="oneCell">
    <xdr:from>
      <xdr:col>0</xdr:col>
      <xdr:colOff>57785</xdr:colOff>
      <xdr:row>385</xdr:row>
      <xdr:rowOff>86360</xdr:rowOff>
    </xdr:from>
    <xdr:to>
      <xdr:col>0</xdr:col>
      <xdr:colOff>1816100</xdr:colOff>
      <xdr:row>385</xdr:row>
      <xdr:rowOff>1392555</xdr:rowOff>
    </xdr:to>
    <xdr:pic>
      <xdr:nvPicPr>
        <xdr:cNvPr id="166" name="图片 165">
          <a:extLst>
            <a:ext uri="{FF2B5EF4-FFF2-40B4-BE49-F238E27FC236}">
              <a16:creationId xmlns:a16="http://schemas.microsoft.com/office/drawing/2014/main" id="{00000000-0008-0000-6500-0000A6000000}"/>
            </a:ext>
          </a:extLst>
        </xdr:cNvPr>
        <xdr:cNvPicPr>
          <a:picLocks noChangeAspect="1"/>
        </xdr:cNvPicPr>
      </xdr:nvPicPr>
      <xdr:blipFill>
        <a:blip xmlns:r="http://schemas.openxmlformats.org/officeDocument/2006/relationships" r:embed="rId161"/>
        <a:stretch>
          <a:fillRect/>
        </a:stretch>
      </xdr:blipFill>
      <xdr:spPr>
        <a:xfrm>
          <a:off x="57785" y="670634930"/>
          <a:ext cx="1758315" cy="1306195"/>
        </a:xfrm>
        <a:prstGeom prst="rect">
          <a:avLst/>
        </a:prstGeom>
        <a:noFill/>
        <a:ln w="9525">
          <a:noFill/>
        </a:ln>
      </xdr:spPr>
    </xdr:pic>
    <xdr:clientData/>
  </xdr:twoCellAnchor>
  <xdr:twoCellAnchor editAs="oneCell">
    <xdr:from>
      <xdr:col>0</xdr:col>
      <xdr:colOff>57785</xdr:colOff>
      <xdr:row>386</xdr:row>
      <xdr:rowOff>125095</xdr:rowOff>
    </xdr:from>
    <xdr:to>
      <xdr:col>0</xdr:col>
      <xdr:colOff>1804035</xdr:colOff>
      <xdr:row>386</xdr:row>
      <xdr:rowOff>1384300</xdr:rowOff>
    </xdr:to>
    <xdr:pic>
      <xdr:nvPicPr>
        <xdr:cNvPr id="167" name="图片 166">
          <a:extLst>
            <a:ext uri="{FF2B5EF4-FFF2-40B4-BE49-F238E27FC236}">
              <a16:creationId xmlns:a16="http://schemas.microsoft.com/office/drawing/2014/main" id="{00000000-0008-0000-6500-0000A7000000}"/>
            </a:ext>
          </a:extLst>
        </xdr:cNvPr>
        <xdr:cNvPicPr>
          <a:picLocks noChangeAspect="1"/>
        </xdr:cNvPicPr>
      </xdr:nvPicPr>
      <xdr:blipFill>
        <a:blip xmlns:r="http://schemas.openxmlformats.org/officeDocument/2006/relationships" r:embed="rId162"/>
        <a:stretch>
          <a:fillRect/>
        </a:stretch>
      </xdr:blipFill>
      <xdr:spPr>
        <a:xfrm>
          <a:off x="57785" y="672578665"/>
          <a:ext cx="1746250" cy="1259205"/>
        </a:xfrm>
        <a:prstGeom prst="rect">
          <a:avLst/>
        </a:prstGeom>
        <a:noFill/>
        <a:ln w="9525">
          <a:noFill/>
        </a:ln>
      </xdr:spPr>
    </xdr:pic>
    <xdr:clientData/>
  </xdr:twoCellAnchor>
  <xdr:twoCellAnchor editAs="oneCell">
    <xdr:from>
      <xdr:col>0</xdr:col>
      <xdr:colOff>57785</xdr:colOff>
      <xdr:row>388</xdr:row>
      <xdr:rowOff>114935</xdr:rowOff>
    </xdr:from>
    <xdr:to>
      <xdr:col>0</xdr:col>
      <xdr:colOff>1776095</xdr:colOff>
      <xdr:row>388</xdr:row>
      <xdr:rowOff>1426210</xdr:rowOff>
    </xdr:to>
    <xdr:pic>
      <xdr:nvPicPr>
        <xdr:cNvPr id="168" name="图片 167">
          <a:extLst>
            <a:ext uri="{FF2B5EF4-FFF2-40B4-BE49-F238E27FC236}">
              <a16:creationId xmlns:a16="http://schemas.microsoft.com/office/drawing/2014/main" id="{00000000-0008-0000-6500-0000A8000000}"/>
            </a:ext>
          </a:extLst>
        </xdr:cNvPr>
        <xdr:cNvPicPr>
          <a:picLocks noChangeAspect="1"/>
        </xdr:cNvPicPr>
      </xdr:nvPicPr>
      <xdr:blipFill>
        <a:blip xmlns:r="http://schemas.openxmlformats.org/officeDocument/2006/relationships" r:embed="rId163"/>
        <a:stretch>
          <a:fillRect/>
        </a:stretch>
      </xdr:blipFill>
      <xdr:spPr>
        <a:xfrm>
          <a:off x="57785" y="676378505"/>
          <a:ext cx="1718310" cy="1311275"/>
        </a:xfrm>
        <a:prstGeom prst="rect">
          <a:avLst/>
        </a:prstGeom>
        <a:noFill/>
        <a:ln w="9525">
          <a:noFill/>
        </a:ln>
      </xdr:spPr>
    </xdr:pic>
    <xdr:clientData/>
  </xdr:twoCellAnchor>
  <xdr:twoCellAnchor editAs="oneCell">
    <xdr:from>
      <xdr:col>0</xdr:col>
      <xdr:colOff>57785</xdr:colOff>
      <xdr:row>387</xdr:row>
      <xdr:rowOff>114935</xdr:rowOff>
    </xdr:from>
    <xdr:to>
      <xdr:col>0</xdr:col>
      <xdr:colOff>1751330</xdr:colOff>
      <xdr:row>387</xdr:row>
      <xdr:rowOff>1402080</xdr:rowOff>
    </xdr:to>
    <xdr:pic>
      <xdr:nvPicPr>
        <xdr:cNvPr id="169" name="图片 168">
          <a:extLst>
            <a:ext uri="{FF2B5EF4-FFF2-40B4-BE49-F238E27FC236}">
              <a16:creationId xmlns:a16="http://schemas.microsoft.com/office/drawing/2014/main" id="{00000000-0008-0000-6500-0000A9000000}"/>
            </a:ext>
          </a:extLst>
        </xdr:cNvPr>
        <xdr:cNvPicPr>
          <a:picLocks noChangeAspect="1"/>
        </xdr:cNvPicPr>
      </xdr:nvPicPr>
      <xdr:blipFill>
        <a:blip xmlns:r="http://schemas.openxmlformats.org/officeDocument/2006/relationships" r:embed="rId164"/>
        <a:stretch>
          <a:fillRect/>
        </a:stretch>
      </xdr:blipFill>
      <xdr:spPr>
        <a:xfrm>
          <a:off x="57785" y="674473505"/>
          <a:ext cx="1693545" cy="1287145"/>
        </a:xfrm>
        <a:prstGeom prst="rect">
          <a:avLst/>
        </a:prstGeom>
        <a:noFill/>
        <a:ln w="9525">
          <a:noFill/>
        </a:ln>
      </xdr:spPr>
    </xdr:pic>
    <xdr:clientData/>
  </xdr:twoCellAnchor>
  <xdr:twoCellAnchor editAs="oneCell">
    <xdr:from>
      <xdr:col>0</xdr:col>
      <xdr:colOff>57785</xdr:colOff>
      <xdr:row>389</xdr:row>
      <xdr:rowOff>95885</xdr:rowOff>
    </xdr:from>
    <xdr:to>
      <xdr:col>0</xdr:col>
      <xdr:colOff>1783080</xdr:colOff>
      <xdr:row>389</xdr:row>
      <xdr:rowOff>1422400</xdr:rowOff>
    </xdr:to>
    <xdr:pic>
      <xdr:nvPicPr>
        <xdr:cNvPr id="170" name="图片 169">
          <a:extLst>
            <a:ext uri="{FF2B5EF4-FFF2-40B4-BE49-F238E27FC236}">
              <a16:creationId xmlns:a16="http://schemas.microsoft.com/office/drawing/2014/main" id="{00000000-0008-0000-6500-0000AA000000}"/>
            </a:ext>
          </a:extLst>
        </xdr:cNvPr>
        <xdr:cNvPicPr>
          <a:picLocks noChangeAspect="1"/>
        </xdr:cNvPicPr>
      </xdr:nvPicPr>
      <xdr:blipFill>
        <a:blip xmlns:r="http://schemas.openxmlformats.org/officeDocument/2006/relationships" r:embed="rId165"/>
        <a:stretch>
          <a:fillRect/>
        </a:stretch>
      </xdr:blipFill>
      <xdr:spPr>
        <a:xfrm>
          <a:off x="57785" y="678264455"/>
          <a:ext cx="1725295" cy="1326515"/>
        </a:xfrm>
        <a:prstGeom prst="rect">
          <a:avLst/>
        </a:prstGeom>
        <a:noFill/>
        <a:ln w="9525">
          <a:noFill/>
        </a:ln>
      </xdr:spPr>
    </xdr:pic>
    <xdr:clientData/>
  </xdr:twoCellAnchor>
  <xdr:twoCellAnchor editAs="oneCell">
    <xdr:from>
      <xdr:col>0</xdr:col>
      <xdr:colOff>57785</xdr:colOff>
      <xdr:row>390</xdr:row>
      <xdr:rowOff>76835</xdr:rowOff>
    </xdr:from>
    <xdr:to>
      <xdr:col>0</xdr:col>
      <xdr:colOff>1778000</xdr:colOff>
      <xdr:row>390</xdr:row>
      <xdr:rowOff>1489075</xdr:rowOff>
    </xdr:to>
    <xdr:pic>
      <xdr:nvPicPr>
        <xdr:cNvPr id="171" name="图片 170">
          <a:extLst>
            <a:ext uri="{FF2B5EF4-FFF2-40B4-BE49-F238E27FC236}">
              <a16:creationId xmlns:a16="http://schemas.microsoft.com/office/drawing/2014/main" id="{00000000-0008-0000-6500-0000AB000000}"/>
            </a:ext>
          </a:extLst>
        </xdr:cNvPr>
        <xdr:cNvPicPr>
          <a:picLocks noChangeAspect="1"/>
        </xdr:cNvPicPr>
      </xdr:nvPicPr>
      <xdr:blipFill>
        <a:blip xmlns:r="http://schemas.openxmlformats.org/officeDocument/2006/relationships" r:embed="rId166"/>
        <a:stretch>
          <a:fillRect/>
        </a:stretch>
      </xdr:blipFill>
      <xdr:spPr>
        <a:xfrm>
          <a:off x="57785" y="680150405"/>
          <a:ext cx="1720215" cy="1412240"/>
        </a:xfrm>
        <a:prstGeom prst="rect">
          <a:avLst/>
        </a:prstGeom>
        <a:noFill/>
        <a:ln w="9525">
          <a:noFill/>
        </a:ln>
      </xdr:spPr>
    </xdr:pic>
    <xdr:clientData/>
  </xdr:twoCellAnchor>
  <xdr:twoCellAnchor editAs="oneCell">
    <xdr:from>
      <xdr:col>0</xdr:col>
      <xdr:colOff>57785</xdr:colOff>
      <xdr:row>391</xdr:row>
      <xdr:rowOff>32385</xdr:rowOff>
    </xdr:from>
    <xdr:to>
      <xdr:col>0</xdr:col>
      <xdr:colOff>1677035</xdr:colOff>
      <xdr:row>391</xdr:row>
      <xdr:rowOff>1537335</xdr:rowOff>
    </xdr:to>
    <xdr:pic>
      <xdr:nvPicPr>
        <xdr:cNvPr id="172" name="图片 171">
          <a:extLst>
            <a:ext uri="{FF2B5EF4-FFF2-40B4-BE49-F238E27FC236}">
              <a16:creationId xmlns:a16="http://schemas.microsoft.com/office/drawing/2014/main" id="{00000000-0008-0000-6500-0000AC000000}"/>
            </a:ext>
          </a:extLst>
        </xdr:cNvPr>
        <xdr:cNvPicPr>
          <a:picLocks noChangeAspect="1"/>
        </xdr:cNvPicPr>
      </xdr:nvPicPr>
      <xdr:blipFill>
        <a:blip xmlns:r="http://schemas.openxmlformats.org/officeDocument/2006/relationships" r:embed="rId167"/>
        <a:stretch>
          <a:fillRect/>
        </a:stretch>
      </xdr:blipFill>
      <xdr:spPr>
        <a:xfrm>
          <a:off x="57785" y="682010955"/>
          <a:ext cx="1619250" cy="1504950"/>
        </a:xfrm>
        <a:prstGeom prst="rect">
          <a:avLst/>
        </a:prstGeom>
        <a:noFill/>
        <a:ln w="9525">
          <a:noFill/>
        </a:ln>
      </xdr:spPr>
    </xdr:pic>
    <xdr:clientData/>
  </xdr:twoCellAnchor>
  <xdr:twoCellAnchor editAs="oneCell">
    <xdr:from>
      <xdr:col>0</xdr:col>
      <xdr:colOff>57785</xdr:colOff>
      <xdr:row>392</xdr:row>
      <xdr:rowOff>83185</xdr:rowOff>
    </xdr:from>
    <xdr:to>
      <xdr:col>0</xdr:col>
      <xdr:colOff>1814830</xdr:colOff>
      <xdr:row>392</xdr:row>
      <xdr:rowOff>1470660</xdr:rowOff>
    </xdr:to>
    <xdr:pic>
      <xdr:nvPicPr>
        <xdr:cNvPr id="173" name="图片 172">
          <a:extLst>
            <a:ext uri="{FF2B5EF4-FFF2-40B4-BE49-F238E27FC236}">
              <a16:creationId xmlns:a16="http://schemas.microsoft.com/office/drawing/2014/main" id="{00000000-0008-0000-6500-0000AD000000}"/>
            </a:ext>
          </a:extLst>
        </xdr:cNvPr>
        <xdr:cNvPicPr>
          <a:picLocks noChangeAspect="1"/>
        </xdr:cNvPicPr>
      </xdr:nvPicPr>
      <xdr:blipFill>
        <a:blip xmlns:r="http://schemas.openxmlformats.org/officeDocument/2006/relationships" r:embed="rId168"/>
        <a:stretch>
          <a:fillRect/>
        </a:stretch>
      </xdr:blipFill>
      <xdr:spPr>
        <a:xfrm>
          <a:off x="57785" y="683966755"/>
          <a:ext cx="1757045" cy="1387475"/>
        </a:xfrm>
        <a:prstGeom prst="rect">
          <a:avLst/>
        </a:prstGeom>
        <a:noFill/>
        <a:ln w="9525">
          <a:noFill/>
        </a:ln>
      </xdr:spPr>
    </xdr:pic>
    <xdr:clientData/>
  </xdr:twoCellAnchor>
  <xdr:twoCellAnchor editAs="oneCell">
    <xdr:from>
      <xdr:col>0</xdr:col>
      <xdr:colOff>57785</xdr:colOff>
      <xdr:row>393</xdr:row>
      <xdr:rowOff>67310</xdr:rowOff>
    </xdr:from>
    <xdr:to>
      <xdr:col>0</xdr:col>
      <xdr:colOff>1765300</xdr:colOff>
      <xdr:row>393</xdr:row>
      <xdr:rowOff>1498600</xdr:rowOff>
    </xdr:to>
    <xdr:pic>
      <xdr:nvPicPr>
        <xdr:cNvPr id="174" name="图片 173">
          <a:extLst>
            <a:ext uri="{FF2B5EF4-FFF2-40B4-BE49-F238E27FC236}">
              <a16:creationId xmlns:a16="http://schemas.microsoft.com/office/drawing/2014/main" id="{00000000-0008-0000-6500-0000AE000000}"/>
            </a:ext>
          </a:extLst>
        </xdr:cNvPr>
        <xdr:cNvPicPr>
          <a:picLocks noChangeAspect="1"/>
        </xdr:cNvPicPr>
      </xdr:nvPicPr>
      <xdr:blipFill>
        <a:blip xmlns:r="http://schemas.openxmlformats.org/officeDocument/2006/relationships" r:embed="rId169"/>
        <a:stretch>
          <a:fillRect/>
        </a:stretch>
      </xdr:blipFill>
      <xdr:spPr>
        <a:xfrm>
          <a:off x="57785" y="685855880"/>
          <a:ext cx="1707515" cy="1431290"/>
        </a:xfrm>
        <a:prstGeom prst="rect">
          <a:avLst/>
        </a:prstGeom>
        <a:noFill/>
        <a:ln w="9525">
          <a:noFill/>
        </a:ln>
      </xdr:spPr>
    </xdr:pic>
    <xdr:clientData/>
  </xdr:twoCellAnchor>
  <xdr:twoCellAnchor editAs="oneCell">
    <xdr:from>
      <xdr:col>0</xdr:col>
      <xdr:colOff>57785</xdr:colOff>
      <xdr:row>394</xdr:row>
      <xdr:rowOff>67310</xdr:rowOff>
    </xdr:from>
    <xdr:to>
      <xdr:col>0</xdr:col>
      <xdr:colOff>1777365</xdr:colOff>
      <xdr:row>394</xdr:row>
      <xdr:rowOff>1524000</xdr:rowOff>
    </xdr:to>
    <xdr:pic>
      <xdr:nvPicPr>
        <xdr:cNvPr id="175" name="图片 174">
          <a:extLst>
            <a:ext uri="{FF2B5EF4-FFF2-40B4-BE49-F238E27FC236}">
              <a16:creationId xmlns:a16="http://schemas.microsoft.com/office/drawing/2014/main" id="{00000000-0008-0000-6500-0000AF000000}"/>
            </a:ext>
          </a:extLst>
        </xdr:cNvPr>
        <xdr:cNvPicPr>
          <a:picLocks noChangeAspect="1"/>
        </xdr:cNvPicPr>
      </xdr:nvPicPr>
      <xdr:blipFill>
        <a:blip xmlns:r="http://schemas.openxmlformats.org/officeDocument/2006/relationships" r:embed="rId170"/>
        <a:stretch>
          <a:fillRect/>
        </a:stretch>
      </xdr:blipFill>
      <xdr:spPr>
        <a:xfrm>
          <a:off x="57785" y="687760880"/>
          <a:ext cx="1719580" cy="1456690"/>
        </a:xfrm>
        <a:prstGeom prst="rect">
          <a:avLst/>
        </a:prstGeom>
        <a:noFill/>
        <a:ln w="9525">
          <a:noFill/>
        </a:ln>
      </xdr:spPr>
    </xdr:pic>
    <xdr:clientData/>
  </xdr:twoCellAnchor>
  <xdr:twoCellAnchor editAs="oneCell">
    <xdr:from>
      <xdr:col>0</xdr:col>
      <xdr:colOff>57785</xdr:colOff>
      <xdr:row>395</xdr:row>
      <xdr:rowOff>48260</xdr:rowOff>
    </xdr:from>
    <xdr:to>
      <xdr:col>0</xdr:col>
      <xdr:colOff>1777365</xdr:colOff>
      <xdr:row>395</xdr:row>
      <xdr:rowOff>1502410</xdr:rowOff>
    </xdr:to>
    <xdr:pic>
      <xdr:nvPicPr>
        <xdr:cNvPr id="176" name="图片 175">
          <a:extLst>
            <a:ext uri="{FF2B5EF4-FFF2-40B4-BE49-F238E27FC236}">
              <a16:creationId xmlns:a16="http://schemas.microsoft.com/office/drawing/2014/main" id="{00000000-0008-0000-6500-0000B0000000}"/>
            </a:ext>
          </a:extLst>
        </xdr:cNvPr>
        <xdr:cNvPicPr>
          <a:picLocks noChangeAspect="1"/>
        </xdr:cNvPicPr>
      </xdr:nvPicPr>
      <xdr:blipFill>
        <a:blip xmlns:r="http://schemas.openxmlformats.org/officeDocument/2006/relationships" r:embed="rId171"/>
        <a:stretch>
          <a:fillRect/>
        </a:stretch>
      </xdr:blipFill>
      <xdr:spPr>
        <a:xfrm>
          <a:off x="57785" y="689646830"/>
          <a:ext cx="1719580" cy="1454150"/>
        </a:xfrm>
        <a:prstGeom prst="rect">
          <a:avLst/>
        </a:prstGeom>
        <a:noFill/>
        <a:ln w="9525">
          <a:noFill/>
        </a:ln>
      </xdr:spPr>
    </xdr:pic>
    <xdr:clientData/>
  </xdr:twoCellAnchor>
  <xdr:twoCellAnchor editAs="oneCell">
    <xdr:from>
      <xdr:col>0</xdr:col>
      <xdr:colOff>57785</xdr:colOff>
      <xdr:row>397</xdr:row>
      <xdr:rowOff>38735</xdr:rowOff>
    </xdr:from>
    <xdr:to>
      <xdr:col>0</xdr:col>
      <xdr:colOff>1734820</xdr:colOff>
      <xdr:row>397</xdr:row>
      <xdr:rowOff>1548130</xdr:rowOff>
    </xdr:to>
    <xdr:pic>
      <xdr:nvPicPr>
        <xdr:cNvPr id="177" name="图片 176">
          <a:extLst>
            <a:ext uri="{FF2B5EF4-FFF2-40B4-BE49-F238E27FC236}">
              <a16:creationId xmlns:a16="http://schemas.microsoft.com/office/drawing/2014/main" id="{00000000-0008-0000-6500-0000B1000000}"/>
            </a:ext>
          </a:extLst>
        </xdr:cNvPr>
        <xdr:cNvPicPr>
          <a:picLocks noChangeAspect="1"/>
        </xdr:cNvPicPr>
      </xdr:nvPicPr>
      <xdr:blipFill>
        <a:blip xmlns:r="http://schemas.openxmlformats.org/officeDocument/2006/relationships" r:embed="rId172"/>
        <a:stretch>
          <a:fillRect/>
        </a:stretch>
      </xdr:blipFill>
      <xdr:spPr>
        <a:xfrm>
          <a:off x="57785" y="693447305"/>
          <a:ext cx="1677035" cy="1509395"/>
        </a:xfrm>
        <a:prstGeom prst="rect">
          <a:avLst/>
        </a:prstGeom>
        <a:noFill/>
        <a:ln w="9525">
          <a:noFill/>
        </a:ln>
      </xdr:spPr>
    </xdr:pic>
    <xdr:clientData/>
  </xdr:twoCellAnchor>
  <xdr:twoCellAnchor editAs="oneCell">
    <xdr:from>
      <xdr:col>0</xdr:col>
      <xdr:colOff>57785</xdr:colOff>
      <xdr:row>396</xdr:row>
      <xdr:rowOff>57785</xdr:rowOff>
    </xdr:from>
    <xdr:to>
      <xdr:col>0</xdr:col>
      <xdr:colOff>1736725</xdr:colOff>
      <xdr:row>396</xdr:row>
      <xdr:rowOff>1515745</xdr:rowOff>
    </xdr:to>
    <xdr:pic>
      <xdr:nvPicPr>
        <xdr:cNvPr id="178" name="图片 177">
          <a:extLst>
            <a:ext uri="{FF2B5EF4-FFF2-40B4-BE49-F238E27FC236}">
              <a16:creationId xmlns:a16="http://schemas.microsoft.com/office/drawing/2014/main" id="{00000000-0008-0000-6500-0000B2000000}"/>
            </a:ext>
          </a:extLst>
        </xdr:cNvPr>
        <xdr:cNvPicPr>
          <a:picLocks noChangeAspect="1"/>
        </xdr:cNvPicPr>
      </xdr:nvPicPr>
      <xdr:blipFill>
        <a:blip xmlns:r="http://schemas.openxmlformats.org/officeDocument/2006/relationships" r:embed="rId173"/>
        <a:stretch>
          <a:fillRect/>
        </a:stretch>
      </xdr:blipFill>
      <xdr:spPr>
        <a:xfrm>
          <a:off x="57785" y="691561355"/>
          <a:ext cx="1678940" cy="1457960"/>
        </a:xfrm>
        <a:prstGeom prst="rect">
          <a:avLst/>
        </a:prstGeom>
        <a:noFill/>
        <a:ln w="9525">
          <a:noFill/>
        </a:ln>
      </xdr:spPr>
    </xdr:pic>
    <xdr:clientData/>
  </xdr:twoCellAnchor>
  <xdr:twoCellAnchor editAs="oneCell">
    <xdr:from>
      <xdr:col>0</xdr:col>
      <xdr:colOff>57785</xdr:colOff>
      <xdr:row>398</xdr:row>
      <xdr:rowOff>57785</xdr:rowOff>
    </xdr:from>
    <xdr:to>
      <xdr:col>0</xdr:col>
      <xdr:colOff>1739900</xdr:colOff>
      <xdr:row>398</xdr:row>
      <xdr:rowOff>1489075</xdr:rowOff>
    </xdr:to>
    <xdr:pic>
      <xdr:nvPicPr>
        <xdr:cNvPr id="179" name="图片 178">
          <a:extLst>
            <a:ext uri="{FF2B5EF4-FFF2-40B4-BE49-F238E27FC236}">
              <a16:creationId xmlns:a16="http://schemas.microsoft.com/office/drawing/2014/main" id="{00000000-0008-0000-6500-0000B3000000}"/>
            </a:ext>
          </a:extLst>
        </xdr:cNvPr>
        <xdr:cNvPicPr>
          <a:picLocks noChangeAspect="1"/>
        </xdr:cNvPicPr>
      </xdr:nvPicPr>
      <xdr:blipFill>
        <a:blip xmlns:r="http://schemas.openxmlformats.org/officeDocument/2006/relationships" r:embed="rId174"/>
        <a:stretch>
          <a:fillRect/>
        </a:stretch>
      </xdr:blipFill>
      <xdr:spPr>
        <a:xfrm>
          <a:off x="57785" y="695371355"/>
          <a:ext cx="1682115" cy="1431290"/>
        </a:xfrm>
        <a:prstGeom prst="rect">
          <a:avLst/>
        </a:prstGeom>
        <a:noFill/>
        <a:ln w="9525">
          <a:noFill/>
        </a:ln>
      </xdr:spPr>
    </xdr:pic>
    <xdr:clientData/>
  </xdr:twoCellAnchor>
  <xdr:twoCellAnchor editAs="oneCell">
    <xdr:from>
      <xdr:col>0</xdr:col>
      <xdr:colOff>57785</xdr:colOff>
      <xdr:row>399</xdr:row>
      <xdr:rowOff>48260</xdr:rowOff>
    </xdr:from>
    <xdr:to>
      <xdr:col>0</xdr:col>
      <xdr:colOff>1741805</xdr:colOff>
      <xdr:row>399</xdr:row>
      <xdr:rowOff>1531620</xdr:rowOff>
    </xdr:to>
    <xdr:pic>
      <xdr:nvPicPr>
        <xdr:cNvPr id="180" name="图片 179">
          <a:extLst>
            <a:ext uri="{FF2B5EF4-FFF2-40B4-BE49-F238E27FC236}">
              <a16:creationId xmlns:a16="http://schemas.microsoft.com/office/drawing/2014/main" id="{00000000-0008-0000-6500-0000B4000000}"/>
            </a:ext>
          </a:extLst>
        </xdr:cNvPr>
        <xdr:cNvPicPr>
          <a:picLocks noChangeAspect="1"/>
        </xdr:cNvPicPr>
      </xdr:nvPicPr>
      <xdr:blipFill>
        <a:blip xmlns:r="http://schemas.openxmlformats.org/officeDocument/2006/relationships" r:embed="rId175"/>
        <a:stretch>
          <a:fillRect/>
        </a:stretch>
      </xdr:blipFill>
      <xdr:spPr>
        <a:xfrm>
          <a:off x="57785" y="697266830"/>
          <a:ext cx="1684020" cy="1483360"/>
        </a:xfrm>
        <a:prstGeom prst="rect">
          <a:avLst/>
        </a:prstGeom>
        <a:noFill/>
        <a:ln w="9525">
          <a:noFill/>
        </a:ln>
      </xdr:spPr>
    </xdr:pic>
    <xdr:clientData/>
  </xdr:twoCellAnchor>
  <xdr:twoCellAnchor editAs="oneCell">
    <xdr:from>
      <xdr:col>0</xdr:col>
      <xdr:colOff>57785</xdr:colOff>
      <xdr:row>400</xdr:row>
      <xdr:rowOff>48260</xdr:rowOff>
    </xdr:from>
    <xdr:to>
      <xdr:col>0</xdr:col>
      <xdr:colOff>1753870</xdr:colOff>
      <xdr:row>400</xdr:row>
      <xdr:rowOff>1492885</xdr:rowOff>
    </xdr:to>
    <xdr:pic>
      <xdr:nvPicPr>
        <xdr:cNvPr id="181" name="图片 180">
          <a:extLst>
            <a:ext uri="{FF2B5EF4-FFF2-40B4-BE49-F238E27FC236}">
              <a16:creationId xmlns:a16="http://schemas.microsoft.com/office/drawing/2014/main" id="{00000000-0008-0000-6500-0000B5000000}"/>
            </a:ext>
          </a:extLst>
        </xdr:cNvPr>
        <xdr:cNvPicPr>
          <a:picLocks noChangeAspect="1"/>
        </xdr:cNvPicPr>
      </xdr:nvPicPr>
      <xdr:blipFill>
        <a:blip xmlns:r="http://schemas.openxmlformats.org/officeDocument/2006/relationships" r:embed="rId176"/>
        <a:stretch>
          <a:fillRect/>
        </a:stretch>
      </xdr:blipFill>
      <xdr:spPr>
        <a:xfrm>
          <a:off x="57785" y="699171830"/>
          <a:ext cx="1696085" cy="1444625"/>
        </a:xfrm>
        <a:prstGeom prst="rect">
          <a:avLst/>
        </a:prstGeom>
        <a:noFill/>
        <a:ln w="9525">
          <a:noFill/>
        </a:ln>
      </xdr:spPr>
    </xdr:pic>
    <xdr:clientData/>
  </xdr:twoCellAnchor>
  <xdr:twoCellAnchor editAs="oneCell">
    <xdr:from>
      <xdr:col>0</xdr:col>
      <xdr:colOff>57785</xdr:colOff>
      <xdr:row>401</xdr:row>
      <xdr:rowOff>78740</xdr:rowOff>
    </xdr:from>
    <xdr:to>
      <xdr:col>0</xdr:col>
      <xdr:colOff>1709420</xdr:colOff>
      <xdr:row>401</xdr:row>
      <xdr:rowOff>1493520</xdr:rowOff>
    </xdr:to>
    <xdr:pic>
      <xdr:nvPicPr>
        <xdr:cNvPr id="182" name="图片 181">
          <a:extLst>
            <a:ext uri="{FF2B5EF4-FFF2-40B4-BE49-F238E27FC236}">
              <a16:creationId xmlns:a16="http://schemas.microsoft.com/office/drawing/2014/main" id="{00000000-0008-0000-6500-0000B6000000}"/>
            </a:ext>
          </a:extLst>
        </xdr:cNvPr>
        <xdr:cNvPicPr>
          <a:picLocks noChangeAspect="1"/>
        </xdr:cNvPicPr>
      </xdr:nvPicPr>
      <xdr:blipFill>
        <a:blip xmlns:r="http://schemas.openxmlformats.org/officeDocument/2006/relationships" r:embed="rId177"/>
        <a:stretch>
          <a:fillRect/>
        </a:stretch>
      </xdr:blipFill>
      <xdr:spPr>
        <a:xfrm>
          <a:off x="57785" y="701107310"/>
          <a:ext cx="1651635" cy="1414780"/>
        </a:xfrm>
        <a:prstGeom prst="rect">
          <a:avLst/>
        </a:prstGeom>
        <a:noFill/>
        <a:ln w="9525">
          <a:noFill/>
        </a:ln>
      </xdr:spPr>
    </xdr:pic>
    <xdr:clientData/>
  </xdr:twoCellAnchor>
  <xdr:twoCellAnchor editAs="oneCell">
    <xdr:from>
      <xdr:col>0</xdr:col>
      <xdr:colOff>57785</xdr:colOff>
      <xdr:row>402</xdr:row>
      <xdr:rowOff>66040</xdr:rowOff>
    </xdr:from>
    <xdr:to>
      <xdr:col>0</xdr:col>
      <xdr:colOff>1755140</xdr:colOff>
      <xdr:row>402</xdr:row>
      <xdr:rowOff>1499235</xdr:rowOff>
    </xdr:to>
    <xdr:pic>
      <xdr:nvPicPr>
        <xdr:cNvPr id="183" name="图片 182">
          <a:extLst>
            <a:ext uri="{FF2B5EF4-FFF2-40B4-BE49-F238E27FC236}">
              <a16:creationId xmlns:a16="http://schemas.microsoft.com/office/drawing/2014/main" id="{00000000-0008-0000-6500-0000B7000000}"/>
            </a:ext>
          </a:extLst>
        </xdr:cNvPr>
        <xdr:cNvPicPr>
          <a:picLocks noChangeAspect="1"/>
        </xdr:cNvPicPr>
      </xdr:nvPicPr>
      <xdr:blipFill>
        <a:blip xmlns:r="http://schemas.openxmlformats.org/officeDocument/2006/relationships" r:embed="rId178"/>
        <a:stretch>
          <a:fillRect/>
        </a:stretch>
      </xdr:blipFill>
      <xdr:spPr>
        <a:xfrm>
          <a:off x="57785" y="702999610"/>
          <a:ext cx="1697355" cy="1433195"/>
        </a:xfrm>
        <a:prstGeom prst="rect">
          <a:avLst/>
        </a:prstGeom>
        <a:noFill/>
        <a:ln w="9525">
          <a:noFill/>
        </a:ln>
      </xdr:spPr>
    </xdr:pic>
    <xdr:clientData/>
  </xdr:twoCellAnchor>
  <xdr:twoCellAnchor editAs="oneCell">
    <xdr:from>
      <xdr:col>0</xdr:col>
      <xdr:colOff>57785</xdr:colOff>
      <xdr:row>403</xdr:row>
      <xdr:rowOff>71120</xdr:rowOff>
    </xdr:from>
    <xdr:to>
      <xdr:col>0</xdr:col>
      <xdr:colOff>1782445</xdr:colOff>
      <xdr:row>403</xdr:row>
      <xdr:rowOff>1470025</xdr:rowOff>
    </xdr:to>
    <xdr:pic>
      <xdr:nvPicPr>
        <xdr:cNvPr id="184" name="图片 183">
          <a:extLst>
            <a:ext uri="{FF2B5EF4-FFF2-40B4-BE49-F238E27FC236}">
              <a16:creationId xmlns:a16="http://schemas.microsoft.com/office/drawing/2014/main" id="{00000000-0008-0000-6500-0000B8000000}"/>
            </a:ext>
          </a:extLst>
        </xdr:cNvPr>
        <xdr:cNvPicPr>
          <a:picLocks noChangeAspect="1"/>
        </xdr:cNvPicPr>
      </xdr:nvPicPr>
      <xdr:blipFill>
        <a:blip xmlns:r="http://schemas.openxmlformats.org/officeDocument/2006/relationships" r:embed="rId179"/>
        <a:stretch>
          <a:fillRect/>
        </a:stretch>
      </xdr:blipFill>
      <xdr:spPr>
        <a:xfrm>
          <a:off x="57785" y="704909690"/>
          <a:ext cx="1724660" cy="1398905"/>
        </a:xfrm>
        <a:prstGeom prst="rect">
          <a:avLst/>
        </a:prstGeom>
        <a:noFill/>
        <a:ln w="9525">
          <a:noFill/>
        </a:ln>
      </xdr:spPr>
    </xdr:pic>
    <xdr:clientData/>
  </xdr:twoCellAnchor>
  <xdr:twoCellAnchor editAs="oneCell">
    <xdr:from>
      <xdr:col>0</xdr:col>
      <xdr:colOff>57785</xdr:colOff>
      <xdr:row>404</xdr:row>
      <xdr:rowOff>38735</xdr:rowOff>
    </xdr:from>
    <xdr:to>
      <xdr:col>0</xdr:col>
      <xdr:colOff>1813560</xdr:colOff>
      <xdr:row>404</xdr:row>
      <xdr:rowOff>1564640</xdr:rowOff>
    </xdr:to>
    <xdr:pic>
      <xdr:nvPicPr>
        <xdr:cNvPr id="185" name="图片 184">
          <a:extLst>
            <a:ext uri="{FF2B5EF4-FFF2-40B4-BE49-F238E27FC236}">
              <a16:creationId xmlns:a16="http://schemas.microsoft.com/office/drawing/2014/main" id="{00000000-0008-0000-6500-0000B9000000}"/>
            </a:ext>
          </a:extLst>
        </xdr:cNvPr>
        <xdr:cNvPicPr>
          <a:picLocks noChangeAspect="1"/>
        </xdr:cNvPicPr>
      </xdr:nvPicPr>
      <xdr:blipFill>
        <a:blip xmlns:r="http://schemas.openxmlformats.org/officeDocument/2006/relationships" r:embed="rId180"/>
        <a:stretch>
          <a:fillRect/>
        </a:stretch>
      </xdr:blipFill>
      <xdr:spPr>
        <a:xfrm>
          <a:off x="57785" y="706782305"/>
          <a:ext cx="1755775" cy="1525905"/>
        </a:xfrm>
        <a:prstGeom prst="rect">
          <a:avLst/>
        </a:prstGeom>
        <a:noFill/>
        <a:ln w="9525">
          <a:noFill/>
        </a:ln>
      </xdr:spPr>
    </xdr:pic>
    <xdr:clientData/>
  </xdr:twoCellAnchor>
  <xdr:twoCellAnchor editAs="oneCell">
    <xdr:from>
      <xdr:col>0</xdr:col>
      <xdr:colOff>57785</xdr:colOff>
      <xdr:row>405</xdr:row>
      <xdr:rowOff>56515</xdr:rowOff>
    </xdr:from>
    <xdr:to>
      <xdr:col>0</xdr:col>
      <xdr:colOff>1659890</xdr:colOff>
      <xdr:row>405</xdr:row>
      <xdr:rowOff>1518920</xdr:rowOff>
    </xdr:to>
    <xdr:pic>
      <xdr:nvPicPr>
        <xdr:cNvPr id="186" name="图片 185">
          <a:extLst>
            <a:ext uri="{FF2B5EF4-FFF2-40B4-BE49-F238E27FC236}">
              <a16:creationId xmlns:a16="http://schemas.microsoft.com/office/drawing/2014/main" id="{00000000-0008-0000-6500-0000BA000000}"/>
            </a:ext>
          </a:extLst>
        </xdr:cNvPr>
        <xdr:cNvPicPr>
          <a:picLocks noChangeAspect="1"/>
        </xdr:cNvPicPr>
      </xdr:nvPicPr>
      <xdr:blipFill>
        <a:blip xmlns:r="http://schemas.openxmlformats.org/officeDocument/2006/relationships" r:embed="rId181"/>
        <a:stretch>
          <a:fillRect/>
        </a:stretch>
      </xdr:blipFill>
      <xdr:spPr>
        <a:xfrm>
          <a:off x="57785" y="708705085"/>
          <a:ext cx="1602105" cy="1462405"/>
        </a:xfrm>
        <a:prstGeom prst="rect">
          <a:avLst/>
        </a:prstGeom>
        <a:noFill/>
        <a:ln w="9525">
          <a:noFill/>
        </a:ln>
      </xdr:spPr>
    </xdr:pic>
    <xdr:clientData/>
  </xdr:twoCellAnchor>
  <xdr:twoCellAnchor editAs="oneCell">
    <xdr:from>
      <xdr:col>0</xdr:col>
      <xdr:colOff>57785</xdr:colOff>
      <xdr:row>408</xdr:row>
      <xdr:rowOff>86360</xdr:rowOff>
    </xdr:from>
    <xdr:to>
      <xdr:col>0</xdr:col>
      <xdr:colOff>1778635</xdr:colOff>
      <xdr:row>408</xdr:row>
      <xdr:rowOff>1489075</xdr:rowOff>
    </xdr:to>
    <xdr:pic>
      <xdr:nvPicPr>
        <xdr:cNvPr id="187" name="图片 186">
          <a:extLst>
            <a:ext uri="{FF2B5EF4-FFF2-40B4-BE49-F238E27FC236}">
              <a16:creationId xmlns:a16="http://schemas.microsoft.com/office/drawing/2014/main" id="{00000000-0008-0000-6500-0000BB000000}"/>
            </a:ext>
          </a:extLst>
        </xdr:cNvPr>
        <xdr:cNvPicPr>
          <a:picLocks noChangeAspect="1"/>
        </xdr:cNvPicPr>
      </xdr:nvPicPr>
      <xdr:blipFill>
        <a:blip xmlns:r="http://schemas.openxmlformats.org/officeDocument/2006/relationships" r:embed="rId182"/>
        <a:stretch>
          <a:fillRect/>
        </a:stretch>
      </xdr:blipFill>
      <xdr:spPr>
        <a:xfrm>
          <a:off x="57785" y="714449930"/>
          <a:ext cx="1720850" cy="1402715"/>
        </a:xfrm>
        <a:prstGeom prst="rect">
          <a:avLst/>
        </a:prstGeom>
        <a:noFill/>
        <a:ln w="9525">
          <a:noFill/>
        </a:ln>
      </xdr:spPr>
    </xdr:pic>
    <xdr:clientData/>
  </xdr:twoCellAnchor>
  <xdr:twoCellAnchor editAs="oneCell">
    <xdr:from>
      <xdr:col>0</xdr:col>
      <xdr:colOff>57785</xdr:colOff>
      <xdr:row>407</xdr:row>
      <xdr:rowOff>57785</xdr:rowOff>
    </xdr:from>
    <xdr:to>
      <xdr:col>0</xdr:col>
      <xdr:colOff>1816100</xdr:colOff>
      <xdr:row>407</xdr:row>
      <xdr:rowOff>1535430</xdr:rowOff>
    </xdr:to>
    <xdr:pic>
      <xdr:nvPicPr>
        <xdr:cNvPr id="188" name="图片 187">
          <a:extLst>
            <a:ext uri="{FF2B5EF4-FFF2-40B4-BE49-F238E27FC236}">
              <a16:creationId xmlns:a16="http://schemas.microsoft.com/office/drawing/2014/main" id="{00000000-0008-0000-6500-0000BC000000}"/>
            </a:ext>
          </a:extLst>
        </xdr:cNvPr>
        <xdr:cNvPicPr>
          <a:picLocks noChangeAspect="1"/>
        </xdr:cNvPicPr>
      </xdr:nvPicPr>
      <xdr:blipFill>
        <a:blip xmlns:r="http://schemas.openxmlformats.org/officeDocument/2006/relationships" r:embed="rId183"/>
        <a:stretch>
          <a:fillRect/>
        </a:stretch>
      </xdr:blipFill>
      <xdr:spPr>
        <a:xfrm>
          <a:off x="57785" y="712516355"/>
          <a:ext cx="1758315" cy="1477645"/>
        </a:xfrm>
        <a:prstGeom prst="rect">
          <a:avLst/>
        </a:prstGeom>
        <a:noFill/>
        <a:ln w="9525">
          <a:noFill/>
        </a:ln>
      </xdr:spPr>
    </xdr:pic>
    <xdr:clientData/>
  </xdr:twoCellAnchor>
  <xdr:twoCellAnchor editAs="oneCell">
    <xdr:from>
      <xdr:col>0</xdr:col>
      <xdr:colOff>57785</xdr:colOff>
      <xdr:row>406</xdr:row>
      <xdr:rowOff>48260</xdr:rowOff>
    </xdr:from>
    <xdr:to>
      <xdr:col>0</xdr:col>
      <xdr:colOff>1764030</xdr:colOff>
      <xdr:row>406</xdr:row>
      <xdr:rowOff>1494790</xdr:rowOff>
    </xdr:to>
    <xdr:pic>
      <xdr:nvPicPr>
        <xdr:cNvPr id="189" name="图片 188">
          <a:extLst>
            <a:ext uri="{FF2B5EF4-FFF2-40B4-BE49-F238E27FC236}">
              <a16:creationId xmlns:a16="http://schemas.microsoft.com/office/drawing/2014/main" id="{00000000-0008-0000-6500-0000BD000000}"/>
            </a:ext>
          </a:extLst>
        </xdr:cNvPr>
        <xdr:cNvPicPr>
          <a:picLocks noChangeAspect="1"/>
        </xdr:cNvPicPr>
      </xdr:nvPicPr>
      <xdr:blipFill>
        <a:blip xmlns:r="http://schemas.openxmlformats.org/officeDocument/2006/relationships" r:embed="rId184"/>
        <a:stretch>
          <a:fillRect/>
        </a:stretch>
      </xdr:blipFill>
      <xdr:spPr>
        <a:xfrm>
          <a:off x="57785" y="710601830"/>
          <a:ext cx="1706245" cy="1446530"/>
        </a:xfrm>
        <a:prstGeom prst="rect">
          <a:avLst/>
        </a:prstGeom>
        <a:noFill/>
        <a:ln w="9525">
          <a:noFill/>
        </a:ln>
      </xdr:spPr>
    </xdr:pic>
    <xdr:clientData/>
  </xdr:twoCellAnchor>
  <xdr:twoCellAnchor editAs="oneCell">
    <xdr:from>
      <xdr:col>0</xdr:col>
      <xdr:colOff>57785</xdr:colOff>
      <xdr:row>409</xdr:row>
      <xdr:rowOff>57785</xdr:rowOff>
    </xdr:from>
    <xdr:to>
      <xdr:col>0</xdr:col>
      <xdr:colOff>1750695</xdr:colOff>
      <xdr:row>409</xdr:row>
      <xdr:rowOff>1529715</xdr:rowOff>
    </xdr:to>
    <xdr:pic>
      <xdr:nvPicPr>
        <xdr:cNvPr id="190" name="图片 189">
          <a:extLst>
            <a:ext uri="{FF2B5EF4-FFF2-40B4-BE49-F238E27FC236}">
              <a16:creationId xmlns:a16="http://schemas.microsoft.com/office/drawing/2014/main" id="{00000000-0008-0000-6500-0000BE000000}"/>
            </a:ext>
          </a:extLst>
        </xdr:cNvPr>
        <xdr:cNvPicPr>
          <a:picLocks noChangeAspect="1"/>
        </xdr:cNvPicPr>
      </xdr:nvPicPr>
      <xdr:blipFill>
        <a:blip xmlns:r="http://schemas.openxmlformats.org/officeDocument/2006/relationships" r:embed="rId185"/>
        <a:stretch>
          <a:fillRect/>
        </a:stretch>
      </xdr:blipFill>
      <xdr:spPr>
        <a:xfrm>
          <a:off x="57785" y="716326355"/>
          <a:ext cx="1692910" cy="1471930"/>
        </a:xfrm>
        <a:prstGeom prst="rect">
          <a:avLst/>
        </a:prstGeom>
        <a:noFill/>
        <a:ln w="9525">
          <a:noFill/>
        </a:ln>
      </xdr:spPr>
    </xdr:pic>
    <xdr:clientData/>
  </xdr:twoCellAnchor>
  <xdr:twoCellAnchor editAs="oneCell">
    <xdr:from>
      <xdr:col>0</xdr:col>
      <xdr:colOff>57785</xdr:colOff>
      <xdr:row>410</xdr:row>
      <xdr:rowOff>38735</xdr:rowOff>
    </xdr:from>
    <xdr:to>
      <xdr:col>0</xdr:col>
      <xdr:colOff>1545590</xdr:colOff>
      <xdr:row>410</xdr:row>
      <xdr:rowOff>1522730</xdr:rowOff>
    </xdr:to>
    <xdr:pic>
      <xdr:nvPicPr>
        <xdr:cNvPr id="191" name="图片 190">
          <a:extLst>
            <a:ext uri="{FF2B5EF4-FFF2-40B4-BE49-F238E27FC236}">
              <a16:creationId xmlns:a16="http://schemas.microsoft.com/office/drawing/2014/main" id="{00000000-0008-0000-6500-0000BF000000}"/>
            </a:ext>
          </a:extLst>
        </xdr:cNvPr>
        <xdr:cNvPicPr>
          <a:picLocks noChangeAspect="1"/>
        </xdr:cNvPicPr>
      </xdr:nvPicPr>
      <xdr:blipFill>
        <a:blip xmlns:r="http://schemas.openxmlformats.org/officeDocument/2006/relationships" r:embed="rId186"/>
        <a:stretch>
          <a:fillRect/>
        </a:stretch>
      </xdr:blipFill>
      <xdr:spPr>
        <a:xfrm>
          <a:off x="57785" y="718212305"/>
          <a:ext cx="1487805" cy="1483995"/>
        </a:xfrm>
        <a:prstGeom prst="rect">
          <a:avLst/>
        </a:prstGeom>
        <a:noFill/>
        <a:ln w="9525">
          <a:noFill/>
        </a:ln>
      </xdr:spPr>
    </xdr:pic>
    <xdr:clientData/>
  </xdr:twoCellAnchor>
  <xdr:twoCellAnchor editAs="oneCell">
    <xdr:from>
      <xdr:col>0</xdr:col>
      <xdr:colOff>57785</xdr:colOff>
      <xdr:row>411</xdr:row>
      <xdr:rowOff>48260</xdr:rowOff>
    </xdr:from>
    <xdr:to>
      <xdr:col>0</xdr:col>
      <xdr:colOff>1480185</xdr:colOff>
      <xdr:row>411</xdr:row>
      <xdr:rowOff>1530350</xdr:rowOff>
    </xdr:to>
    <xdr:pic>
      <xdr:nvPicPr>
        <xdr:cNvPr id="192" name="图片 191">
          <a:extLst>
            <a:ext uri="{FF2B5EF4-FFF2-40B4-BE49-F238E27FC236}">
              <a16:creationId xmlns:a16="http://schemas.microsoft.com/office/drawing/2014/main" id="{00000000-0008-0000-6500-0000C0000000}"/>
            </a:ext>
          </a:extLst>
        </xdr:cNvPr>
        <xdr:cNvPicPr>
          <a:picLocks noChangeAspect="1"/>
        </xdr:cNvPicPr>
      </xdr:nvPicPr>
      <xdr:blipFill>
        <a:blip xmlns:r="http://schemas.openxmlformats.org/officeDocument/2006/relationships" r:embed="rId187"/>
        <a:stretch>
          <a:fillRect/>
        </a:stretch>
      </xdr:blipFill>
      <xdr:spPr>
        <a:xfrm>
          <a:off x="57785" y="720126830"/>
          <a:ext cx="1422400" cy="1482090"/>
        </a:xfrm>
        <a:prstGeom prst="rect">
          <a:avLst/>
        </a:prstGeom>
        <a:noFill/>
        <a:ln w="9525">
          <a:noFill/>
        </a:ln>
      </xdr:spPr>
    </xdr:pic>
    <xdr:clientData/>
  </xdr:twoCellAnchor>
  <xdr:twoCellAnchor editAs="oneCell">
    <xdr:from>
      <xdr:col>0</xdr:col>
      <xdr:colOff>57785</xdr:colOff>
      <xdr:row>413</xdr:row>
      <xdr:rowOff>48260</xdr:rowOff>
    </xdr:from>
    <xdr:to>
      <xdr:col>0</xdr:col>
      <xdr:colOff>1584960</xdr:colOff>
      <xdr:row>413</xdr:row>
      <xdr:rowOff>1543685</xdr:rowOff>
    </xdr:to>
    <xdr:pic>
      <xdr:nvPicPr>
        <xdr:cNvPr id="193" name="图片 192">
          <a:extLst>
            <a:ext uri="{FF2B5EF4-FFF2-40B4-BE49-F238E27FC236}">
              <a16:creationId xmlns:a16="http://schemas.microsoft.com/office/drawing/2014/main" id="{00000000-0008-0000-6500-0000C1000000}"/>
            </a:ext>
          </a:extLst>
        </xdr:cNvPr>
        <xdr:cNvPicPr>
          <a:picLocks noChangeAspect="1"/>
        </xdr:cNvPicPr>
      </xdr:nvPicPr>
      <xdr:blipFill>
        <a:blip xmlns:r="http://schemas.openxmlformats.org/officeDocument/2006/relationships" r:embed="rId188"/>
        <a:stretch>
          <a:fillRect/>
        </a:stretch>
      </xdr:blipFill>
      <xdr:spPr>
        <a:xfrm>
          <a:off x="57785" y="723936830"/>
          <a:ext cx="1527175" cy="1495425"/>
        </a:xfrm>
        <a:prstGeom prst="rect">
          <a:avLst/>
        </a:prstGeom>
        <a:noFill/>
        <a:ln w="9525">
          <a:noFill/>
        </a:ln>
      </xdr:spPr>
    </xdr:pic>
    <xdr:clientData/>
  </xdr:twoCellAnchor>
  <xdr:twoCellAnchor editAs="oneCell">
    <xdr:from>
      <xdr:col>0</xdr:col>
      <xdr:colOff>57785</xdr:colOff>
      <xdr:row>412</xdr:row>
      <xdr:rowOff>27940</xdr:rowOff>
    </xdr:from>
    <xdr:to>
      <xdr:col>0</xdr:col>
      <xdr:colOff>1792605</xdr:colOff>
      <xdr:row>412</xdr:row>
      <xdr:rowOff>1513840</xdr:rowOff>
    </xdr:to>
    <xdr:pic>
      <xdr:nvPicPr>
        <xdr:cNvPr id="194" name="图片 193">
          <a:extLst>
            <a:ext uri="{FF2B5EF4-FFF2-40B4-BE49-F238E27FC236}">
              <a16:creationId xmlns:a16="http://schemas.microsoft.com/office/drawing/2014/main" id="{00000000-0008-0000-6500-0000C2000000}"/>
            </a:ext>
          </a:extLst>
        </xdr:cNvPr>
        <xdr:cNvPicPr>
          <a:picLocks noChangeAspect="1"/>
        </xdr:cNvPicPr>
      </xdr:nvPicPr>
      <xdr:blipFill>
        <a:blip xmlns:r="http://schemas.openxmlformats.org/officeDocument/2006/relationships" r:embed="rId189"/>
        <a:stretch>
          <a:fillRect/>
        </a:stretch>
      </xdr:blipFill>
      <xdr:spPr>
        <a:xfrm>
          <a:off x="57785" y="722011510"/>
          <a:ext cx="1734820" cy="1485900"/>
        </a:xfrm>
        <a:prstGeom prst="rect">
          <a:avLst/>
        </a:prstGeom>
        <a:noFill/>
        <a:ln w="9525">
          <a:noFill/>
        </a:ln>
      </xdr:spPr>
    </xdr:pic>
    <xdr:clientData/>
  </xdr:twoCellAnchor>
  <xdr:twoCellAnchor editAs="oneCell">
    <xdr:from>
      <xdr:col>0</xdr:col>
      <xdr:colOff>57785</xdr:colOff>
      <xdr:row>414</xdr:row>
      <xdr:rowOff>95885</xdr:rowOff>
    </xdr:from>
    <xdr:to>
      <xdr:col>0</xdr:col>
      <xdr:colOff>1820545</xdr:colOff>
      <xdr:row>414</xdr:row>
      <xdr:rowOff>1437005</xdr:rowOff>
    </xdr:to>
    <xdr:pic>
      <xdr:nvPicPr>
        <xdr:cNvPr id="195" name="图片 194">
          <a:extLst>
            <a:ext uri="{FF2B5EF4-FFF2-40B4-BE49-F238E27FC236}">
              <a16:creationId xmlns:a16="http://schemas.microsoft.com/office/drawing/2014/main" id="{00000000-0008-0000-6500-0000C3000000}"/>
            </a:ext>
          </a:extLst>
        </xdr:cNvPr>
        <xdr:cNvPicPr>
          <a:picLocks noChangeAspect="1"/>
        </xdr:cNvPicPr>
      </xdr:nvPicPr>
      <xdr:blipFill>
        <a:blip xmlns:r="http://schemas.openxmlformats.org/officeDocument/2006/relationships" r:embed="rId190"/>
        <a:stretch>
          <a:fillRect/>
        </a:stretch>
      </xdr:blipFill>
      <xdr:spPr>
        <a:xfrm>
          <a:off x="57785" y="725889455"/>
          <a:ext cx="1762760" cy="1341120"/>
        </a:xfrm>
        <a:prstGeom prst="rect">
          <a:avLst/>
        </a:prstGeom>
        <a:noFill/>
        <a:ln w="9525">
          <a:noFill/>
        </a:ln>
      </xdr:spPr>
    </xdr:pic>
    <xdr:clientData/>
  </xdr:twoCellAnchor>
  <xdr:twoCellAnchor editAs="oneCell">
    <xdr:from>
      <xdr:col>0</xdr:col>
      <xdr:colOff>57785</xdr:colOff>
      <xdr:row>415</xdr:row>
      <xdr:rowOff>95250</xdr:rowOff>
    </xdr:from>
    <xdr:to>
      <xdr:col>0</xdr:col>
      <xdr:colOff>1818005</xdr:colOff>
      <xdr:row>415</xdr:row>
      <xdr:rowOff>1447800</xdr:rowOff>
    </xdr:to>
    <xdr:pic>
      <xdr:nvPicPr>
        <xdr:cNvPr id="196" name="图片 195">
          <a:extLst>
            <a:ext uri="{FF2B5EF4-FFF2-40B4-BE49-F238E27FC236}">
              <a16:creationId xmlns:a16="http://schemas.microsoft.com/office/drawing/2014/main" id="{00000000-0008-0000-6500-0000C4000000}"/>
            </a:ext>
          </a:extLst>
        </xdr:cNvPr>
        <xdr:cNvPicPr>
          <a:picLocks noChangeAspect="1"/>
        </xdr:cNvPicPr>
      </xdr:nvPicPr>
      <xdr:blipFill>
        <a:blip xmlns:r="http://schemas.openxmlformats.org/officeDocument/2006/relationships" r:embed="rId191"/>
        <a:stretch>
          <a:fillRect/>
        </a:stretch>
      </xdr:blipFill>
      <xdr:spPr>
        <a:xfrm>
          <a:off x="57785" y="727793820"/>
          <a:ext cx="1760220" cy="1352550"/>
        </a:xfrm>
        <a:prstGeom prst="rect">
          <a:avLst/>
        </a:prstGeom>
        <a:noFill/>
        <a:ln w="9525">
          <a:noFill/>
        </a:ln>
      </xdr:spPr>
    </xdr:pic>
    <xdr:clientData/>
  </xdr:twoCellAnchor>
  <xdr:twoCellAnchor editAs="oneCell">
    <xdr:from>
      <xdr:col>0</xdr:col>
      <xdr:colOff>57785</xdr:colOff>
      <xdr:row>416</xdr:row>
      <xdr:rowOff>29210</xdr:rowOff>
    </xdr:from>
    <xdr:to>
      <xdr:col>0</xdr:col>
      <xdr:colOff>1711960</xdr:colOff>
      <xdr:row>416</xdr:row>
      <xdr:rowOff>1515110</xdr:rowOff>
    </xdr:to>
    <xdr:pic>
      <xdr:nvPicPr>
        <xdr:cNvPr id="197" name="图片 196">
          <a:extLst>
            <a:ext uri="{FF2B5EF4-FFF2-40B4-BE49-F238E27FC236}">
              <a16:creationId xmlns:a16="http://schemas.microsoft.com/office/drawing/2014/main" id="{00000000-0008-0000-6500-0000C5000000}"/>
            </a:ext>
          </a:extLst>
        </xdr:cNvPr>
        <xdr:cNvPicPr>
          <a:picLocks noChangeAspect="1"/>
        </xdr:cNvPicPr>
      </xdr:nvPicPr>
      <xdr:blipFill>
        <a:blip xmlns:r="http://schemas.openxmlformats.org/officeDocument/2006/relationships" r:embed="rId192"/>
        <a:stretch>
          <a:fillRect/>
        </a:stretch>
      </xdr:blipFill>
      <xdr:spPr>
        <a:xfrm>
          <a:off x="57785" y="729632780"/>
          <a:ext cx="1654175" cy="1485900"/>
        </a:xfrm>
        <a:prstGeom prst="rect">
          <a:avLst/>
        </a:prstGeom>
        <a:noFill/>
        <a:ln w="9525">
          <a:noFill/>
        </a:ln>
      </xdr:spPr>
    </xdr:pic>
    <xdr:clientData/>
  </xdr:twoCellAnchor>
  <xdr:twoCellAnchor editAs="oneCell">
    <xdr:from>
      <xdr:col>0</xdr:col>
      <xdr:colOff>57785</xdr:colOff>
      <xdr:row>418</xdr:row>
      <xdr:rowOff>86360</xdr:rowOff>
    </xdr:from>
    <xdr:to>
      <xdr:col>0</xdr:col>
      <xdr:colOff>1750695</xdr:colOff>
      <xdr:row>418</xdr:row>
      <xdr:rowOff>1519555</xdr:rowOff>
    </xdr:to>
    <xdr:pic>
      <xdr:nvPicPr>
        <xdr:cNvPr id="198" name="图片 197">
          <a:extLst>
            <a:ext uri="{FF2B5EF4-FFF2-40B4-BE49-F238E27FC236}">
              <a16:creationId xmlns:a16="http://schemas.microsoft.com/office/drawing/2014/main" id="{00000000-0008-0000-6500-0000C6000000}"/>
            </a:ext>
          </a:extLst>
        </xdr:cNvPr>
        <xdr:cNvPicPr>
          <a:picLocks noChangeAspect="1"/>
        </xdr:cNvPicPr>
      </xdr:nvPicPr>
      <xdr:blipFill>
        <a:blip xmlns:r="http://schemas.openxmlformats.org/officeDocument/2006/relationships" r:embed="rId193"/>
        <a:stretch>
          <a:fillRect/>
        </a:stretch>
      </xdr:blipFill>
      <xdr:spPr>
        <a:xfrm>
          <a:off x="57785" y="733499930"/>
          <a:ext cx="1692910" cy="1433195"/>
        </a:xfrm>
        <a:prstGeom prst="rect">
          <a:avLst/>
        </a:prstGeom>
        <a:noFill/>
        <a:ln w="9525">
          <a:noFill/>
        </a:ln>
      </xdr:spPr>
    </xdr:pic>
    <xdr:clientData/>
  </xdr:twoCellAnchor>
  <xdr:twoCellAnchor editAs="oneCell">
    <xdr:from>
      <xdr:col>0</xdr:col>
      <xdr:colOff>57785</xdr:colOff>
      <xdr:row>417</xdr:row>
      <xdr:rowOff>67310</xdr:rowOff>
    </xdr:from>
    <xdr:to>
      <xdr:col>0</xdr:col>
      <xdr:colOff>1708785</xdr:colOff>
      <xdr:row>417</xdr:row>
      <xdr:rowOff>1525270</xdr:rowOff>
    </xdr:to>
    <xdr:pic>
      <xdr:nvPicPr>
        <xdr:cNvPr id="199" name="图片 198">
          <a:extLst>
            <a:ext uri="{FF2B5EF4-FFF2-40B4-BE49-F238E27FC236}">
              <a16:creationId xmlns:a16="http://schemas.microsoft.com/office/drawing/2014/main" id="{00000000-0008-0000-6500-0000C7000000}"/>
            </a:ext>
          </a:extLst>
        </xdr:cNvPr>
        <xdr:cNvPicPr>
          <a:picLocks noChangeAspect="1"/>
        </xdr:cNvPicPr>
      </xdr:nvPicPr>
      <xdr:blipFill>
        <a:blip xmlns:r="http://schemas.openxmlformats.org/officeDocument/2006/relationships" r:embed="rId194"/>
        <a:stretch>
          <a:fillRect/>
        </a:stretch>
      </xdr:blipFill>
      <xdr:spPr>
        <a:xfrm>
          <a:off x="57785" y="731575880"/>
          <a:ext cx="1651000" cy="1457960"/>
        </a:xfrm>
        <a:prstGeom prst="rect">
          <a:avLst/>
        </a:prstGeom>
        <a:noFill/>
        <a:ln w="9525">
          <a:noFill/>
        </a:ln>
      </xdr:spPr>
    </xdr:pic>
    <xdr:clientData/>
  </xdr:twoCellAnchor>
  <xdr:twoCellAnchor editAs="oneCell">
    <xdr:from>
      <xdr:col>0</xdr:col>
      <xdr:colOff>57785</xdr:colOff>
      <xdr:row>419</xdr:row>
      <xdr:rowOff>29210</xdr:rowOff>
    </xdr:from>
    <xdr:to>
      <xdr:col>0</xdr:col>
      <xdr:colOff>1724025</xdr:colOff>
      <xdr:row>419</xdr:row>
      <xdr:rowOff>1499870</xdr:rowOff>
    </xdr:to>
    <xdr:pic>
      <xdr:nvPicPr>
        <xdr:cNvPr id="203" name="图片 202">
          <a:extLst>
            <a:ext uri="{FF2B5EF4-FFF2-40B4-BE49-F238E27FC236}">
              <a16:creationId xmlns:a16="http://schemas.microsoft.com/office/drawing/2014/main" id="{00000000-0008-0000-6500-0000CB000000}"/>
            </a:ext>
          </a:extLst>
        </xdr:cNvPr>
        <xdr:cNvPicPr>
          <a:picLocks noChangeAspect="1"/>
        </xdr:cNvPicPr>
      </xdr:nvPicPr>
      <xdr:blipFill>
        <a:blip xmlns:r="http://schemas.openxmlformats.org/officeDocument/2006/relationships" r:embed="rId195"/>
        <a:stretch>
          <a:fillRect/>
        </a:stretch>
      </xdr:blipFill>
      <xdr:spPr>
        <a:xfrm>
          <a:off x="57785" y="735347780"/>
          <a:ext cx="1666240" cy="1470660"/>
        </a:xfrm>
        <a:prstGeom prst="rect">
          <a:avLst/>
        </a:prstGeom>
        <a:noFill/>
        <a:ln w="9525">
          <a:noFill/>
        </a:ln>
      </xdr:spPr>
    </xdr:pic>
    <xdr:clientData/>
  </xdr:twoCellAnchor>
  <xdr:twoCellAnchor editAs="oneCell">
    <xdr:from>
      <xdr:col>0</xdr:col>
      <xdr:colOff>57785</xdr:colOff>
      <xdr:row>420</xdr:row>
      <xdr:rowOff>38735</xdr:rowOff>
    </xdr:from>
    <xdr:to>
      <xdr:col>0</xdr:col>
      <xdr:colOff>1659255</xdr:colOff>
      <xdr:row>420</xdr:row>
      <xdr:rowOff>1540510</xdr:rowOff>
    </xdr:to>
    <xdr:pic>
      <xdr:nvPicPr>
        <xdr:cNvPr id="204" name="图片 203">
          <a:extLst>
            <a:ext uri="{FF2B5EF4-FFF2-40B4-BE49-F238E27FC236}">
              <a16:creationId xmlns:a16="http://schemas.microsoft.com/office/drawing/2014/main" id="{00000000-0008-0000-6500-0000CC000000}"/>
            </a:ext>
          </a:extLst>
        </xdr:cNvPr>
        <xdr:cNvPicPr>
          <a:picLocks noChangeAspect="1"/>
        </xdr:cNvPicPr>
      </xdr:nvPicPr>
      <xdr:blipFill>
        <a:blip xmlns:r="http://schemas.openxmlformats.org/officeDocument/2006/relationships" r:embed="rId196"/>
        <a:stretch>
          <a:fillRect/>
        </a:stretch>
      </xdr:blipFill>
      <xdr:spPr>
        <a:xfrm>
          <a:off x="57785" y="737262305"/>
          <a:ext cx="1601470" cy="1501775"/>
        </a:xfrm>
        <a:prstGeom prst="rect">
          <a:avLst/>
        </a:prstGeom>
        <a:noFill/>
        <a:ln w="9525">
          <a:noFill/>
        </a:ln>
      </xdr:spPr>
    </xdr:pic>
    <xdr:clientData/>
  </xdr:twoCellAnchor>
  <xdr:twoCellAnchor editAs="oneCell">
    <xdr:from>
      <xdr:col>0</xdr:col>
      <xdr:colOff>57785</xdr:colOff>
      <xdr:row>421</xdr:row>
      <xdr:rowOff>26670</xdr:rowOff>
    </xdr:from>
    <xdr:to>
      <xdr:col>0</xdr:col>
      <xdr:colOff>1724660</xdr:colOff>
      <xdr:row>421</xdr:row>
      <xdr:rowOff>1535430</xdr:rowOff>
    </xdr:to>
    <xdr:pic>
      <xdr:nvPicPr>
        <xdr:cNvPr id="205" name="图片 204">
          <a:extLst>
            <a:ext uri="{FF2B5EF4-FFF2-40B4-BE49-F238E27FC236}">
              <a16:creationId xmlns:a16="http://schemas.microsoft.com/office/drawing/2014/main" id="{00000000-0008-0000-6500-0000CD000000}"/>
            </a:ext>
          </a:extLst>
        </xdr:cNvPr>
        <xdr:cNvPicPr>
          <a:picLocks noChangeAspect="1"/>
        </xdr:cNvPicPr>
      </xdr:nvPicPr>
      <xdr:blipFill>
        <a:blip xmlns:r="http://schemas.openxmlformats.org/officeDocument/2006/relationships" r:embed="rId197"/>
        <a:stretch>
          <a:fillRect/>
        </a:stretch>
      </xdr:blipFill>
      <xdr:spPr>
        <a:xfrm>
          <a:off x="57785" y="739155240"/>
          <a:ext cx="1666875" cy="1508760"/>
        </a:xfrm>
        <a:prstGeom prst="rect">
          <a:avLst/>
        </a:prstGeom>
        <a:noFill/>
        <a:ln w="9525">
          <a:noFill/>
        </a:ln>
      </xdr:spPr>
    </xdr:pic>
    <xdr:clientData/>
  </xdr:twoCellAnchor>
  <xdr:twoCellAnchor editAs="oneCell">
    <xdr:from>
      <xdr:col>0</xdr:col>
      <xdr:colOff>57785</xdr:colOff>
      <xdr:row>422</xdr:row>
      <xdr:rowOff>76835</xdr:rowOff>
    </xdr:from>
    <xdr:to>
      <xdr:col>0</xdr:col>
      <xdr:colOff>1753870</xdr:colOff>
      <xdr:row>422</xdr:row>
      <xdr:rowOff>1507490</xdr:rowOff>
    </xdr:to>
    <xdr:pic>
      <xdr:nvPicPr>
        <xdr:cNvPr id="206" name="图片 205">
          <a:extLst>
            <a:ext uri="{FF2B5EF4-FFF2-40B4-BE49-F238E27FC236}">
              <a16:creationId xmlns:a16="http://schemas.microsoft.com/office/drawing/2014/main" id="{00000000-0008-0000-6500-0000CE000000}"/>
            </a:ext>
          </a:extLst>
        </xdr:cNvPr>
        <xdr:cNvPicPr>
          <a:picLocks noChangeAspect="1"/>
        </xdr:cNvPicPr>
      </xdr:nvPicPr>
      <xdr:blipFill>
        <a:blip xmlns:r="http://schemas.openxmlformats.org/officeDocument/2006/relationships" r:embed="rId198"/>
        <a:stretch>
          <a:fillRect/>
        </a:stretch>
      </xdr:blipFill>
      <xdr:spPr>
        <a:xfrm>
          <a:off x="57785" y="741110405"/>
          <a:ext cx="1696085" cy="1430655"/>
        </a:xfrm>
        <a:prstGeom prst="rect">
          <a:avLst/>
        </a:prstGeom>
        <a:noFill/>
        <a:ln w="9525">
          <a:noFill/>
        </a:ln>
      </xdr:spPr>
    </xdr:pic>
    <xdr:clientData/>
  </xdr:twoCellAnchor>
  <xdr:twoCellAnchor editAs="oneCell">
    <xdr:from>
      <xdr:col>0</xdr:col>
      <xdr:colOff>57785</xdr:colOff>
      <xdr:row>423</xdr:row>
      <xdr:rowOff>76835</xdr:rowOff>
    </xdr:from>
    <xdr:to>
      <xdr:col>0</xdr:col>
      <xdr:colOff>1724660</xdr:colOff>
      <xdr:row>423</xdr:row>
      <xdr:rowOff>1560195</xdr:rowOff>
    </xdr:to>
    <xdr:pic>
      <xdr:nvPicPr>
        <xdr:cNvPr id="207" name="图片 206">
          <a:extLst>
            <a:ext uri="{FF2B5EF4-FFF2-40B4-BE49-F238E27FC236}">
              <a16:creationId xmlns:a16="http://schemas.microsoft.com/office/drawing/2014/main" id="{00000000-0008-0000-6500-0000CF000000}"/>
            </a:ext>
          </a:extLst>
        </xdr:cNvPr>
        <xdr:cNvPicPr>
          <a:picLocks noChangeAspect="1"/>
        </xdr:cNvPicPr>
      </xdr:nvPicPr>
      <xdr:blipFill>
        <a:blip xmlns:r="http://schemas.openxmlformats.org/officeDocument/2006/relationships" r:embed="rId199"/>
        <a:stretch>
          <a:fillRect/>
        </a:stretch>
      </xdr:blipFill>
      <xdr:spPr>
        <a:xfrm>
          <a:off x="57785" y="743015405"/>
          <a:ext cx="1666875" cy="1483360"/>
        </a:xfrm>
        <a:prstGeom prst="rect">
          <a:avLst/>
        </a:prstGeom>
        <a:noFill/>
        <a:ln w="9525">
          <a:noFill/>
        </a:ln>
      </xdr:spPr>
    </xdr:pic>
    <xdr:clientData/>
  </xdr:twoCellAnchor>
  <xdr:twoCellAnchor editAs="oneCell">
    <xdr:from>
      <xdr:col>0</xdr:col>
      <xdr:colOff>57785</xdr:colOff>
      <xdr:row>424</xdr:row>
      <xdr:rowOff>76835</xdr:rowOff>
    </xdr:from>
    <xdr:to>
      <xdr:col>0</xdr:col>
      <xdr:colOff>1820545</xdr:colOff>
      <xdr:row>424</xdr:row>
      <xdr:rowOff>1482725</xdr:rowOff>
    </xdr:to>
    <xdr:pic>
      <xdr:nvPicPr>
        <xdr:cNvPr id="208" name="图片 207">
          <a:extLst>
            <a:ext uri="{FF2B5EF4-FFF2-40B4-BE49-F238E27FC236}">
              <a16:creationId xmlns:a16="http://schemas.microsoft.com/office/drawing/2014/main" id="{00000000-0008-0000-6500-0000D0000000}"/>
            </a:ext>
          </a:extLst>
        </xdr:cNvPr>
        <xdr:cNvPicPr>
          <a:picLocks noChangeAspect="1"/>
        </xdr:cNvPicPr>
      </xdr:nvPicPr>
      <xdr:blipFill>
        <a:blip xmlns:r="http://schemas.openxmlformats.org/officeDocument/2006/relationships" r:embed="rId200"/>
        <a:stretch>
          <a:fillRect/>
        </a:stretch>
      </xdr:blipFill>
      <xdr:spPr>
        <a:xfrm>
          <a:off x="57785" y="744920405"/>
          <a:ext cx="1762760" cy="1405890"/>
        </a:xfrm>
        <a:prstGeom prst="rect">
          <a:avLst/>
        </a:prstGeom>
        <a:noFill/>
        <a:ln w="9525">
          <a:noFill/>
        </a:ln>
      </xdr:spPr>
    </xdr:pic>
    <xdr:clientData/>
  </xdr:twoCellAnchor>
  <xdr:twoCellAnchor editAs="oneCell">
    <xdr:from>
      <xdr:col>0</xdr:col>
      <xdr:colOff>57785</xdr:colOff>
      <xdr:row>425</xdr:row>
      <xdr:rowOff>67310</xdr:rowOff>
    </xdr:from>
    <xdr:to>
      <xdr:col>0</xdr:col>
      <xdr:colOff>1783080</xdr:colOff>
      <xdr:row>425</xdr:row>
      <xdr:rowOff>1471930</xdr:rowOff>
    </xdr:to>
    <xdr:pic>
      <xdr:nvPicPr>
        <xdr:cNvPr id="209" name="图片 208">
          <a:extLst>
            <a:ext uri="{FF2B5EF4-FFF2-40B4-BE49-F238E27FC236}">
              <a16:creationId xmlns:a16="http://schemas.microsoft.com/office/drawing/2014/main" id="{00000000-0008-0000-6500-0000D1000000}"/>
            </a:ext>
          </a:extLst>
        </xdr:cNvPr>
        <xdr:cNvPicPr>
          <a:picLocks noChangeAspect="1"/>
        </xdr:cNvPicPr>
      </xdr:nvPicPr>
      <xdr:blipFill>
        <a:blip xmlns:r="http://schemas.openxmlformats.org/officeDocument/2006/relationships" r:embed="rId201"/>
        <a:stretch>
          <a:fillRect/>
        </a:stretch>
      </xdr:blipFill>
      <xdr:spPr>
        <a:xfrm>
          <a:off x="57785" y="746815880"/>
          <a:ext cx="1725295" cy="1404620"/>
        </a:xfrm>
        <a:prstGeom prst="rect">
          <a:avLst/>
        </a:prstGeom>
        <a:noFill/>
        <a:ln w="9525">
          <a:noFill/>
        </a:ln>
      </xdr:spPr>
    </xdr:pic>
    <xdr:clientData/>
  </xdr:twoCellAnchor>
  <xdr:twoCellAnchor editAs="oneCell">
    <xdr:from>
      <xdr:col>0</xdr:col>
      <xdr:colOff>238760</xdr:colOff>
      <xdr:row>426</xdr:row>
      <xdr:rowOff>153035</xdr:rowOff>
    </xdr:from>
    <xdr:to>
      <xdr:col>0</xdr:col>
      <xdr:colOff>1941195</xdr:colOff>
      <xdr:row>426</xdr:row>
      <xdr:rowOff>1675765</xdr:rowOff>
    </xdr:to>
    <xdr:pic>
      <xdr:nvPicPr>
        <xdr:cNvPr id="210" name="图片 209">
          <a:extLst>
            <a:ext uri="{FF2B5EF4-FFF2-40B4-BE49-F238E27FC236}">
              <a16:creationId xmlns:a16="http://schemas.microsoft.com/office/drawing/2014/main" id="{00000000-0008-0000-6500-0000D2000000}"/>
            </a:ext>
          </a:extLst>
        </xdr:cNvPr>
        <xdr:cNvPicPr>
          <a:picLocks noChangeAspect="1"/>
        </xdr:cNvPicPr>
      </xdr:nvPicPr>
      <xdr:blipFill>
        <a:blip xmlns:r="http://schemas.openxmlformats.org/officeDocument/2006/relationships" r:embed="rId202"/>
        <a:stretch>
          <a:fillRect/>
        </a:stretch>
      </xdr:blipFill>
      <xdr:spPr>
        <a:xfrm>
          <a:off x="238760" y="748806605"/>
          <a:ext cx="1702435" cy="1522730"/>
        </a:xfrm>
        <a:prstGeom prst="rect">
          <a:avLst/>
        </a:prstGeom>
        <a:noFill/>
        <a:ln w="9525">
          <a:noFill/>
        </a:ln>
      </xdr:spPr>
    </xdr:pic>
    <xdr:clientData/>
  </xdr:twoCellAnchor>
  <xdr:twoCellAnchor editAs="oneCell">
    <xdr:from>
      <xdr:col>0</xdr:col>
      <xdr:colOff>229235</xdr:colOff>
      <xdr:row>427</xdr:row>
      <xdr:rowOff>86360</xdr:rowOff>
    </xdr:from>
    <xdr:to>
      <xdr:col>0</xdr:col>
      <xdr:colOff>2009140</xdr:colOff>
      <xdr:row>427</xdr:row>
      <xdr:rowOff>1769745</xdr:rowOff>
    </xdr:to>
    <xdr:pic>
      <xdr:nvPicPr>
        <xdr:cNvPr id="226" name="图片 225">
          <a:extLst>
            <a:ext uri="{FF2B5EF4-FFF2-40B4-BE49-F238E27FC236}">
              <a16:creationId xmlns:a16="http://schemas.microsoft.com/office/drawing/2014/main" id="{00000000-0008-0000-6500-0000E2000000}"/>
            </a:ext>
          </a:extLst>
        </xdr:cNvPr>
        <xdr:cNvPicPr>
          <a:picLocks noChangeAspect="1"/>
        </xdr:cNvPicPr>
      </xdr:nvPicPr>
      <xdr:blipFill>
        <a:blip xmlns:r="http://schemas.openxmlformats.org/officeDocument/2006/relationships" r:embed="rId203"/>
        <a:stretch>
          <a:fillRect/>
        </a:stretch>
      </xdr:blipFill>
      <xdr:spPr>
        <a:xfrm>
          <a:off x="229235" y="750644930"/>
          <a:ext cx="1779905" cy="1683385"/>
        </a:xfrm>
        <a:prstGeom prst="rect">
          <a:avLst/>
        </a:prstGeom>
        <a:noFill/>
        <a:ln w="9525">
          <a:noFill/>
        </a:ln>
      </xdr:spPr>
    </xdr:pic>
    <xdr:clientData/>
  </xdr:twoCellAnchor>
  <xdr:twoCellAnchor editAs="oneCell">
    <xdr:from>
      <xdr:col>0</xdr:col>
      <xdr:colOff>95885</xdr:colOff>
      <xdr:row>428</xdr:row>
      <xdr:rowOff>94615</xdr:rowOff>
    </xdr:from>
    <xdr:to>
      <xdr:col>0</xdr:col>
      <xdr:colOff>2062480</xdr:colOff>
      <xdr:row>428</xdr:row>
      <xdr:rowOff>1877060</xdr:rowOff>
    </xdr:to>
    <xdr:pic>
      <xdr:nvPicPr>
        <xdr:cNvPr id="229" name="图片 228">
          <a:extLst>
            <a:ext uri="{FF2B5EF4-FFF2-40B4-BE49-F238E27FC236}">
              <a16:creationId xmlns:a16="http://schemas.microsoft.com/office/drawing/2014/main" id="{00000000-0008-0000-6500-0000E5000000}"/>
            </a:ext>
          </a:extLst>
        </xdr:cNvPr>
        <xdr:cNvPicPr>
          <a:picLocks noChangeAspect="1"/>
        </xdr:cNvPicPr>
      </xdr:nvPicPr>
      <xdr:blipFill>
        <a:blip xmlns:r="http://schemas.openxmlformats.org/officeDocument/2006/relationships" r:embed="rId204"/>
        <a:stretch>
          <a:fillRect/>
        </a:stretch>
      </xdr:blipFill>
      <xdr:spPr>
        <a:xfrm>
          <a:off x="95885" y="752558185"/>
          <a:ext cx="1966595" cy="1782445"/>
        </a:xfrm>
        <a:prstGeom prst="rect">
          <a:avLst/>
        </a:prstGeom>
        <a:noFill/>
        <a:ln w="9525">
          <a:noFill/>
        </a:ln>
      </xdr:spPr>
    </xdr:pic>
    <xdr:clientData/>
  </xdr:twoCellAnchor>
  <xdr:twoCellAnchor editAs="oneCell">
    <xdr:from>
      <xdr:col>0</xdr:col>
      <xdr:colOff>57785</xdr:colOff>
      <xdr:row>434</xdr:row>
      <xdr:rowOff>50165</xdr:rowOff>
    </xdr:from>
    <xdr:to>
      <xdr:col>0</xdr:col>
      <xdr:colOff>1815465</xdr:colOff>
      <xdr:row>434</xdr:row>
      <xdr:rowOff>1565910</xdr:rowOff>
    </xdr:to>
    <xdr:pic>
      <xdr:nvPicPr>
        <xdr:cNvPr id="230" name="图片 229">
          <a:extLst>
            <a:ext uri="{FF2B5EF4-FFF2-40B4-BE49-F238E27FC236}">
              <a16:creationId xmlns:a16="http://schemas.microsoft.com/office/drawing/2014/main" id="{00000000-0008-0000-6500-0000E6000000}"/>
            </a:ext>
          </a:extLst>
        </xdr:cNvPr>
        <xdr:cNvPicPr>
          <a:picLocks noChangeAspect="1"/>
        </xdr:cNvPicPr>
      </xdr:nvPicPr>
      <xdr:blipFill>
        <a:blip xmlns:r="http://schemas.openxmlformats.org/officeDocument/2006/relationships" r:embed="rId205"/>
        <a:stretch>
          <a:fillRect/>
        </a:stretch>
      </xdr:blipFill>
      <xdr:spPr>
        <a:xfrm>
          <a:off x="57785" y="763943735"/>
          <a:ext cx="1757680" cy="1515745"/>
        </a:xfrm>
        <a:prstGeom prst="rect">
          <a:avLst/>
        </a:prstGeom>
        <a:noFill/>
        <a:ln w="9525">
          <a:noFill/>
        </a:ln>
      </xdr:spPr>
    </xdr:pic>
    <xdr:clientData/>
  </xdr:twoCellAnchor>
  <xdr:twoCellAnchor editAs="oneCell">
    <xdr:from>
      <xdr:col>0</xdr:col>
      <xdr:colOff>57785</xdr:colOff>
      <xdr:row>435</xdr:row>
      <xdr:rowOff>86360</xdr:rowOff>
    </xdr:from>
    <xdr:to>
      <xdr:col>0</xdr:col>
      <xdr:colOff>1788795</xdr:colOff>
      <xdr:row>435</xdr:row>
      <xdr:rowOff>1491615</xdr:rowOff>
    </xdr:to>
    <xdr:pic>
      <xdr:nvPicPr>
        <xdr:cNvPr id="231" name="图片 230">
          <a:extLst>
            <a:ext uri="{FF2B5EF4-FFF2-40B4-BE49-F238E27FC236}">
              <a16:creationId xmlns:a16="http://schemas.microsoft.com/office/drawing/2014/main" id="{00000000-0008-0000-6500-0000E7000000}"/>
            </a:ext>
          </a:extLst>
        </xdr:cNvPr>
        <xdr:cNvPicPr>
          <a:picLocks noChangeAspect="1"/>
        </xdr:cNvPicPr>
      </xdr:nvPicPr>
      <xdr:blipFill>
        <a:blip xmlns:r="http://schemas.openxmlformats.org/officeDocument/2006/relationships" r:embed="rId206"/>
        <a:stretch>
          <a:fillRect/>
        </a:stretch>
      </xdr:blipFill>
      <xdr:spPr>
        <a:xfrm>
          <a:off x="57785" y="765884930"/>
          <a:ext cx="1731010" cy="1405255"/>
        </a:xfrm>
        <a:prstGeom prst="rect">
          <a:avLst/>
        </a:prstGeom>
        <a:noFill/>
        <a:ln w="9525">
          <a:noFill/>
        </a:ln>
      </xdr:spPr>
    </xdr:pic>
    <xdr:clientData/>
  </xdr:twoCellAnchor>
  <xdr:twoCellAnchor editAs="oneCell">
    <xdr:from>
      <xdr:col>0</xdr:col>
      <xdr:colOff>57785</xdr:colOff>
      <xdr:row>436</xdr:row>
      <xdr:rowOff>76835</xdr:rowOff>
    </xdr:from>
    <xdr:to>
      <xdr:col>0</xdr:col>
      <xdr:colOff>1849120</xdr:colOff>
      <xdr:row>436</xdr:row>
      <xdr:rowOff>1496060</xdr:rowOff>
    </xdr:to>
    <xdr:pic>
      <xdr:nvPicPr>
        <xdr:cNvPr id="232" name="图片 231">
          <a:extLst>
            <a:ext uri="{FF2B5EF4-FFF2-40B4-BE49-F238E27FC236}">
              <a16:creationId xmlns:a16="http://schemas.microsoft.com/office/drawing/2014/main" id="{00000000-0008-0000-6500-0000E8000000}"/>
            </a:ext>
          </a:extLst>
        </xdr:cNvPr>
        <xdr:cNvPicPr>
          <a:picLocks noChangeAspect="1"/>
        </xdr:cNvPicPr>
      </xdr:nvPicPr>
      <xdr:blipFill>
        <a:blip xmlns:r="http://schemas.openxmlformats.org/officeDocument/2006/relationships" r:embed="rId207"/>
        <a:stretch>
          <a:fillRect/>
        </a:stretch>
      </xdr:blipFill>
      <xdr:spPr>
        <a:xfrm>
          <a:off x="57785" y="767780405"/>
          <a:ext cx="1791335" cy="1419225"/>
        </a:xfrm>
        <a:prstGeom prst="rect">
          <a:avLst/>
        </a:prstGeom>
        <a:noFill/>
        <a:ln w="9525">
          <a:noFill/>
        </a:ln>
      </xdr:spPr>
    </xdr:pic>
    <xdr:clientData/>
  </xdr:twoCellAnchor>
  <xdr:twoCellAnchor editAs="oneCell">
    <xdr:from>
      <xdr:col>0</xdr:col>
      <xdr:colOff>57785</xdr:colOff>
      <xdr:row>473</xdr:row>
      <xdr:rowOff>1896110</xdr:rowOff>
    </xdr:from>
    <xdr:to>
      <xdr:col>0</xdr:col>
      <xdr:colOff>133985</xdr:colOff>
      <xdr:row>474</xdr:row>
      <xdr:rowOff>67310</xdr:rowOff>
    </xdr:to>
    <xdr:pic>
      <xdr:nvPicPr>
        <xdr:cNvPr id="233" name="Picture 15">
          <a:extLst>
            <a:ext uri="{FF2B5EF4-FFF2-40B4-BE49-F238E27FC236}">
              <a16:creationId xmlns:a16="http://schemas.microsoft.com/office/drawing/2014/main" id="{00000000-0008-0000-6500-0000E900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40084680"/>
          <a:ext cx="76200" cy="76200"/>
        </a:xfrm>
        <a:prstGeom prst="rect">
          <a:avLst/>
        </a:prstGeom>
        <a:noFill/>
        <a:ln w="1">
          <a:noFill/>
          <a:miter lim="800000"/>
          <a:headEnd/>
          <a:tailEnd/>
        </a:ln>
      </xdr:spPr>
    </xdr:pic>
    <xdr:clientData/>
  </xdr:twoCellAnchor>
  <xdr:twoCellAnchor editAs="oneCell">
    <xdr:from>
      <xdr:col>0</xdr:col>
      <xdr:colOff>57785</xdr:colOff>
      <xdr:row>438</xdr:row>
      <xdr:rowOff>38735</xdr:rowOff>
    </xdr:from>
    <xdr:to>
      <xdr:col>0</xdr:col>
      <xdr:colOff>1737360</xdr:colOff>
      <xdr:row>438</xdr:row>
      <xdr:rowOff>1543685</xdr:rowOff>
    </xdr:to>
    <xdr:pic>
      <xdr:nvPicPr>
        <xdr:cNvPr id="238" name="图片 237">
          <a:extLst>
            <a:ext uri="{FF2B5EF4-FFF2-40B4-BE49-F238E27FC236}">
              <a16:creationId xmlns:a16="http://schemas.microsoft.com/office/drawing/2014/main" id="{00000000-0008-0000-6500-0000EE000000}"/>
            </a:ext>
          </a:extLst>
        </xdr:cNvPr>
        <xdr:cNvPicPr>
          <a:picLocks noChangeAspect="1"/>
        </xdr:cNvPicPr>
      </xdr:nvPicPr>
      <xdr:blipFill>
        <a:blip xmlns:r="http://schemas.openxmlformats.org/officeDocument/2006/relationships" r:embed="rId209"/>
        <a:stretch>
          <a:fillRect/>
        </a:stretch>
      </xdr:blipFill>
      <xdr:spPr>
        <a:xfrm>
          <a:off x="57785" y="771552305"/>
          <a:ext cx="1679575" cy="1504950"/>
        </a:xfrm>
        <a:prstGeom prst="rect">
          <a:avLst/>
        </a:prstGeom>
        <a:noFill/>
        <a:ln w="9525">
          <a:noFill/>
        </a:ln>
      </xdr:spPr>
    </xdr:pic>
    <xdr:clientData/>
  </xdr:twoCellAnchor>
  <xdr:twoCellAnchor editAs="oneCell">
    <xdr:from>
      <xdr:col>0</xdr:col>
      <xdr:colOff>276860</xdr:colOff>
      <xdr:row>437</xdr:row>
      <xdr:rowOff>172085</xdr:rowOff>
    </xdr:from>
    <xdr:to>
      <xdr:col>0</xdr:col>
      <xdr:colOff>1907540</xdr:colOff>
      <xdr:row>437</xdr:row>
      <xdr:rowOff>1707515</xdr:rowOff>
    </xdr:to>
    <xdr:pic>
      <xdr:nvPicPr>
        <xdr:cNvPr id="239" name="图片 238">
          <a:extLst>
            <a:ext uri="{FF2B5EF4-FFF2-40B4-BE49-F238E27FC236}">
              <a16:creationId xmlns:a16="http://schemas.microsoft.com/office/drawing/2014/main" id="{00000000-0008-0000-6500-0000EF000000}"/>
            </a:ext>
          </a:extLst>
        </xdr:cNvPr>
        <xdr:cNvPicPr>
          <a:picLocks noChangeAspect="1"/>
        </xdr:cNvPicPr>
      </xdr:nvPicPr>
      <xdr:blipFill>
        <a:blip xmlns:r="http://schemas.openxmlformats.org/officeDocument/2006/relationships" r:embed="rId210"/>
        <a:stretch>
          <a:fillRect/>
        </a:stretch>
      </xdr:blipFill>
      <xdr:spPr>
        <a:xfrm>
          <a:off x="276860" y="769780655"/>
          <a:ext cx="1630680" cy="1535430"/>
        </a:xfrm>
        <a:prstGeom prst="rect">
          <a:avLst/>
        </a:prstGeom>
        <a:noFill/>
        <a:ln w="9525">
          <a:noFill/>
        </a:ln>
      </xdr:spPr>
    </xdr:pic>
    <xdr:clientData/>
  </xdr:twoCellAnchor>
  <xdr:twoCellAnchor editAs="oneCell">
    <xdr:from>
      <xdr:col>0</xdr:col>
      <xdr:colOff>57785</xdr:colOff>
      <xdr:row>439</xdr:row>
      <xdr:rowOff>191135</xdr:rowOff>
    </xdr:from>
    <xdr:to>
      <xdr:col>0</xdr:col>
      <xdr:colOff>1857375</xdr:colOff>
      <xdr:row>439</xdr:row>
      <xdr:rowOff>1561465</xdr:rowOff>
    </xdr:to>
    <xdr:pic>
      <xdr:nvPicPr>
        <xdr:cNvPr id="240" name="图片 239">
          <a:extLst>
            <a:ext uri="{FF2B5EF4-FFF2-40B4-BE49-F238E27FC236}">
              <a16:creationId xmlns:a16="http://schemas.microsoft.com/office/drawing/2014/main" id="{00000000-0008-0000-6500-0000F0000000}"/>
            </a:ext>
          </a:extLst>
        </xdr:cNvPr>
        <xdr:cNvPicPr>
          <a:picLocks noChangeAspect="1"/>
        </xdr:cNvPicPr>
      </xdr:nvPicPr>
      <xdr:blipFill>
        <a:blip xmlns:r="http://schemas.openxmlformats.org/officeDocument/2006/relationships" r:embed="rId211"/>
        <a:stretch>
          <a:fillRect/>
        </a:stretch>
      </xdr:blipFill>
      <xdr:spPr>
        <a:xfrm>
          <a:off x="57785" y="773609705"/>
          <a:ext cx="1799590" cy="1370330"/>
        </a:xfrm>
        <a:prstGeom prst="rect">
          <a:avLst/>
        </a:prstGeom>
        <a:noFill/>
        <a:ln w="9525">
          <a:noFill/>
        </a:ln>
      </xdr:spPr>
    </xdr:pic>
    <xdr:clientData/>
  </xdr:twoCellAnchor>
  <xdr:twoCellAnchor editAs="oneCell">
    <xdr:from>
      <xdr:col>0</xdr:col>
      <xdr:colOff>57785</xdr:colOff>
      <xdr:row>440</xdr:row>
      <xdr:rowOff>102235</xdr:rowOff>
    </xdr:from>
    <xdr:to>
      <xdr:col>0</xdr:col>
      <xdr:colOff>1856105</xdr:colOff>
      <xdr:row>440</xdr:row>
      <xdr:rowOff>1579880</xdr:rowOff>
    </xdr:to>
    <xdr:pic>
      <xdr:nvPicPr>
        <xdr:cNvPr id="241" name="图片 240">
          <a:extLst>
            <a:ext uri="{FF2B5EF4-FFF2-40B4-BE49-F238E27FC236}">
              <a16:creationId xmlns:a16="http://schemas.microsoft.com/office/drawing/2014/main" id="{00000000-0008-0000-6500-0000F1000000}"/>
            </a:ext>
          </a:extLst>
        </xdr:cNvPr>
        <xdr:cNvPicPr>
          <a:picLocks noChangeAspect="1"/>
        </xdr:cNvPicPr>
      </xdr:nvPicPr>
      <xdr:blipFill>
        <a:blip xmlns:r="http://schemas.openxmlformats.org/officeDocument/2006/relationships" r:embed="rId212"/>
        <a:stretch>
          <a:fillRect/>
        </a:stretch>
      </xdr:blipFill>
      <xdr:spPr>
        <a:xfrm>
          <a:off x="57785" y="775425805"/>
          <a:ext cx="1798320" cy="1477645"/>
        </a:xfrm>
        <a:prstGeom prst="rect">
          <a:avLst/>
        </a:prstGeom>
        <a:noFill/>
        <a:ln w="9525">
          <a:noFill/>
        </a:ln>
      </xdr:spPr>
    </xdr:pic>
    <xdr:clientData/>
  </xdr:twoCellAnchor>
  <xdr:twoCellAnchor editAs="oneCell">
    <xdr:from>
      <xdr:col>0</xdr:col>
      <xdr:colOff>57785</xdr:colOff>
      <xdr:row>442</xdr:row>
      <xdr:rowOff>121285</xdr:rowOff>
    </xdr:from>
    <xdr:to>
      <xdr:col>0</xdr:col>
      <xdr:colOff>1805305</xdr:colOff>
      <xdr:row>442</xdr:row>
      <xdr:rowOff>1608455</xdr:rowOff>
    </xdr:to>
    <xdr:pic>
      <xdr:nvPicPr>
        <xdr:cNvPr id="242" name="图片 241">
          <a:extLst>
            <a:ext uri="{FF2B5EF4-FFF2-40B4-BE49-F238E27FC236}">
              <a16:creationId xmlns:a16="http://schemas.microsoft.com/office/drawing/2014/main" id="{00000000-0008-0000-6500-0000F2000000}"/>
            </a:ext>
          </a:extLst>
        </xdr:cNvPr>
        <xdr:cNvPicPr>
          <a:picLocks noChangeAspect="1"/>
        </xdr:cNvPicPr>
      </xdr:nvPicPr>
      <xdr:blipFill>
        <a:blip xmlns:r="http://schemas.openxmlformats.org/officeDocument/2006/relationships" r:embed="rId213"/>
        <a:stretch>
          <a:fillRect/>
        </a:stretch>
      </xdr:blipFill>
      <xdr:spPr>
        <a:xfrm>
          <a:off x="57785" y="779254855"/>
          <a:ext cx="1747520" cy="1487170"/>
        </a:xfrm>
        <a:prstGeom prst="rect">
          <a:avLst/>
        </a:prstGeom>
        <a:noFill/>
        <a:ln w="9525">
          <a:noFill/>
        </a:ln>
      </xdr:spPr>
    </xdr:pic>
    <xdr:clientData/>
  </xdr:twoCellAnchor>
  <xdr:twoCellAnchor editAs="oneCell">
    <xdr:from>
      <xdr:col>0</xdr:col>
      <xdr:colOff>286385</xdr:colOff>
      <xdr:row>443</xdr:row>
      <xdr:rowOff>178435</xdr:rowOff>
    </xdr:from>
    <xdr:to>
      <xdr:col>0</xdr:col>
      <xdr:colOff>2038350</xdr:colOff>
      <xdr:row>443</xdr:row>
      <xdr:rowOff>1678940</xdr:rowOff>
    </xdr:to>
    <xdr:pic>
      <xdr:nvPicPr>
        <xdr:cNvPr id="243" name="图片 242">
          <a:extLst>
            <a:ext uri="{FF2B5EF4-FFF2-40B4-BE49-F238E27FC236}">
              <a16:creationId xmlns:a16="http://schemas.microsoft.com/office/drawing/2014/main" id="{00000000-0008-0000-6500-0000F3000000}"/>
            </a:ext>
          </a:extLst>
        </xdr:cNvPr>
        <xdr:cNvPicPr>
          <a:picLocks noChangeAspect="1"/>
        </xdr:cNvPicPr>
      </xdr:nvPicPr>
      <xdr:blipFill>
        <a:blip xmlns:r="http://schemas.openxmlformats.org/officeDocument/2006/relationships" r:embed="rId214"/>
        <a:stretch>
          <a:fillRect/>
        </a:stretch>
      </xdr:blipFill>
      <xdr:spPr>
        <a:xfrm>
          <a:off x="286385" y="781217005"/>
          <a:ext cx="1751965" cy="1500505"/>
        </a:xfrm>
        <a:prstGeom prst="rect">
          <a:avLst/>
        </a:prstGeom>
        <a:noFill/>
        <a:ln w="9525">
          <a:noFill/>
        </a:ln>
      </xdr:spPr>
    </xdr:pic>
    <xdr:clientData/>
  </xdr:twoCellAnchor>
  <xdr:twoCellAnchor editAs="oneCell">
    <xdr:from>
      <xdr:col>0</xdr:col>
      <xdr:colOff>57785</xdr:colOff>
      <xdr:row>441</xdr:row>
      <xdr:rowOff>83185</xdr:rowOff>
    </xdr:from>
    <xdr:to>
      <xdr:col>0</xdr:col>
      <xdr:colOff>1818005</xdr:colOff>
      <xdr:row>441</xdr:row>
      <xdr:rowOff>1623060</xdr:rowOff>
    </xdr:to>
    <xdr:pic>
      <xdr:nvPicPr>
        <xdr:cNvPr id="244" name="图片 243">
          <a:extLst>
            <a:ext uri="{FF2B5EF4-FFF2-40B4-BE49-F238E27FC236}">
              <a16:creationId xmlns:a16="http://schemas.microsoft.com/office/drawing/2014/main" id="{00000000-0008-0000-6500-0000F4000000}"/>
            </a:ext>
          </a:extLst>
        </xdr:cNvPr>
        <xdr:cNvPicPr>
          <a:picLocks noChangeAspect="1"/>
        </xdr:cNvPicPr>
      </xdr:nvPicPr>
      <xdr:blipFill>
        <a:blip xmlns:r="http://schemas.openxmlformats.org/officeDocument/2006/relationships" r:embed="rId215"/>
        <a:stretch>
          <a:fillRect/>
        </a:stretch>
      </xdr:blipFill>
      <xdr:spPr>
        <a:xfrm>
          <a:off x="57785" y="777311755"/>
          <a:ext cx="1760220" cy="1539875"/>
        </a:xfrm>
        <a:prstGeom prst="rect">
          <a:avLst/>
        </a:prstGeom>
        <a:noFill/>
        <a:ln w="9525">
          <a:noFill/>
        </a:ln>
      </xdr:spPr>
    </xdr:pic>
    <xdr:clientData/>
  </xdr:twoCellAnchor>
  <xdr:twoCellAnchor editAs="oneCell">
    <xdr:from>
      <xdr:col>0</xdr:col>
      <xdr:colOff>57785</xdr:colOff>
      <xdr:row>444</xdr:row>
      <xdr:rowOff>124460</xdr:rowOff>
    </xdr:from>
    <xdr:to>
      <xdr:col>0</xdr:col>
      <xdr:colOff>1846580</xdr:colOff>
      <xdr:row>444</xdr:row>
      <xdr:rowOff>1611630</xdr:rowOff>
    </xdr:to>
    <xdr:pic>
      <xdr:nvPicPr>
        <xdr:cNvPr id="245" name="图片 244">
          <a:extLst>
            <a:ext uri="{FF2B5EF4-FFF2-40B4-BE49-F238E27FC236}">
              <a16:creationId xmlns:a16="http://schemas.microsoft.com/office/drawing/2014/main" id="{00000000-0008-0000-6500-0000F5000000}"/>
            </a:ext>
          </a:extLst>
        </xdr:cNvPr>
        <xdr:cNvPicPr>
          <a:picLocks noChangeAspect="1"/>
        </xdr:cNvPicPr>
      </xdr:nvPicPr>
      <xdr:blipFill>
        <a:blip xmlns:r="http://schemas.openxmlformats.org/officeDocument/2006/relationships" r:embed="rId216"/>
        <a:stretch>
          <a:fillRect/>
        </a:stretch>
      </xdr:blipFill>
      <xdr:spPr>
        <a:xfrm>
          <a:off x="57785" y="783068030"/>
          <a:ext cx="1788795" cy="1487170"/>
        </a:xfrm>
        <a:prstGeom prst="rect">
          <a:avLst/>
        </a:prstGeom>
        <a:noFill/>
        <a:ln w="9525">
          <a:noFill/>
        </a:ln>
      </xdr:spPr>
    </xdr:pic>
    <xdr:clientData/>
  </xdr:twoCellAnchor>
  <xdr:twoCellAnchor editAs="oneCell">
    <xdr:from>
      <xdr:col>0</xdr:col>
      <xdr:colOff>57785</xdr:colOff>
      <xdr:row>446</xdr:row>
      <xdr:rowOff>70485</xdr:rowOff>
    </xdr:from>
    <xdr:to>
      <xdr:col>0</xdr:col>
      <xdr:colOff>1842770</xdr:colOff>
      <xdr:row>446</xdr:row>
      <xdr:rowOff>1669415</xdr:rowOff>
    </xdr:to>
    <xdr:pic>
      <xdr:nvPicPr>
        <xdr:cNvPr id="246" name="图片 245">
          <a:extLst>
            <a:ext uri="{FF2B5EF4-FFF2-40B4-BE49-F238E27FC236}">
              <a16:creationId xmlns:a16="http://schemas.microsoft.com/office/drawing/2014/main" id="{00000000-0008-0000-6500-0000F6000000}"/>
            </a:ext>
          </a:extLst>
        </xdr:cNvPr>
        <xdr:cNvPicPr>
          <a:picLocks noChangeAspect="1"/>
        </xdr:cNvPicPr>
      </xdr:nvPicPr>
      <xdr:blipFill>
        <a:blip xmlns:r="http://schemas.openxmlformats.org/officeDocument/2006/relationships" r:embed="rId217"/>
        <a:stretch>
          <a:fillRect/>
        </a:stretch>
      </xdr:blipFill>
      <xdr:spPr>
        <a:xfrm>
          <a:off x="57785" y="786824055"/>
          <a:ext cx="1784985" cy="1598930"/>
        </a:xfrm>
        <a:prstGeom prst="rect">
          <a:avLst/>
        </a:prstGeom>
        <a:noFill/>
        <a:ln w="9525">
          <a:noFill/>
        </a:ln>
      </xdr:spPr>
    </xdr:pic>
    <xdr:clientData/>
  </xdr:twoCellAnchor>
  <xdr:twoCellAnchor editAs="oneCell">
    <xdr:from>
      <xdr:col>0</xdr:col>
      <xdr:colOff>57785</xdr:colOff>
      <xdr:row>445</xdr:row>
      <xdr:rowOff>102235</xdr:rowOff>
    </xdr:from>
    <xdr:to>
      <xdr:col>0</xdr:col>
      <xdr:colOff>1861820</xdr:colOff>
      <xdr:row>445</xdr:row>
      <xdr:rowOff>1616710</xdr:rowOff>
    </xdr:to>
    <xdr:pic>
      <xdr:nvPicPr>
        <xdr:cNvPr id="247" name="图片 246">
          <a:extLst>
            <a:ext uri="{FF2B5EF4-FFF2-40B4-BE49-F238E27FC236}">
              <a16:creationId xmlns:a16="http://schemas.microsoft.com/office/drawing/2014/main" id="{00000000-0008-0000-6500-0000F7000000}"/>
            </a:ext>
          </a:extLst>
        </xdr:cNvPr>
        <xdr:cNvPicPr>
          <a:picLocks noChangeAspect="1"/>
        </xdr:cNvPicPr>
      </xdr:nvPicPr>
      <xdr:blipFill>
        <a:blip xmlns:r="http://schemas.openxmlformats.org/officeDocument/2006/relationships" r:embed="rId218"/>
        <a:stretch>
          <a:fillRect/>
        </a:stretch>
      </xdr:blipFill>
      <xdr:spPr>
        <a:xfrm>
          <a:off x="57785" y="784950805"/>
          <a:ext cx="1804035" cy="1514475"/>
        </a:xfrm>
        <a:prstGeom prst="rect">
          <a:avLst/>
        </a:prstGeom>
        <a:noFill/>
        <a:ln w="9525">
          <a:noFill/>
        </a:ln>
      </xdr:spPr>
    </xdr:pic>
    <xdr:clientData/>
  </xdr:twoCellAnchor>
  <xdr:twoCellAnchor editAs="oneCell">
    <xdr:from>
      <xdr:col>0</xdr:col>
      <xdr:colOff>57785</xdr:colOff>
      <xdr:row>447</xdr:row>
      <xdr:rowOff>60960</xdr:rowOff>
    </xdr:from>
    <xdr:to>
      <xdr:col>0</xdr:col>
      <xdr:colOff>1750695</xdr:colOff>
      <xdr:row>447</xdr:row>
      <xdr:rowOff>1666875</xdr:rowOff>
    </xdr:to>
    <xdr:pic>
      <xdr:nvPicPr>
        <xdr:cNvPr id="248" name="图片 247">
          <a:extLst>
            <a:ext uri="{FF2B5EF4-FFF2-40B4-BE49-F238E27FC236}">
              <a16:creationId xmlns:a16="http://schemas.microsoft.com/office/drawing/2014/main" id="{00000000-0008-0000-6500-0000F8000000}"/>
            </a:ext>
          </a:extLst>
        </xdr:cNvPr>
        <xdr:cNvPicPr>
          <a:picLocks noChangeAspect="1"/>
        </xdr:cNvPicPr>
      </xdr:nvPicPr>
      <xdr:blipFill>
        <a:blip xmlns:r="http://schemas.openxmlformats.org/officeDocument/2006/relationships" r:embed="rId219"/>
        <a:stretch>
          <a:fillRect/>
        </a:stretch>
      </xdr:blipFill>
      <xdr:spPr>
        <a:xfrm>
          <a:off x="57785" y="788719530"/>
          <a:ext cx="1692910" cy="1605915"/>
        </a:xfrm>
        <a:prstGeom prst="rect">
          <a:avLst/>
        </a:prstGeom>
        <a:noFill/>
        <a:ln w="9525">
          <a:noFill/>
        </a:ln>
      </xdr:spPr>
    </xdr:pic>
    <xdr:clientData/>
  </xdr:twoCellAnchor>
  <xdr:twoCellAnchor editAs="oneCell">
    <xdr:from>
      <xdr:col>0</xdr:col>
      <xdr:colOff>57785</xdr:colOff>
      <xdr:row>448</xdr:row>
      <xdr:rowOff>60960</xdr:rowOff>
    </xdr:from>
    <xdr:to>
      <xdr:col>0</xdr:col>
      <xdr:colOff>1786255</xdr:colOff>
      <xdr:row>448</xdr:row>
      <xdr:rowOff>1670685</xdr:rowOff>
    </xdr:to>
    <xdr:pic>
      <xdr:nvPicPr>
        <xdr:cNvPr id="249" name="图片 248">
          <a:extLst>
            <a:ext uri="{FF2B5EF4-FFF2-40B4-BE49-F238E27FC236}">
              <a16:creationId xmlns:a16="http://schemas.microsoft.com/office/drawing/2014/main" id="{00000000-0008-0000-6500-0000F9000000}"/>
            </a:ext>
          </a:extLst>
        </xdr:cNvPr>
        <xdr:cNvPicPr>
          <a:picLocks noChangeAspect="1"/>
        </xdr:cNvPicPr>
      </xdr:nvPicPr>
      <xdr:blipFill>
        <a:blip xmlns:r="http://schemas.openxmlformats.org/officeDocument/2006/relationships" r:embed="rId220"/>
        <a:stretch>
          <a:fillRect/>
        </a:stretch>
      </xdr:blipFill>
      <xdr:spPr>
        <a:xfrm>
          <a:off x="57785" y="790624530"/>
          <a:ext cx="1728470" cy="1609725"/>
        </a:xfrm>
        <a:prstGeom prst="rect">
          <a:avLst/>
        </a:prstGeom>
        <a:noFill/>
        <a:ln w="9525">
          <a:noFill/>
        </a:ln>
      </xdr:spPr>
    </xdr:pic>
    <xdr:clientData/>
  </xdr:twoCellAnchor>
  <xdr:twoCellAnchor editAs="oneCell">
    <xdr:from>
      <xdr:col>0</xdr:col>
      <xdr:colOff>57785</xdr:colOff>
      <xdr:row>449</xdr:row>
      <xdr:rowOff>89535</xdr:rowOff>
    </xdr:from>
    <xdr:to>
      <xdr:col>0</xdr:col>
      <xdr:colOff>1777365</xdr:colOff>
      <xdr:row>449</xdr:row>
      <xdr:rowOff>1608455</xdr:rowOff>
    </xdr:to>
    <xdr:pic>
      <xdr:nvPicPr>
        <xdr:cNvPr id="250" name="图片 249">
          <a:extLst>
            <a:ext uri="{FF2B5EF4-FFF2-40B4-BE49-F238E27FC236}">
              <a16:creationId xmlns:a16="http://schemas.microsoft.com/office/drawing/2014/main" id="{00000000-0008-0000-6500-0000FA000000}"/>
            </a:ext>
          </a:extLst>
        </xdr:cNvPr>
        <xdr:cNvPicPr>
          <a:picLocks noChangeAspect="1"/>
        </xdr:cNvPicPr>
      </xdr:nvPicPr>
      <xdr:blipFill>
        <a:blip xmlns:r="http://schemas.openxmlformats.org/officeDocument/2006/relationships" r:embed="rId221"/>
        <a:stretch>
          <a:fillRect/>
        </a:stretch>
      </xdr:blipFill>
      <xdr:spPr>
        <a:xfrm>
          <a:off x="57785" y="792558105"/>
          <a:ext cx="1719580" cy="1518920"/>
        </a:xfrm>
        <a:prstGeom prst="rect">
          <a:avLst/>
        </a:prstGeom>
        <a:noFill/>
        <a:ln w="9525">
          <a:noFill/>
        </a:ln>
      </xdr:spPr>
    </xdr:pic>
    <xdr:clientData/>
  </xdr:twoCellAnchor>
  <xdr:twoCellAnchor editAs="oneCell">
    <xdr:from>
      <xdr:col>0</xdr:col>
      <xdr:colOff>57785</xdr:colOff>
      <xdr:row>451</xdr:row>
      <xdr:rowOff>125730</xdr:rowOff>
    </xdr:from>
    <xdr:to>
      <xdr:col>0</xdr:col>
      <xdr:colOff>1827530</xdr:colOff>
      <xdr:row>451</xdr:row>
      <xdr:rowOff>1602740</xdr:rowOff>
    </xdr:to>
    <xdr:pic>
      <xdr:nvPicPr>
        <xdr:cNvPr id="251" name="图片 250">
          <a:extLst>
            <a:ext uri="{FF2B5EF4-FFF2-40B4-BE49-F238E27FC236}">
              <a16:creationId xmlns:a16="http://schemas.microsoft.com/office/drawing/2014/main" id="{00000000-0008-0000-6500-0000FB000000}"/>
            </a:ext>
          </a:extLst>
        </xdr:cNvPr>
        <xdr:cNvPicPr>
          <a:picLocks noChangeAspect="1"/>
        </xdr:cNvPicPr>
      </xdr:nvPicPr>
      <xdr:blipFill>
        <a:blip xmlns:r="http://schemas.openxmlformats.org/officeDocument/2006/relationships" r:embed="rId222"/>
        <a:stretch>
          <a:fillRect/>
        </a:stretch>
      </xdr:blipFill>
      <xdr:spPr>
        <a:xfrm>
          <a:off x="57785" y="796404300"/>
          <a:ext cx="1769745" cy="1477010"/>
        </a:xfrm>
        <a:prstGeom prst="rect">
          <a:avLst/>
        </a:prstGeom>
        <a:noFill/>
        <a:ln w="9525">
          <a:noFill/>
        </a:ln>
      </xdr:spPr>
    </xdr:pic>
    <xdr:clientData/>
  </xdr:twoCellAnchor>
  <xdr:twoCellAnchor editAs="oneCell">
    <xdr:from>
      <xdr:col>0</xdr:col>
      <xdr:colOff>57785</xdr:colOff>
      <xdr:row>453</xdr:row>
      <xdr:rowOff>118110</xdr:rowOff>
    </xdr:from>
    <xdr:to>
      <xdr:col>0</xdr:col>
      <xdr:colOff>1834515</xdr:colOff>
      <xdr:row>453</xdr:row>
      <xdr:rowOff>1663065</xdr:rowOff>
    </xdr:to>
    <xdr:pic>
      <xdr:nvPicPr>
        <xdr:cNvPr id="252" name="图片 251">
          <a:extLst>
            <a:ext uri="{FF2B5EF4-FFF2-40B4-BE49-F238E27FC236}">
              <a16:creationId xmlns:a16="http://schemas.microsoft.com/office/drawing/2014/main" id="{00000000-0008-0000-6500-0000FC000000}"/>
            </a:ext>
          </a:extLst>
        </xdr:cNvPr>
        <xdr:cNvPicPr>
          <a:picLocks noChangeAspect="1"/>
        </xdr:cNvPicPr>
      </xdr:nvPicPr>
      <xdr:blipFill>
        <a:blip xmlns:r="http://schemas.openxmlformats.org/officeDocument/2006/relationships" r:embed="rId223"/>
        <a:stretch>
          <a:fillRect/>
        </a:stretch>
      </xdr:blipFill>
      <xdr:spPr>
        <a:xfrm>
          <a:off x="57785" y="800206680"/>
          <a:ext cx="1776730" cy="1544955"/>
        </a:xfrm>
        <a:prstGeom prst="rect">
          <a:avLst/>
        </a:prstGeom>
        <a:noFill/>
        <a:ln w="9525">
          <a:noFill/>
        </a:ln>
      </xdr:spPr>
    </xdr:pic>
    <xdr:clientData/>
  </xdr:twoCellAnchor>
  <xdr:twoCellAnchor editAs="oneCell">
    <xdr:from>
      <xdr:col>0</xdr:col>
      <xdr:colOff>57785</xdr:colOff>
      <xdr:row>454</xdr:row>
      <xdr:rowOff>118110</xdr:rowOff>
    </xdr:from>
    <xdr:to>
      <xdr:col>0</xdr:col>
      <xdr:colOff>1795780</xdr:colOff>
      <xdr:row>454</xdr:row>
      <xdr:rowOff>1580515</xdr:rowOff>
    </xdr:to>
    <xdr:pic>
      <xdr:nvPicPr>
        <xdr:cNvPr id="253" name="图片 252">
          <a:extLst>
            <a:ext uri="{FF2B5EF4-FFF2-40B4-BE49-F238E27FC236}">
              <a16:creationId xmlns:a16="http://schemas.microsoft.com/office/drawing/2014/main" id="{00000000-0008-0000-6500-0000FD000000}"/>
            </a:ext>
          </a:extLst>
        </xdr:cNvPr>
        <xdr:cNvPicPr>
          <a:picLocks noChangeAspect="1"/>
        </xdr:cNvPicPr>
      </xdr:nvPicPr>
      <xdr:blipFill>
        <a:blip xmlns:r="http://schemas.openxmlformats.org/officeDocument/2006/relationships" r:embed="rId224"/>
        <a:stretch>
          <a:fillRect/>
        </a:stretch>
      </xdr:blipFill>
      <xdr:spPr>
        <a:xfrm>
          <a:off x="57785" y="802111680"/>
          <a:ext cx="1737995" cy="1462405"/>
        </a:xfrm>
        <a:prstGeom prst="rect">
          <a:avLst/>
        </a:prstGeom>
        <a:noFill/>
        <a:ln w="9525">
          <a:noFill/>
        </a:ln>
      </xdr:spPr>
    </xdr:pic>
    <xdr:clientData/>
  </xdr:twoCellAnchor>
  <xdr:twoCellAnchor editAs="oneCell">
    <xdr:from>
      <xdr:col>0</xdr:col>
      <xdr:colOff>57785</xdr:colOff>
      <xdr:row>450</xdr:row>
      <xdr:rowOff>127635</xdr:rowOff>
    </xdr:from>
    <xdr:to>
      <xdr:col>0</xdr:col>
      <xdr:colOff>1846580</xdr:colOff>
      <xdr:row>450</xdr:row>
      <xdr:rowOff>1618615</xdr:rowOff>
    </xdr:to>
    <xdr:pic>
      <xdr:nvPicPr>
        <xdr:cNvPr id="254" name="图片 253">
          <a:extLst>
            <a:ext uri="{FF2B5EF4-FFF2-40B4-BE49-F238E27FC236}">
              <a16:creationId xmlns:a16="http://schemas.microsoft.com/office/drawing/2014/main" id="{00000000-0008-0000-6500-0000FE000000}"/>
            </a:ext>
          </a:extLst>
        </xdr:cNvPr>
        <xdr:cNvPicPr>
          <a:picLocks noChangeAspect="1"/>
        </xdr:cNvPicPr>
      </xdr:nvPicPr>
      <xdr:blipFill>
        <a:blip xmlns:r="http://schemas.openxmlformats.org/officeDocument/2006/relationships" r:embed="rId225"/>
        <a:stretch>
          <a:fillRect/>
        </a:stretch>
      </xdr:blipFill>
      <xdr:spPr>
        <a:xfrm>
          <a:off x="57785" y="794501205"/>
          <a:ext cx="1788795" cy="1490980"/>
        </a:xfrm>
        <a:prstGeom prst="rect">
          <a:avLst/>
        </a:prstGeom>
        <a:noFill/>
        <a:ln w="9525">
          <a:noFill/>
        </a:ln>
      </xdr:spPr>
    </xdr:pic>
    <xdr:clientData/>
  </xdr:twoCellAnchor>
  <xdr:twoCellAnchor editAs="oneCell">
    <xdr:from>
      <xdr:col>0</xdr:col>
      <xdr:colOff>57785</xdr:colOff>
      <xdr:row>452</xdr:row>
      <xdr:rowOff>125095</xdr:rowOff>
    </xdr:from>
    <xdr:to>
      <xdr:col>0</xdr:col>
      <xdr:colOff>1825625</xdr:colOff>
      <xdr:row>452</xdr:row>
      <xdr:rowOff>1581150</xdr:rowOff>
    </xdr:to>
    <xdr:pic>
      <xdr:nvPicPr>
        <xdr:cNvPr id="255" name="图片 254">
          <a:extLst>
            <a:ext uri="{FF2B5EF4-FFF2-40B4-BE49-F238E27FC236}">
              <a16:creationId xmlns:a16="http://schemas.microsoft.com/office/drawing/2014/main" id="{00000000-0008-0000-6500-0000FF000000}"/>
            </a:ext>
          </a:extLst>
        </xdr:cNvPr>
        <xdr:cNvPicPr>
          <a:picLocks noChangeAspect="1"/>
        </xdr:cNvPicPr>
      </xdr:nvPicPr>
      <xdr:blipFill>
        <a:blip xmlns:r="http://schemas.openxmlformats.org/officeDocument/2006/relationships" r:embed="rId226"/>
        <a:stretch>
          <a:fillRect/>
        </a:stretch>
      </xdr:blipFill>
      <xdr:spPr>
        <a:xfrm>
          <a:off x="57785" y="798308665"/>
          <a:ext cx="1767840" cy="1456055"/>
        </a:xfrm>
        <a:prstGeom prst="rect">
          <a:avLst/>
        </a:prstGeom>
        <a:noFill/>
        <a:ln w="9525">
          <a:noFill/>
        </a:ln>
      </xdr:spPr>
    </xdr:pic>
    <xdr:clientData/>
  </xdr:twoCellAnchor>
  <xdr:twoCellAnchor editAs="oneCell">
    <xdr:from>
      <xdr:col>0</xdr:col>
      <xdr:colOff>57785</xdr:colOff>
      <xdr:row>457</xdr:row>
      <xdr:rowOff>81915</xdr:rowOff>
    </xdr:from>
    <xdr:to>
      <xdr:col>0</xdr:col>
      <xdr:colOff>1853565</xdr:colOff>
      <xdr:row>457</xdr:row>
      <xdr:rowOff>1684655</xdr:rowOff>
    </xdr:to>
    <xdr:pic>
      <xdr:nvPicPr>
        <xdr:cNvPr id="256" name="图片 255">
          <a:extLst>
            <a:ext uri="{FF2B5EF4-FFF2-40B4-BE49-F238E27FC236}">
              <a16:creationId xmlns:a16="http://schemas.microsoft.com/office/drawing/2014/main" id="{00000000-0008-0000-6500-000000010000}"/>
            </a:ext>
          </a:extLst>
        </xdr:cNvPr>
        <xdr:cNvPicPr>
          <a:picLocks noChangeAspect="1"/>
        </xdr:cNvPicPr>
      </xdr:nvPicPr>
      <xdr:blipFill>
        <a:blip xmlns:r="http://schemas.openxmlformats.org/officeDocument/2006/relationships" r:embed="rId227"/>
        <a:stretch>
          <a:fillRect/>
        </a:stretch>
      </xdr:blipFill>
      <xdr:spPr>
        <a:xfrm>
          <a:off x="57785" y="807790485"/>
          <a:ext cx="1795780" cy="1602740"/>
        </a:xfrm>
        <a:prstGeom prst="rect">
          <a:avLst/>
        </a:prstGeom>
        <a:noFill/>
        <a:ln w="9525">
          <a:noFill/>
        </a:ln>
      </xdr:spPr>
    </xdr:pic>
    <xdr:clientData/>
  </xdr:twoCellAnchor>
  <xdr:twoCellAnchor editAs="oneCell">
    <xdr:from>
      <xdr:col>0</xdr:col>
      <xdr:colOff>57785</xdr:colOff>
      <xdr:row>456</xdr:row>
      <xdr:rowOff>118110</xdr:rowOff>
    </xdr:from>
    <xdr:to>
      <xdr:col>0</xdr:col>
      <xdr:colOff>1817370</xdr:colOff>
      <xdr:row>456</xdr:row>
      <xdr:rowOff>1610995</xdr:rowOff>
    </xdr:to>
    <xdr:pic>
      <xdr:nvPicPr>
        <xdr:cNvPr id="257" name="图片 256">
          <a:extLst>
            <a:ext uri="{FF2B5EF4-FFF2-40B4-BE49-F238E27FC236}">
              <a16:creationId xmlns:a16="http://schemas.microsoft.com/office/drawing/2014/main" id="{00000000-0008-0000-6500-000001010000}"/>
            </a:ext>
          </a:extLst>
        </xdr:cNvPr>
        <xdr:cNvPicPr>
          <a:picLocks noChangeAspect="1"/>
        </xdr:cNvPicPr>
      </xdr:nvPicPr>
      <xdr:blipFill>
        <a:blip xmlns:r="http://schemas.openxmlformats.org/officeDocument/2006/relationships" r:embed="rId228"/>
        <a:stretch>
          <a:fillRect/>
        </a:stretch>
      </xdr:blipFill>
      <xdr:spPr>
        <a:xfrm>
          <a:off x="57785" y="805921680"/>
          <a:ext cx="1759585" cy="1492885"/>
        </a:xfrm>
        <a:prstGeom prst="rect">
          <a:avLst/>
        </a:prstGeom>
        <a:noFill/>
        <a:ln w="9525">
          <a:noFill/>
        </a:ln>
      </xdr:spPr>
    </xdr:pic>
    <xdr:clientData/>
  </xdr:twoCellAnchor>
  <xdr:twoCellAnchor editAs="oneCell">
    <xdr:from>
      <xdr:col>0</xdr:col>
      <xdr:colOff>57785</xdr:colOff>
      <xdr:row>455</xdr:row>
      <xdr:rowOff>51435</xdr:rowOff>
    </xdr:from>
    <xdr:to>
      <xdr:col>0</xdr:col>
      <xdr:colOff>1819910</xdr:colOff>
      <xdr:row>455</xdr:row>
      <xdr:rowOff>1634490</xdr:rowOff>
    </xdr:to>
    <xdr:pic>
      <xdr:nvPicPr>
        <xdr:cNvPr id="258" name="图片 257">
          <a:extLst>
            <a:ext uri="{FF2B5EF4-FFF2-40B4-BE49-F238E27FC236}">
              <a16:creationId xmlns:a16="http://schemas.microsoft.com/office/drawing/2014/main" id="{00000000-0008-0000-6500-000002010000}"/>
            </a:ext>
          </a:extLst>
        </xdr:cNvPr>
        <xdr:cNvPicPr>
          <a:picLocks noChangeAspect="1"/>
        </xdr:cNvPicPr>
      </xdr:nvPicPr>
      <xdr:blipFill>
        <a:blip xmlns:r="http://schemas.openxmlformats.org/officeDocument/2006/relationships" r:embed="rId229"/>
        <a:stretch>
          <a:fillRect/>
        </a:stretch>
      </xdr:blipFill>
      <xdr:spPr>
        <a:xfrm>
          <a:off x="57785" y="803950005"/>
          <a:ext cx="1762125" cy="1583055"/>
        </a:xfrm>
        <a:prstGeom prst="rect">
          <a:avLst/>
        </a:prstGeom>
        <a:noFill/>
        <a:ln w="9525">
          <a:noFill/>
        </a:ln>
      </xdr:spPr>
    </xdr:pic>
    <xdr:clientData/>
  </xdr:twoCellAnchor>
  <xdr:twoCellAnchor editAs="oneCell">
    <xdr:from>
      <xdr:col>0</xdr:col>
      <xdr:colOff>57785</xdr:colOff>
      <xdr:row>458</xdr:row>
      <xdr:rowOff>51435</xdr:rowOff>
    </xdr:from>
    <xdr:to>
      <xdr:col>0</xdr:col>
      <xdr:colOff>1764665</xdr:colOff>
      <xdr:row>458</xdr:row>
      <xdr:rowOff>1632585</xdr:rowOff>
    </xdr:to>
    <xdr:pic>
      <xdr:nvPicPr>
        <xdr:cNvPr id="259" name="图片 258">
          <a:extLst>
            <a:ext uri="{FF2B5EF4-FFF2-40B4-BE49-F238E27FC236}">
              <a16:creationId xmlns:a16="http://schemas.microsoft.com/office/drawing/2014/main" id="{00000000-0008-0000-6500-000003010000}"/>
            </a:ext>
          </a:extLst>
        </xdr:cNvPr>
        <xdr:cNvPicPr>
          <a:picLocks noChangeAspect="1"/>
        </xdr:cNvPicPr>
      </xdr:nvPicPr>
      <xdr:blipFill>
        <a:blip xmlns:r="http://schemas.openxmlformats.org/officeDocument/2006/relationships" r:embed="rId230"/>
        <a:stretch>
          <a:fillRect/>
        </a:stretch>
      </xdr:blipFill>
      <xdr:spPr>
        <a:xfrm>
          <a:off x="57785" y="809665005"/>
          <a:ext cx="1706880" cy="1581150"/>
        </a:xfrm>
        <a:prstGeom prst="rect">
          <a:avLst/>
        </a:prstGeom>
        <a:noFill/>
        <a:ln w="9525">
          <a:noFill/>
        </a:ln>
      </xdr:spPr>
    </xdr:pic>
    <xdr:clientData/>
  </xdr:twoCellAnchor>
  <xdr:twoCellAnchor editAs="oneCell">
    <xdr:from>
      <xdr:col>0</xdr:col>
      <xdr:colOff>57785</xdr:colOff>
      <xdr:row>460</xdr:row>
      <xdr:rowOff>89535</xdr:rowOff>
    </xdr:from>
    <xdr:to>
      <xdr:col>0</xdr:col>
      <xdr:colOff>1750060</xdr:colOff>
      <xdr:row>460</xdr:row>
      <xdr:rowOff>1627505</xdr:rowOff>
    </xdr:to>
    <xdr:pic>
      <xdr:nvPicPr>
        <xdr:cNvPr id="260" name="图片 259">
          <a:extLst>
            <a:ext uri="{FF2B5EF4-FFF2-40B4-BE49-F238E27FC236}">
              <a16:creationId xmlns:a16="http://schemas.microsoft.com/office/drawing/2014/main" id="{00000000-0008-0000-6500-000004010000}"/>
            </a:ext>
          </a:extLst>
        </xdr:cNvPr>
        <xdr:cNvPicPr>
          <a:picLocks noChangeAspect="1"/>
        </xdr:cNvPicPr>
      </xdr:nvPicPr>
      <xdr:blipFill>
        <a:blip xmlns:r="http://schemas.openxmlformats.org/officeDocument/2006/relationships" r:embed="rId231"/>
        <a:stretch>
          <a:fillRect/>
        </a:stretch>
      </xdr:blipFill>
      <xdr:spPr>
        <a:xfrm>
          <a:off x="57785" y="813513105"/>
          <a:ext cx="1692275" cy="1537970"/>
        </a:xfrm>
        <a:prstGeom prst="rect">
          <a:avLst/>
        </a:prstGeom>
        <a:noFill/>
        <a:ln w="9525">
          <a:noFill/>
        </a:ln>
      </xdr:spPr>
    </xdr:pic>
    <xdr:clientData/>
  </xdr:twoCellAnchor>
  <xdr:twoCellAnchor editAs="oneCell">
    <xdr:from>
      <xdr:col>0</xdr:col>
      <xdr:colOff>57785</xdr:colOff>
      <xdr:row>459</xdr:row>
      <xdr:rowOff>67945</xdr:rowOff>
    </xdr:from>
    <xdr:to>
      <xdr:col>0</xdr:col>
      <xdr:colOff>1801495</xdr:colOff>
      <xdr:row>459</xdr:row>
      <xdr:rowOff>1690370</xdr:rowOff>
    </xdr:to>
    <xdr:pic>
      <xdr:nvPicPr>
        <xdr:cNvPr id="261" name="图片 260">
          <a:extLst>
            <a:ext uri="{FF2B5EF4-FFF2-40B4-BE49-F238E27FC236}">
              <a16:creationId xmlns:a16="http://schemas.microsoft.com/office/drawing/2014/main" id="{00000000-0008-0000-6500-000005010000}"/>
            </a:ext>
          </a:extLst>
        </xdr:cNvPr>
        <xdr:cNvPicPr>
          <a:picLocks noChangeAspect="1"/>
        </xdr:cNvPicPr>
      </xdr:nvPicPr>
      <xdr:blipFill>
        <a:blip xmlns:r="http://schemas.openxmlformats.org/officeDocument/2006/relationships" r:embed="rId232"/>
        <a:stretch>
          <a:fillRect/>
        </a:stretch>
      </xdr:blipFill>
      <xdr:spPr>
        <a:xfrm>
          <a:off x="57785" y="811586515"/>
          <a:ext cx="1743710" cy="1622425"/>
        </a:xfrm>
        <a:prstGeom prst="rect">
          <a:avLst/>
        </a:prstGeom>
        <a:noFill/>
        <a:ln w="9525">
          <a:noFill/>
        </a:ln>
      </xdr:spPr>
    </xdr:pic>
    <xdr:clientData/>
  </xdr:twoCellAnchor>
  <xdr:twoCellAnchor editAs="oneCell">
    <xdr:from>
      <xdr:col>0</xdr:col>
      <xdr:colOff>57785</xdr:colOff>
      <xdr:row>461</xdr:row>
      <xdr:rowOff>33020</xdr:rowOff>
    </xdr:from>
    <xdr:to>
      <xdr:col>0</xdr:col>
      <xdr:colOff>1858010</xdr:colOff>
      <xdr:row>461</xdr:row>
      <xdr:rowOff>1691005</xdr:rowOff>
    </xdr:to>
    <xdr:pic>
      <xdr:nvPicPr>
        <xdr:cNvPr id="262" name="图片 261">
          <a:extLst>
            <a:ext uri="{FF2B5EF4-FFF2-40B4-BE49-F238E27FC236}">
              <a16:creationId xmlns:a16="http://schemas.microsoft.com/office/drawing/2014/main" id="{00000000-0008-0000-6500-000006010000}"/>
            </a:ext>
          </a:extLst>
        </xdr:cNvPr>
        <xdr:cNvPicPr>
          <a:picLocks noChangeAspect="1"/>
        </xdr:cNvPicPr>
      </xdr:nvPicPr>
      <xdr:blipFill>
        <a:blip xmlns:r="http://schemas.openxmlformats.org/officeDocument/2006/relationships" r:embed="rId233"/>
        <a:stretch>
          <a:fillRect/>
        </a:stretch>
      </xdr:blipFill>
      <xdr:spPr>
        <a:xfrm>
          <a:off x="57785" y="815361590"/>
          <a:ext cx="1800225" cy="1657985"/>
        </a:xfrm>
        <a:prstGeom prst="rect">
          <a:avLst/>
        </a:prstGeom>
        <a:noFill/>
        <a:ln w="9525">
          <a:noFill/>
        </a:ln>
      </xdr:spPr>
    </xdr:pic>
    <xdr:clientData/>
  </xdr:twoCellAnchor>
  <xdr:twoCellAnchor editAs="oneCell">
    <xdr:from>
      <xdr:col>0</xdr:col>
      <xdr:colOff>57785</xdr:colOff>
      <xdr:row>466</xdr:row>
      <xdr:rowOff>41910</xdr:rowOff>
    </xdr:from>
    <xdr:to>
      <xdr:col>0</xdr:col>
      <xdr:colOff>1821815</xdr:colOff>
      <xdr:row>466</xdr:row>
      <xdr:rowOff>1680210</xdr:rowOff>
    </xdr:to>
    <xdr:pic>
      <xdr:nvPicPr>
        <xdr:cNvPr id="263" name="图片 262">
          <a:extLst>
            <a:ext uri="{FF2B5EF4-FFF2-40B4-BE49-F238E27FC236}">
              <a16:creationId xmlns:a16="http://schemas.microsoft.com/office/drawing/2014/main" id="{00000000-0008-0000-6500-000007010000}"/>
            </a:ext>
          </a:extLst>
        </xdr:cNvPr>
        <xdr:cNvPicPr>
          <a:picLocks noChangeAspect="1"/>
        </xdr:cNvPicPr>
      </xdr:nvPicPr>
      <xdr:blipFill>
        <a:blip xmlns:r="http://schemas.openxmlformats.org/officeDocument/2006/relationships" r:embed="rId234"/>
        <a:stretch>
          <a:fillRect/>
        </a:stretch>
      </xdr:blipFill>
      <xdr:spPr>
        <a:xfrm>
          <a:off x="57785" y="824895480"/>
          <a:ext cx="1764030" cy="1638300"/>
        </a:xfrm>
        <a:prstGeom prst="rect">
          <a:avLst/>
        </a:prstGeom>
        <a:noFill/>
        <a:ln w="9525">
          <a:noFill/>
        </a:ln>
      </xdr:spPr>
    </xdr:pic>
    <xdr:clientData/>
  </xdr:twoCellAnchor>
  <xdr:twoCellAnchor editAs="oneCell">
    <xdr:from>
      <xdr:col>0</xdr:col>
      <xdr:colOff>57785</xdr:colOff>
      <xdr:row>467</xdr:row>
      <xdr:rowOff>70485</xdr:rowOff>
    </xdr:from>
    <xdr:to>
      <xdr:col>0</xdr:col>
      <xdr:colOff>1790065</xdr:colOff>
      <xdr:row>467</xdr:row>
      <xdr:rowOff>1668145</xdr:rowOff>
    </xdr:to>
    <xdr:pic>
      <xdr:nvPicPr>
        <xdr:cNvPr id="264" name="图片 263">
          <a:extLst>
            <a:ext uri="{FF2B5EF4-FFF2-40B4-BE49-F238E27FC236}">
              <a16:creationId xmlns:a16="http://schemas.microsoft.com/office/drawing/2014/main" id="{00000000-0008-0000-6500-000008010000}"/>
            </a:ext>
          </a:extLst>
        </xdr:cNvPr>
        <xdr:cNvPicPr>
          <a:picLocks noChangeAspect="1"/>
        </xdr:cNvPicPr>
      </xdr:nvPicPr>
      <xdr:blipFill>
        <a:blip xmlns:r="http://schemas.openxmlformats.org/officeDocument/2006/relationships" r:embed="rId235"/>
        <a:stretch>
          <a:fillRect/>
        </a:stretch>
      </xdr:blipFill>
      <xdr:spPr>
        <a:xfrm>
          <a:off x="57785" y="826829055"/>
          <a:ext cx="1732280" cy="1597660"/>
        </a:xfrm>
        <a:prstGeom prst="rect">
          <a:avLst/>
        </a:prstGeom>
        <a:noFill/>
        <a:ln w="9525">
          <a:noFill/>
        </a:ln>
      </xdr:spPr>
    </xdr:pic>
    <xdr:clientData/>
  </xdr:twoCellAnchor>
  <xdr:twoCellAnchor editAs="oneCell">
    <xdr:from>
      <xdr:col>0</xdr:col>
      <xdr:colOff>57785</xdr:colOff>
      <xdr:row>468</xdr:row>
      <xdr:rowOff>70485</xdr:rowOff>
    </xdr:from>
    <xdr:to>
      <xdr:col>0</xdr:col>
      <xdr:colOff>1802765</xdr:colOff>
      <xdr:row>468</xdr:row>
      <xdr:rowOff>1642745</xdr:rowOff>
    </xdr:to>
    <xdr:pic>
      <xdr:nvPicPr>
        <xdr:cNvPr id="265" name="图片 264">
          <a:extLst>
            <a:ext uri="{FF2B5EF4-FFF2-40B4-BE49-F238E27FC236}">
              <a16:creationId xmlns:a16="http://schemas.microsoft.com/office/drawing/2014/main" id="{00000000-0008-0000-6500-000009010000}"/>
            </a:ext>
          </a:extLst>
        </xdr:cNvPr>
        <xdr:cNvPicPr>
          <a:picLocks noChangeAspect="1"/>
        </xdr:cNvPicPr>
      </xdr:nvPicPr>
      <xdr:blipFill>
        <a:blip xmlns:r="http://schemas.openxmlformats.org/officeDocument/2006/relationships" r:embed="rId236"/>
        <a:stretch>
          <a:fillRect/>
        </a:stretch>
      </xdr:blipFill>
      <xdr:spPr>
        <a:xfrm>
          <a:off x="57785" y="828734055"/>
          <a:ext cx="1744980" cy="1572260"/>
        </a:xfrm>
        <a:prstGeom prst="rect">
          <a:avLst/>
        </a:prstGeom>
        <a:noFill/>
        <a:ln w="9525">
          <a:noFill/>
        </a:ln>
      </xdr:spPr>
    </xdr:pic>
    <xdr:clientData/>
  </xdr:twoCellAnchor>
  <xdr:twoCellAnchor editAs="oneCell">
    <xdr:from>
      <xdr:col>0</xdr:col>
      <xdr:colOff>57785</xdr:colOff>
      <xdr:row>469</xdr:row>
      <xdr:rowOff>52705</xdr:rowOff>
    </xdr:from>
    <xdr:to>
      <xdr:col>0</xdr:col>
      <xdr:colOff>1793875</xdr:colOff>
      <xdr:row>469</xdr:row>
      <xdr:rowOff>1687830</xdr:rowOff>
    </xdr:to>
    <xdr:pic>
      <xdr:nvPicPr>
        <xdr:cNvPr id="266" name="图片 265">
          <a:extLst>
            <a:ext uri="{FF2B5EF4-FFF2-40B4-BE49-F238E27FC236}">
              <a16:creationId xmlns:a16="http://schemas.microsoft.com/office/drawing/2014/main" id="{00000000-0008-0000-6500-00000A010000}"/>
            </a:ext>
          </a:extLst>
        </xdr:cNvPr>
        <xdr:cNvPicPr>
          <a:picLocks noChangeAspect="1"/>
        </xdr:cNvPicPr>
      </xdr:nvPicPr>
      <xdr:blipFill>
        <a:blip xmlns:r="http://schemas.openxmlformats.org/officeDocument/2006/relationships" r:embed="rId237"/>
        <a:stretch>
          <a:fillRect/>
        </a:stretch>
      </xdr:blipFill>
      <xdr:spPr>
        <a:xfrm>
          <a:off x="57785" y="830621275"/>
          <a:ext cx="1736090" cy="1635125"/>
        </a:xfrm>
        <a:prstGeom prst="rect">
          <a:avLst/>
        </a:prstGeom>
        <a:noFill/>
        <a:ln w="9525">
          <a:noFill/>
        </a:ln>
      </xdr:spPr>
    </xdr:pic>
    <xdr:clientData/>
  </xdr:twoCellAnchor>
  <xdr:twoCellAnchor editAs="oneCell">
    <xdr:from>
      <xdr:col>0</xdr:col>
      <xdr:colOff>57785</xdr:colOff>
      <xdr:row>462</xdr:row>
      <xdr:rowOff>137160</xdr:rowOff>
    </xdr:from>
    <xdr:to>
      <xdr:col>0</xdr:col>
      <xdr:colOff>1829435</xdr:colOff>
      <xdr:row>462</xdr:row>
      <xdr:rowOff>1609725</xdr:rowOff>
    </xdr:to>
    <xdr:pic>
      <xdr:nvPicPr>
        <xdr:cNvPr id="267" name="图片 266">
          <a:extLst>
            <a:ext uri="{FF2B5EF4-FFF2-40B4-BE49-F238E27FC236}">
              <a16:creationId xmlns:a16="http://schemas.microsoft.com/office/drawing/2014/main" id="{00000000-0008-0000-6500-00000B010000}"/>
            </a:ext>
          </a:extLst>
        </xdr:cNvPr>
        <xdr:cNvPicPr>
          <a:picLocks noChangeAspect="1"/>
        </xdr:cNvPicPr>
      </xdr:nvPicPr>
      <xdr:blipFill>
        <a:blip xmlns:r="http://schemas.openxmlformats.org/officeDocument/2006/relationships" r:embed="rId238"/>
        <a:stretch>
          <a:fillRect/>
        </a:stretch>
      </xdr:blipFill>
      <xdr:spPr>
        <a:xfrm>
          <a:off x="57785" y="817370730"/>
          <a:ext cx="1771650" cy="1472565"/>
        </a:xfrm>
        <a:prstGeom prst="rect">
          <a:avLst/>
        </a:prstGeom>
        <a:noFill/>
        <a:ln w="9525">
          <a:noFill/>
        </a:ln>
      </xdr:spPr>
    </xdr:pic>
    <xdr:clientData/>
  </xdr:twoCellAnchor>
  <xdr:twoCellAnchor editAs="oneCell">
    <xdr:from>
      <xdr:col>0</xdr:col>
      <xdr:colOff>57785</xdr:colOff>
      <xdr:row>463</xdr:row>
      <xdr:rowOff>127635</xdr:rowOff>
    </xdr:from>
    <xdr:to>
      <xdr:col>0</xdr:col>
      <xdr:colOff>1816735</xdr:colOff>
      <xdr:row>463</xdr:row>
      <xdr:rowOff>1561465</xdr:rowOff>
    </xdr:to>
    <xdr:pic>
      <xdr:nvPicPr>
        <xdr:cNvPr id="268" name="图片 267">
          <a:extLst>
            <a:ext uri="{FF2B5EF4-FFF2-40B4-BE49-F238E27FC236}">
              <a16:creationId xmlns:a16="http://schemas.microsoft.com/office/drawing/2014/main" id="{00000000-0008-0000-6500-00000C010000}"/>
            </a:ext>
          </a:extLst>
        </xdr:cNvPr>
        <xdr:cNvPicPr>
          <a:picLocks noChangeAspect="1"/>
        </xdr:cNvPicPr>
      </xdr:nvPicPr>
      <xdr:blipFill>
        <a:blip xmlns:r="http://schemas.openxmlformats.org/officeDocument/2006/relationships" r:embed="rId239"/>
        <a:stretch>
          <a:fillRect/>
        </a:stretch>
      </xdr:blipFill>
      <xdr:spPr>
        <a:xfrm>
          <a:off x="57785" y="819266205"/>
          <a:ext cx="1758950" cy="1433830"/>
        </a:xfrm>
        <a:prstGeom prst="rect">
          <a:avLst/>
        </a:prstGeom>
        <a:noFill/>
        <a:ln w="9525">
          <a:noFill/>
        </a:ln>
      </xdr:spPr>
    </xdr:pic>
    <xdr:clientData/>
  </xdr:twoCellAnchor>
  <xdr:twoCellAnchor editAs="oneCell">
    <xdr:from>
      <xdr:col>0</xdr:col>
      <xdr:colOff>57785</xdr:colOff>
      <xdr:row>464</xdr:row>
      <xdr:rowOff>113665</xdr:rowOff>
    </xdr:from>
    <xdr:to>
      <xdr:col>0</xdr:col>
      <xdr:colOff>1818640</xdr:colOff>
      <xdr:row>464</xdr:row>
      <xdr:rowOff>1515110</xdr:rowOff>
    </xdr:to>
    <xdr:pic>
      <xdr:nvPicPr>
        <xdr:cNvPr id="269" name="图片 268">
          <a:extLst>
            <a:ext uri="{FF2B5EF4-FFF2-40B4-BE49-F238E27FC236}">
              <a16:creationId xmlns:a16="http://schemas.microsoft.com/office/drawing/2014/main" id="{00000000-0008-0000-6500-00000D010000}"/>
            </a:ext>
          </a:extLst>
        </xdr:cNvPr>
        <xdr:cNvPicPr>
          <a:picLocks noChangeAspect="1"/>
        </xdr:cNvPicPr>
      </xdr:nvPicPr>
      <xdr:blipFill>
        <a:blip xmlns:r="http://schemas.openxmlformats.org/officeDocument/2006/relationships" r:embed="rId240"/>
        <a:stretch>
          <a:fillRect/>
        </a:stretch>
      </xdr:blipFill>
      <xdr:spPr>
        <a:xfrm>
          <a:off x="57785" y="821157235"/>
          <a:ext cx="1760855" cy="1401445"/>
        </a:xfrm>
        <a:prstGeom prst="rect">
          <a:avLst/>
        </a:prstGeom>
        <a:noFill/>
        <a:ln w="9525">
          <a:noFill/>
        </a:ln>
      </xdr:spPr>
    </xdr:pic>
    <xdr:clientData/>
  </xdr:twoCellAnchor>
  <xdr:twoCellAnchor editAs="oneCell">
    <xdr:from>
      <xdr:col>0</xdr:col>
      <xdr:colOff>57785</xdr:colOff>
      <xdr:row>465</xdr:row>
      <xdr:rowOff>51435</xdr:rowOff>
    </xdr:from>
    <xdr:to>
      <xdr:col>0</xdr:col>
      <xdr:colOff>1728470</xdr:colOff>
      <xdr:row>465</xdr:row>
      <xdr:rowOff>1675130</xdr:rowOff>
    </xdr:to>
    <xdr:pic>
      <xdr:nvPicPr>
        <xdr:cNvPr id="270" name="图片 269">
          <a:extLst>
            <a:ext uri="{FF2B5EF4-FFF2-40B4-BE49-F238E27FC236}">
              <a16:creationId xmlns:a16="http://schemas.microsoft.com/office/drawing/2014/main" id="{00000000-0008-0000-6500-00000E010000}"/>
            </a:ext>
          </a:extLst>
        </xdr:cNvPr>
        <xdr:cNvPicPr>
          <a:picLocks noChangeAspect="1"/>
        </xdr:cNvPicPr>
      </xdr:nvPicPr>
      <xdr:blipFill>
        <a:blip xmlns:r="http://schemas.openxmlformats.org/officeDocument/2006/relationships" r:embed="rId241"/>
        <a:stretch>
          <a:fillRect/>
        </a:stretch>
      </xdr:blipFill>
      <xdr:spPr>
        <a:xfrm>
          <a:off x="57785" y="823000005"/>
          <a:ext cx="1670685" cy="1623695"/>
        </a:xfrm>
        <a:prstGeom prst="rect">
          <a:avLst/>
        </a:prstGeom>
        <a:noFill/>
        <a:ln w="9525">
          <a:noFill/>
        </a:ln>
      </xdr:spPr>
    </xdr:pic>
    <xdr:clientData/>
  </xdr:twoCellAnchor>
  <xdr:twoCellAnchor editAs="oneCell">
    <xdr:from>
      <xdr:col>0</xdr:col>
      <xdr:colOff>57785</xdr:colOff>
      <xdr:row>470</xdr:row>
      <xdr:rowOff>80010</xdr:rowOff>
    </xdr:from>
    <xdr:to>
      <xdr:col>0</xdr:col>
      <xdr:colOff>1802765</xdr:colOff>
      <xdr:row>470</xdr:row>
      <xdr:rowOff>1664335</xdr:rowOff>
    </xdr:to>
    <xdr:pic>
      <xdr:nvPicPr>
        <xdr:cNvPr id="271" name="图片 270">
          <a:extLst>
            <a:ext uri="{FF2B5EF4-FFF2-40B4-BE49-F238E27FC236}">
              <a16:creationId xmlns:a16="http://schemas.microsoft.com/office/drawing/2014/main" id="{00000000-0008-0000-6500-00000F010000}"/>
            </a:ext>
          </a:extLst>
        </xdr:cNvPr>
        <xdr:cNvPicPr>
          <a:picLocks noChangeAspect="1"/>
        </xdr:cNvPicPr>
      </xdr:nvPicPr>
      <xdr:blipFill>
        <a:blip xmlns:r="http://schemas.openxmlformats.org/officeDocument/2006/relationships" r:embed="rId242"/>
        <a:stretch>
          <a:fillRect/>
        </a:stretch>
      </xdr:blipFill>
      <xdr:spPr>
        <a:xfrm>
          <a:off x="57785" y="832553580"/>
          <a:ext cx="1744980" cy="1584325"/>
        </a:xfrm>
        <a:prstGeom prst="rect">
          <a:avLst/>
        </a:prstGeom>
        <a:noFill/>
        <a:ln w="9525">
          <a:noFill/>
        </a:ln>
      </xdr:spPr>
    </xdr:pic>
    <xdr:clientData/>
  </xdr:twoCellAnchor>
  <xdr:twoCellAnchor editAs="oneCell">
    <xdr:from>
      <xdr:col>0</xdr:col>
      <xdr:colOff>57785</xdr:colOff>
      <xdr:row>471</xdr:row>
      <xdr:rowOff>146685</xdr:rowOff>
    </xdr:from>
    <xdr:to>
      <xdr:col>0</xdr:col>
      <xdr:colOff>1828800</xdr:colOff>
      <xdr:row>471</xdr:row>
      <xdr:rowOff>1555115</xdr:rowOff>
    </xdr:to>
    <xdr:pic>
      <xdr:nvPicPr>
        <xdr:cNvPr id="272" name="图片 271">
          <a:extLst>
            <a:ext uri="{FF2B5EF4-FFF2-40B4-BE49-F238E27FC236}">
              <a16:creationId xmlns:a16="http://schemas.microsoft.com/office/drawing/2014/main" id="{00000000-0008-0000-6500-000010010000}"/>
            </a:ext>
          </a:extLst>
        </xdr:cNvPr>
        <xdr:cNvPicPr>
          <a:picLocks noChangeAspect="1"/>
        </xdr:cNvPicPr>
      </xdr:nvPicPr>
      <xdr:blipFill>
        <a:blip xmlns:r="http://schemas.openxmlformats.org/officeDocument/2006/relationships" r:embed="rId243"/>
        <a:stretch>
          <a:fillRect/>
        </a:stretch>
      </xdr:blipFill>
      <xdr:spPr>
        <a:xfrm>
          <a:off x="57785" y="834525255"/>
          <a:ext cx="1771015" cy="1408430"/>
        </a:xfrm>
        <a:prstGeom prst="rect">
          <a:avLst/>
        </a:prstGeom>
        <a:noFill/>
        <a:ln w="9525">
          <a:noFill/>
        </a:ln>
      </xdr:spPr>
    </xdr:pic>
    <xdr:clientData/>
  </xdr:twoCellAnchor>
  <xdr:twoCellAnchor editAs="oneCell">
    <xdr:from>
      <xdr:col>0</xdr:col>
      <xdr:colOff>57785</xdr:colOff>
      <xdr:row>472</xdr:row>
      <xdr:rowOff>51435</xdr:rowOff>
    </xdr:from>
    <xdr:to>
      <xdr:col>0</xdr:col>
      <xdr:colOff>1788160</xdr:colOff>
      <xdr:row>472</xdr:row>
      <xdr:rowOff>1675130</xdr:rowOff>
    </xdr:to>
    <xdr:pic>
      <xdr:nvPicPr>
        <xdr:cNvPr id="273" name="图片 272">
          <a:extLst>
            <a:ext uri="{FF2B5EF4-FFF2-40B4-BE49-F238E27FC236}">
              <a16:creationId xmlns:a16="http://schemas.microsoft.com/office/drawing/2014/main" id="{00000000-0008-0000-6500-000011010000}"/>
            </a:ext>
          </a:extLst>
        </xdr:cNvPr>
        <xdr:cNvPicPr>
          <a:picLocks noChangeAspect="1"/>
        </xdr:cNvPicPr>
      </xdr:nvPicPr>
      <xdr:blipFill>
        <a:blip xmlns:r="http://schemas.openxmlformats.org/officeDocument/2006/relationships" r:embed="rId244"/>
        <a:stretch>
          <a:fillRect/>
        </a:stretch>
      </xdr:blipFill>
      <xdr:spPr>
        <a:xfrm>
          <a:off x="57785" y="836335005"/>
          <a:ext cx="1730375" cy="1623695"/>
        </a:xfrm>
        <a:prstGeom prst="rect">
          <a:avLst/>
        </a:prstGeom>
        <a:noFill/>
        <a:ln w="9525">
          <a:noFill/>
        </a:ln>
      </xdr:spPr>
    </xdr:pic>
    <xdr:clientData/>
  </xdr:twoCellAnchor>
  <xdr:twoCellAnchor editAs="oneCell">
    <xdr:from>
      <xdr:col>0</xdr:col>
      <xdr:colOff>57785</xdr:colOff>
      <xdr:row>473</xdr:row>
      <xdr:rowOff>80010</xdr:rowOff>
    </xdr:from>
    <xdr:to>
      <xdr:col>0</xdr:col>
      <xdr:colOff>1812290</xdr:colOff>
      <xdr:row>473</xdr:row>
      <xdr:rowOff>1612265</xdr:rowOff>
    </xdr:to>
    <xdr:pic>
      <xdr:nvPicPr>
        <xdr:cNvPr id="274" name="图片 273">
          <a:extLst>
            <a:ext uri="{FF2B5EF4-FFF2-40B4-BE49-F238E27FC236}">
              <a16:creationId xmlns:a16="http://schemas.microsoft.com/office/drawing/2014/main" id="{00000000-0008-0000-6500-000012010000}"/>
            </a:ext>
          </a:extLst>
        </xdr:cNvPr>
        <xdr:cNvPicPr>
          <a:picLocks noChangeAspect="1"/>
        </xdr:cNvPicPr>
      </xdr:nvPicPr>
      <xdr:blipFill>
        <a:blip xmlns:r="http://schemas.openxmlformats.org/officeDocument/2006/relationships" r:embed="rId245"/>
        <a:stretch>
          <a:fillRect/>
        </a:stretch>
      </xdr:blipFill>
      <xdr:spPr>
        <a:xfrm>
          <a:off x="57785" y="838268580"/>
          <a:ext cx="1754505" cy="1532255"/>
        </a:xfrm>
        <a:prstGeom prst="rect">
          <a:avLst/>
        </a:prstGeom>
        <a:noFill/>
        <a:ln w="9525">
          <a:noFill/>
        </a:ln>
      </xdr:spPr>
    </xdr:pic>
    <xdr:clientData/>
  </xdr:twoCellAnchor>
  <xdr:twoCellAnchor editAs="oneCell">
    <xdr:from>
      <xdr:col>0</xdr:col>
      <xdr:colOff>57785</xdr:colOff>
      <xdr:row>474</xdr:row>
      <xdr:rowOff>41910</xdr:rowOff>
    </xdr:from>
    <xdr:to>
      <xdr:col>0</xdr:col>
      <xdr:colOff>1654810</xdr:colOff>
      <xdr:row>474</xdr:row>
      <xdr:rowOff>1678940</xdr:rowOff>
    </xdr:to>
    <xdr:pic>
      <xdr:nvPicPr>
        <xdr:cNvPr id="275" name="图片 274">
          <a:extLst>
            <a:ext uri="{FF2B5EF4-FFF2-40B4-BE49-F238E27FC236}">
              <a16:creationId xmlns:a16="http://schemas.microsoft.com/office/drawing/2014/main" id="{00000000-0008-0000-6500-000013010000}"/>
            </a:ext>
          </a:extLst>
        </xdr:cNvPr>
        <xdr:cNvPicPr>
          <a:picLocks noChangeAspect="1"/>
        </xdr:cNvPicPr>
      </xdr:nvPicPr>
      <xdr:blipFill>
        <a:blip xmlns:r="http://schemas.openxmlformats.org/officeDocument/2006/relationships" r:embed="rId246"/>
        <a:stretch>
          <a:fillRect/>
        </a:stretch>
      </xdr:blipFill>
      <xdr:spPr>
        <a:xfrm>
          <a:off x="57785" y="840135480"/>
          <a:ext cx="1597025" cy="1637030"/>
        </a:xfrm>
        <a:prstGeom prst="rect">
          <a:avLst/>
        </a:prstGeom>
        <a:noFill/>
        <a:ln w="9525">
          <a:noFill/>
        </a:ln>
      </xdr:spPr>
    </xdr:pic>
    <xdr:clientData/>
  </xdr:twoCellAnchor>
  <xdr:twoCellAnchor editAs="oneCell">
    <xdr:from>
      <xdr:col>0</xdr:col>
      <xdr:colOff>57785</xdr:colOff>
      <xdr:row>476</xdr:row>
      <xdr:rowOff>41910</xdr:rowOff>
    </xdr:from>
    <xdr:to>
      <xdr:col>0</xdr:col>
      <xdr:colOff>1595755</xdr:colOff>
      <xdr:row>476</xdr:row>
      <xdr:rowOff>1718310</xdr:rowOff>
    </xdr:to>
    <xdr:pic>
      <xdr:nvPicPr>
        <xdr:cNvPr id="276" name="图片 275">
          <a:extLst>
            <a:ext uri="{FF2B5EF4-FFF2-40B4-BE49-F238E27FC236}">
              <a16:creationId xmlns:a16="http://schemas.microsoft.com/office/drawing/2014/main" id="{00000000-0008-0000-6500-000014010000}"/>
            </a:ext>
          </a:extLst>
        </xdr:cNvPr>
        <xdr:cNvPicPr>
          <a:picLocks noChangeAspect="1"/>
        </xdr:cNvPicPr>
      </xdr:nvPicPr>
      <xdr:blipFill>
        <a:blip xmlns:r="http://schemas.openxmlformats.org/officeDocument/2006/relationships" r:embed="rId247"/>
        <a:stretch>
          <a:fillRect/>
        </a:stretch>
      </xdr:blipFill>
      <xdr:spPr>
        <a:xfrm>
          <a:off x="57785" y="843945480"/>
          <a:ext cx="1537970" cy="1676400"/>
        </a:xfrm>
        <a:prstGeom prst="rect">
          <a:avLst/>
        </a:prstGeom>
        <a:noFill/>
        <a:ln w="9525">
          <a:noFill/>
        </a:ln>
      </xdr:spPr>
    </xdr:pic>
    <xdr:clientData/>
  </xdr:twoCellAnchor>
  <xdr:twoCellAnchor editAs="oneCell">
    <xdr:from>
      <xdr:col>0</xdr:col>
      <xdr:colOff>57785</xdr:colOff>
      <xdr:row>475</xdr:row>
      <xdr:rowOff>41910</xdr:rowOff>
    </xdr:from>
    <xdr:to>
      <xdr:col>0</xdr:col>
      <xdr:colOff>1633220</xdr:colOff>
      <xdr:row>475</xdr:row>
      <xdr:rowOff>1685925</xdr:rowOff>
    </xdr:to>
    <xdr:pic>
      <xdr:nvPicPr>
        <xdr:cNvPr id="277" name="图片 276">
          <a:extLst>
            <a:ext uri="{FF2B5EF4-FFF2-40B4-BE49-F238E27FC236}">
              <a16:creationId xmlns:a16="http://schemas.microsoft.com/office/drawing/2014/main" id="{00000000-0008-0000-6500-000015010000}"/>
            </a:ext>
          </a:extLst>
        </xdr:cNvPr>
        <xdr:cNvPicPr>
          <a:picLocks noChangeAspect="1"/>
        </xdr:cNvPicPr>
      </xdr:nvPicPr>
      <xdr:blipFill>
        <a:blip xmlns:r="http://schemas.openxmlformats.org/officeDocument/2006/relationships" r:embed="rId248"/>
        <a:stretch>
          <a:fillRect/>
        </a:stretch>
      </xdr:blipFill>
      <xdr:spPr>
        <a:xfrm>
          <a:off x="57785" y="842040480"/>
          <a:ext cx="1575435" cy="1644015"/>
        </a:xfrm>
        <a:prstGeom prst="rect">
          <a:avLst/>
        </a:prstGeom>
        <a:noFill/>
        <a:ln w="9525">
          <a:noFill/>
        </a:ln>
      </xdr:spPr>
    </xdr:pic>
    <xdr:clientData/>
  </xdr:twoCellAnchor>
  <xdr:twoCellAnchor editAs="oneCell">
    <xdr:from>
      <xdr:col>0</xdr:col>
      <xdr:colOff>57785</xdr:colOff>
      <xdr:row>477</xdr:row>
      <xdr:rowOff>51435</xdr:rowOff>
    </xdr:from>
    <xdr:to>
      <xdr:col>0</xdr:col>
      <xdr:colOff>1669415</xdr:colOff>
      <xdr:row>477</xdr:row>
      <xdr:rowOff>1674495</xdr:rowOff>
    </xdr:to>
    <xdr:pic>
      <xdr:nvPicPr>
        <xdr:cNvPr id="278" name="图片 277">
          <a:extLst>
            <a:ext uri="{FF2B5EF4-FFF2-40B4-BE49-F238E27FC236}">
              <a16:creationId xmlns:a16="http://schemas.microsoft.com/office/drawing/2014/main" id="{00000000-0008-0000-6500-000016010000}"/>
            </a:ext>
          </a:extLst>
        </xdr:cNvPr>
        <xdr:cNvPicPr>
          <a:picLocks noChangeAspect="1"/>
        </xdr:cNvPicPr>
      </xdr:nvPicPr>
      <xdr:blipFill>
        <a:blip xmlns:r="http://schemas.openxmlformats.org/officeDocument/2006/relationships" r:embed="rId249"/>
        <a:stretch>
          <a:fillRect/>
        </a:stretch>
      </xdr:blipFill>
      <xdr:spPr>
        <a:xfrm>
          <a:off x="57785" y="845860005"/>
          <a:ext cx="1611630" cy="1623060"/>
        </a:xfrm>
        <a:prstGeom prst="rect">
          <a:avLst/>
        </a:prstGeom>
        <a:noFill/>
        <a:ln w="9525">
          <a:noFill/>
        </a:ln>
      </xdr:spPr>
    </xdr:pic>
    <xdr:clientData/>
  </xdr:twoCellAnchor>
  <xdr:twoCellAnchor editAs="oneCell">
    <xdr:from>
      <xdr:col>0</xdr:col>
      <xdr:colOff>57785</xdr:colOff>
      <xdr:row>477</xdr:row>
      <xdr:rowOff>1896110</xdr:rowOff>
    </xdr:from>
    <xdr:to>
      <xdr:col>0</xdr:col>
      <xdr:colOff>133985</xdr:colOff>
      <xdr:row>478</xdr:row>
      <xdr:rowOff>67310</xdr:rowOff>
    </xdr:to>
    <xdr:pic>
      <xdr:nvPicPr>
        <xdr:cNvPr id="279" name="Picture 15">
          <a:extLst>
            <a:ext uri="{FF2B5EF4-FFF2-40B4-BE49-F238E27FC236}">
              <a16:creationId xmlns:a16="http://schemas.microsoft.com/office/drawing/2014/main" id="{00000000-0008-0000-6500-000017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47704680"/>
          <a:ext cx="76200" cy="76200"/>
        </a:xfrm>
        <a:prstGeom prst="rect">
          <a:avLst/>
        </a:prstGeom>
        <a:noFill/>
        <a:ln w="1">
          <a:noFill/>
          <a:miter lim="800000"/>
          <a:headEnd/>
          <a:tailEnd/>
        </a:ln>
      </xdr:spPr>
    </xdr:pic>
    <xdr:clientData/>
  </xdr:twoCellAnchor>
  <xdr:twoCellAnchor editAs="oneCell">
    <xdr:from>
      <xdr:col>0</xdr:col>
      <xdr:colOff>57785</xdr:colOff>
      <xdr:row>478</xdr:row>
      <xdr:rowOff>1896110</xdr:rowOff>
    </xdr:from>
    <xdr:to>
      <xdr:col>0</xdr:col>
      <xdr:colOff>133985</xdr:colOff>
      <xdr:row>479</xdr:row>
      <xdr:rowOff>67310</xdr:rowOff>
    </xdr:to>
    <xdr:pic>
      <xdr:nvPicPr>
        <xdr:cNvPr id="284" name="Picture 15">
          <a:extLst>
            <a:ext uri="{FF2B5EF4-FFF2-40B4-BE49-F238E27FC236}">
              <a16:creationId xmlns:a16="http://schemas.microsoft.com/office/drawing/2014/main" id="{00000000-0008-0000-6500-00001C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49609680"/>
          <a:ext cx="76200" cy="76200"/>
        </a:xfrm>
        <a:prstGeom prst="rect">
          <a:avLst/>
        </a:prstGeom>
        <a:noFill/>
        <a:ln w="1">
          <a:noFill/>
          <a:miter lim="800000"/>
          <a:headEnd/>
          <a:tailEnd/>
        </a:ln>
      </xdr:spPr>
    </xdr:pic>
    <xdr:clientData/>
  </xdr:twoCellAnchor>
  <xdr:twoCellAnchor editAs="oneCell">
    <xdr:from>
      <xdr:col>0</xdr:col>
      <xdr:colOff>57785</xdr:colOff>
      <xdr:row>479</xdr:row>
      <xdr:rowOff>1896110</xdr:rowOff>
    </xdr:from>
    <xdr:to>
      <xdr:col>0</xdr:col>
      <xdr:colOff>133985</xdr:colOff>
      <xdr:row>480</xdr:row>
      <xdr:rowOff>67310</xdr:rowOff>
    </xdr:to>
    <xdr:pic>
      <xdr:nvPicPr>
        <xdr:cNvPr id="289" name="Picture 15">
          <a:extLst>
            <a:ext uri="{FF2B5EF4-FFF2-40B4-BE49-F238E27FC236}">
              <a16:creationId xmlns:a16="http://schemas.microsoft.com/office/drawing/2014/main" id="{00000000-0008-0000-6500-000021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51514680"/>
          <a:ext cx="76200" cy="76200"/>
        </a:xfrm>
        <a:prstGeom prst="rect">
          <a:avLst/>
        </a:prstGeom>
        <a:noFill/>
        <a:ln w="1">
          <a:noFill/>
          <a:miter lim="800000"/>
          <a:headEnd/>
          <a:tailEnd/>
        </a:ln>
      </xdr:spPr>
    </xdr:pic>
    <xdr:clientData/>
  </xdr:twoCellAnchor>
  <xdr:twoCellAnchor editAs="oneCell">
    <xdr:from>
      <xdr:col>0</xdr:col>
      <xdr:colOff>57785</xdr:colOff>
      <xdr:row>480</xdr:row>
      <xdr:rowOff>1896110</xdr:rowOff>
    </xdr:from>
    <xdr:to>
      <xdr:col>0</xdr:col>
      <xdr:colOff>133985</xdr:colOff>
      <xdr:row>481</xdr:row>
      <xdr:rowOff>67310</xdr:rowOff>
    </xdr:to>
    <xdr:pic>
      <xdr:nvPicPr>
        <xdr:cNvPr id="294" name="Picture 15">
          <a:extLst>
            <a:ext uri="{FF2B5EF4-FFF2-40B4-BE49-F238E27FC236}">
              <a16:creationId xmlns:a16="http://schemas.microsoft.com/office/drawing/2014/main" id="{00000000-0008-0000-6500-000026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53419680"/>
          <a:ext cx="76200" cy="76200"/>
        </a:xfrm>
        <a:prstGeom prst="rect">
          <a:avLst/>
        </a:prstGeom>
        <a:noFill/>
        <a:ln w="1">
          <a:noFill/>
          <a:miter lim="800000"/>
          <a:headEnd/>
          <a:tailEnd/>
        </a:ln>
      </xdr:spPr>
    </xdr:pic>
    <xdr:clientData/>
  </xdr:twoCellAnchor>
  <xdr:twoCellAnchor editAs="oneCell">
    <xdr:from>
      <xdr:col>0</xdr:col>
      <xdr:colOff>57785</xdr:colOff>
      <xdr:row>481</xdr:row>
      <xdr:rowOff>1896110</xdr:rowOff>
    </xdr:from>
    <xdr:to>
      <xdr:col>0</xdr:col>
      <xdr:colOff>133985</xdr:colOff>
      <xdr:row>482</xdr:row>
      <xdr:rowOff>67310</xdr:rowOff>
    </xdr:to>
    <xdr:pic>
      <xdr:nvPicPr>
        <xdr:cNvPr id="299" name="Picture 15">
          <a:extLst>
            <a:ext uri="{FF2B5EF4-FFF2-40B4-BE49-F238E27FC236}">
              <a16:creationId xmlns:a16="http://schemas.microsoft.com/office/drawing/2014/main" id="{00000000-0008-0000-6500-00002B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55324680"/>
          <a:ext cx="76200" cy="76200"/>
        </a:xfrm>
        <a:prstGeom prst="rect">
          <a:avLst/>
        </a:prstGeom>
        <a:noFill/>
        <a:ln w="1">
          <a:noFill/>
          <a:miter lim="800000"/>
          <a:headEnd/>
          <a:tailEnd/>
        </a:ln>
      </xdr:spPr>
    </xdr:pic>
    <xdr:clientData/>
  </xdr:twoCellAnchor>
  <xdr:twoCellAnchor editAs="oneCell">
    <xdr:from>
      <xdr:col>0</xdr:col>
      <xdr:colOff>57785</xdr:colOff>
      <xdr:row>482</xdr:row>
      <xdr:rowOff>1896110</xdr:rowOff>
    </xdr:from>
    <xdr:to>
      <xdr:col>0</xdr:col>
      <xdr:colOff>133985</xdr:colOff>
      <xdr:row>483</xdr:row>
      <xdr:rowOff>67310</xdr:rowOff>
    </xdr:to>
    <xdr:pic>
      <xdr:nvPicPr>
        <xdr:cNvPr id="304" name="Picture 15">
          <a:extLst>
            <a:ext uri="{FF2B5EF4-FFF2-40B4-BE49-F238E27FC236}">
              <a16:creationId xmlns:a16="http://schemas.microsoft.com/office/drawing/2014/main" id="{00000000-0008-0000-6500-000030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57229680"/>
          <a:ext cx="76200" cy="76200"/>
        </a:xfrm>
        <a:prstGeom prst="rect">
          <a:avLst/>
        </a:prstGeom>
        <a:noFill/>
        <a:ln w="1">
          <a:noFill/>
          <a:miter lim="800000"/>
          <a:headEnd/>
          <a:tailEnd/>
        </a:ln>
      </xdr:spPr>
    </xdr:pic>
    <xdr:clientData/>
  </xdr:twoCellAnchor>
  <xdr:twoCellAnchor editAs="oneCell">
    <xdr:from>
      <xdr:col>0</xdr:col>
      <xdr:colOff>57785</xdr:colOff>
      <xdr:row>478</xdr:row>
      <xdr:rowOff>127635</xdr:rowOff>
    </xdr:from>
    <xdr:to>
      <xdr:col>0</xdr:col>
      <xdr:colOff>1844675</xdr:colOff>
      <xdr:row>478</xdr:row>
      <xdr:rowOff>1606550</xdr:rowOff>
    </xdr:to>
    <xdr:pic>
      <xdr:nvPicPr>
        <xdr:cNvPr id="309" name="图片 308">
          <a:extLst>
            <a:ext uri="{FF2B5EF4-FFF2-40B4-BE49-F238E27FC236}">
              <a16:creationId xmlns:a16="http://schemas.microsoft.com/office/drawing/2014/main" id="{00000000-0008-0000-6500-000035010000}"/>
            </a:ext>
          </a:extLst>
        </xdr:cNvPr>
        <xdr:cNvPicPr>
          <a:picLocks noChangeAspect="1"/>
        </xdr:cNvPicPr>
      </xdr:nvPicPr>
      <xdr:blipFill>
        <a:blip xmlns:r="http://schemas.openxmlformats.org/officeDocument/2006/relationships" r:embed="rId250"/>
        <a:stretch>
          <a:fillRect/>
        </a:stretch>
      </xdr:blipFill>
      <xdr:spPr>
        <a:xfrm>
          <a:off x="57785" y="847841205"/>
          <a:ext cx="1786890" cy="1478915"/>
        </a:xfrm>
        <a:prstGeom prst="rect">
          <a:avLst/>
        </a:prstGeom>
        <a:noFill/>
        <a:ln w="9525">
          <a:noFill/>
        </a:ln>
      </xdr:spPr>
    </xdr:pic>
    <xdr:clientData/>
  </xdr:twoCellAnchor>
  <xdr:twoCellAnchor editAs="oneCell">
    <xdr:from>
      <xdr:col>0</xdr:col>
      <xdr:colOff>57785</xdr:colOff>
      <xdr:row>479</xdr:row>
      <xdr:rowOff>118110</xdr:rowOff>
    </xdr:from>
    <xdr:to>
      <xdr:col>0</xdr:col>
      <xdr:colOff>1839595</xdr:colOff>
      <xdr:row>479</xdr:row>
      <xdr:rowOff>1609725</xdr:rowOff>
    </xdr:to>
    <xdr:pic>
      <xdr:nvPicPr>
        <xdr:cNvPr id="310" name="图片 309">
          <a:extLst>
            <a:ext uri="{FF2B5EF4-FFF2-40B4-BE49-F238E27FC236}">
              <a16:creationId xmlns:a16="http://schemas.microsoft.com/office/drawing/2014/main" id="{00000000-0008-0000-6500-000036010000}"/>
            </a:ext>
          </a:extLst>
        </xdr:cNvPr>
        <xdr:cNvPicPr>
          <a:picLocks noChangeAspect="1"/>
        </xdr:cNvPicPr>
      </xdr:nvPicPr>
      <xdr:blipFill>
        <a:blip xmlns:r="http://schemas.openxmlformats.org/officeDocument/2006/relationships" r:embed="rId251"/>
        <a:stretch>
          <a:fillRect/>
        </a:stretch>
      </xdr:blipFill>
      <xdr:spPr>
        <a:xfrm>
          <a:off x="57785" y="849736680"/>
          <a:ext cx="1781810" cy="1491615"/>
        </a:xfrm>
        <a:prstGeom prst="rect">
          <a:avLst/>
        </a:prstGeom>
        <a:noFill/>
        <a:ln w="9525">
          <a:noFill/>
        </a:ln>
      </xdr:spPr>
    </xdr:pic>
    <xdr:clientData/>
  </xdr:twoCellAnchor>
  <xdr:twoCellAnchor editAs="oneCell">
    <xdr:from>
      <xdr:col>0</xdr:col>
      <xdr:colOff>57785</xdr:colOff>
      <xdr:row>480</xdr:row>
      <xdr:rowOff>127635</xdr:rowOff>
    </xdr:from>
    <xdr:to>
      <xdr:col>0</xdr:col>
      <xdr:colOff>1827530</xdr:colOff>
      <xdr:row>480</xdr:row>
      <xdr:rowOff>1540510</xdr:rowOff>
    </xdr:to>
    <xdr:pic>
      <xdr:nvPicPr>
        <xdr:cNvPr id="311" name="图片 310">
          <a:extLst>
            <a:ext uri="{FF2B5EF4-FFF2-40B4-BE49-F238E27FC236}">
              <a16:creationId xmlns:a16="http://schemas.microsoft.com/office/drawing/2014/main" id="{00000000-0008-0000-6500-000037010000}"/>
            </a:ext>
          </a:extLst>
        </xdr:cNvPr>
        <xdr:cNvPicPr>
          <a:picLocks noChangeAspect="1"/>
        </xdr:cNvPicPr>
      </xdr:nvPicPr>
      <xdr:blipFill>
        <a:blip xmlns:r="http://schemas.openxmlformats.org/officeDocument/2006/relationships" r:embed="rId252"/>
        <a:stretch>
          <a:fillRect/>
        </a:stretch>
      </xdr:blipFill>
      <xdr:spPr>
        <a:xfrm>
          <a:off x="57785" y="851651205"/>
          <a:ext cx="1769745" cy="1412875"/>
        </a:xfrm>
        <a:prstGeom prst="rect">
          <a:avLst/>
        </a:prstGeom>
        <a:noFill/>
        <a:ln w="9525">
          <a:noFill/>
        </a:ln>
      </xdr:spPr>
    </xdr:pic>
    <xdr:clientData/>
  </xdr:twoCellAnchor>
  <xdr:twoCellAnchor editAs="oneCell">
    <xdr:from>
      <xdr:col>0</xdr:col>
      <xdr:colOff>57785</xdr:colOff>
      <xdr:row>483</xdr:row>
      <xdr:rowOff>99060</xdr:rowOff>
    </xdr:from>
    <xdr:to>
      <xdr:col>0</xdr:col>
      <xdr:colOff>1800860</xdr:colOff>
      <xdr:row>483</xdr:row>
      <xdr:rowOff>1551305</xdr:rowOff>
    </xdr:to>
    <xdr:pic>
      <xdr:nvPicPr>
        <xdr:cNvPr id="312" name="图片 311">
          <a:extLst>
            <a:ext uri="{FF2B5EF4-FFF2-40B4-BE49-F238E27FC236}">
              <a16:creationId xmlns:a16="http://schemas.microsoft.com/office/drawing/2014/main" id="{00000000-0008-0000-6500-000038010000}"/>
            </a:ext>
          </a:extLst>
        </xdr:cNvPr>
        <xdr:cNvPicPr>
          <a:picLocks noChangeAspect="1"/>
        </xdr:cNvPicPr>
      </xdr:nvPicPr>
      <xdr:blipFill>
        <a:blip xmlns:r="http://schemas.openxmlformats.org/officeDocument/2006/relationships" r:embed="rId253"/>
        <a:stretch>
          <a:fillRect/>
        </a:stretch>
      </xdr:blipFill>
      <xdr:spPr>
        <a:xfrm>
          <a:off x="57785" y="857337630"/>
          <a:ext cx="1743075" cy="1452245"/>
        </a:xfrm>
        <a:prstGeom prst="rect">
          <a:avLst/>
        </a:prstGeom>
        <a:noFill/>
        <a:ln w="9525">
          <a:noFill/>
        </a:ln>
      </xdr:spPr>
    </xdr:pic>
    <xdr:clientData/>
  </xdr:twoCellAnchor>
  <xdr:twoCellAnchor editAs="oneCell">
    <xdr:from>
      <xdr:col>0</xdr:col>
      <xdr:colOff>57785</xdr:colOff>
      <xdr:row>482</xdr:row>
      <xdr:rowOff>165735</xdr:rowOff>
    </xdr:from>
    <xdr:to>
      <xdr:col>0</xdr:col>
      <xdr:colOff>1816100</xdr:colOff>
      <xdr:row>482</xdr:row>
      <xdr:rowOff>1540510</xdr:rowOff>
    </xdr:to>
    <xdr:pic>
      <xdr:nvPicPr>
        <xdr:cNvPr id="313" name="图片 312">
          <a:extLst>
            <a:ext uri="{FF2B5EF4-FFF2-40B4-BE49-F238E27FC236}">
              <a16:creationId xmlns:a16="http://schemas.microsoft.com/office/drawing/2014/main" id="{00000000-0008-0000-6500-000039010000}"/>
            </a:ext>
          </a:extLst>
        </xdr:cNvPr>
        <xdr:cNvPicPr>
          <a:picLocks noChangeAspect="1"/>
        </xdr:cNvPicPr>
      </xdr:nvPicPr>
      <xdr:blipFill>
        <a:blip xmlns:r="http://schemas.openxmlformats.org/officeDocument/2006/relationships" r:embed="rId254"/>
        <a:stretch>
          <a:fillRect/>
        </a:stretch>
      </xdr:blipFill>
      <xdr:spPr>
        <a:xfrm>
          <a:off x="57785" y="855499305"/>
          <a:ext cx="1758315" cy="1374775"/>
        </a:xfrm>
        <a:prstGeom prst="rect">
          <a:avLst/>
        </a:prstGeom>
        <a:noFill/>
        <a:ln w="9525">
          <a:noFill/>
        </a:ln>
      </xdr:spPr>
    </xdr:pic>
    <xdr:clientData/>
  </xdr:twoCellAnchor>
  <xdr:twoCellAnchor editAs="oneCell">
    <xdr:from>
      <xdr:col>0</xdr:col>
      <xdr:colOff>57785</xdr:colOff>
      <xdr:row>481</xdr:row>
      <xdr:rowOff>118110</xdr:rowOff>
    </xdr:from>
    <xdr:to>
      <xdr:col>0</xdr:col>
      <xdr:colOff>1803400</xdr:colOff>
      <xdr:row>481</xdr:row>
      <xdr:rowOff>1598295</xdr:rowOff>
    </xdr:to>
    <xdr:pic>
      <xdr:nvPicPr>
        <xdr:cNvPr id="314" name="图片 313">
          <a:extLst>
            <a:ext uri="{FF2B5EF4-FFF2-40B4-BE49-F238E27FC236}">
              <a16:creationId xmlns:a16="http://schemas.microsoft.com/office/drawing/2014/main" id="{00000000-0008-0000-6500-00003A010000}"/>
            </a:ext>
          </a:extLst>
        </xdr:cNvPr>
        <xdr:cNvPicPr>
          <a:picLocks noChangeAspect="1"/>
        </xdr:cNvPicPr>
      </xdr:nvPicPr>
      <xdr:blipFill>
        <a:blip xmlns:r="http://schemas.openxmlformats.org/officeDocument/2006/relationships" r:embed="rId255"/>
        <a:stretch>
          <a:fillRect/>
        </a:stretch>
      </xdr:blipFill>
      <xdr:spPr>
        <a:xfrm>
          <a:off x="57785" y="853546680"/>
          <a:ext cx="1745615" cy="1480185"/>
        </a:xfrm>
        <a:prstGeom prst="rect">
          <a:avLst/>
        </a:prstGeom>
        <a:noFill/>
        <a:ln w="9525">
          <a:noFill/>
        </a:ln>
      </xdr:spPr>
    </xdr:pic>
    <xdr:clientData/>
  </xdr:twoCellAnchor>
  <xdr:twoCellAnchor editAs="oneCell">
    <xdr:from>
      <xdr:col>0</xdr:col>
      <xdr:colOff>57785</xdr:colOff>
      <xdr:row>483</xdr:row>
      <xdr:rowOff>1896110</xdr:rowOff>
    </xdr:from>
    <xdr:to>
      <xdr:col>0</xdr:col>
      <xdr:colOff>133985</xdr:colOff>
      <xdr:row>484</xdr:row>
      <xdr:rowOff>67310</xdr:rowOff>
    </xdr:to>
    <xdr:pic>
      <xdr:nvPicPr>
        <xdr:cNvPr id="315" name="Picture 15">
          <a:extLst>
            <a:ext uri="{FF2B5EF4-FFF2-40B4-BE49-F238E27FC236}">
              <a16:creationId xmlns:a16="http://schemas.microsoft.com/office/drawing/2014/main" id="{00000000-0008-0000-6500-00003B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59134680"/>
          <a:ext cx="76200" cy="76200"/>
        </a:xfrm>
        <a:prstGeom prst="rect">
          <a:avLst/>
        </a:prstGeom>
        <a:noFill/>
        <a:ln w="1">
          <a:noFill/>
          <a:miter lim="800000"/>
          <a:headEnd/>
          <a:tailEnd/>
        </a:ln>
      </xdr:spPr>
    </xdr:pic>
    <xdr:clientData/>
  </xdr:twoCellAnchor>
  <xdr:twoCellAnchor editAs="oneCell">
    <xdr:from>
      <xdr:col>0</xdr:col>
      <xdr:colOff>57785</xdr:colOff>
      <xdr:row>485</xdr:row>
      <xdr:rowOff>1896110</xdr:rowOff>
    </xdr:from>
    <xdr:to>
      <xdr:col>0</xdr:col>
      <xdr:colOff>133985</xdr:colOff>
      <xdr:row>486</xdr:row>
      <xdr:rowOff>67310</xdr:rowOff>
    </xdr:to>
    <xdr:pic>
      <xdr:nvPicPr>
        <xdr:cNvPr id="320" name="Picture 15">
          <a:extLst>
            <a:ext uri="{FF2B5EF4-FFF2-40B4-BE49-F238E27FC236}">
              <a16:creationId xmlns:a16="http://schemas.microsoft.com/office/drawing/2014/main" id="{00000000-0008-0000-6500-000040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62944680"/>
          <a:ext cx="76200" cy="76200"/>
        </a:xfrm>
        <a:prstGeom prst="rect">
          <a:avLst/>
        </a:prstGeom>
        <a:noFill/>
        <a:ln w="1">
          <a:noFill/>
          <a:miter lim="800000"/>
          <a:headEnd/>
          <a:tailEnd/>
        </a:ln>
      </xdr:spPr>
    </xdr:pic>
    <xdr:clientData/>
  </xdr:twoCellAnchor>
  <xdr:twoCellAnchor editAs="oneCell">
    <xdr:from>
      <xdr:col>0</xdr:col>
      <xdr:colOff>57785</xdr:colOff>
      <xdr:row>486</xdr:row>
      <xdr:rowOff>1896110</xdr:rowOff>
    </xdr:from>
    <xdr:to>
      <xdr:col>0</xdr:col>
      <xdr:colOff>133985</xdr:colOff>
      <xdr:row>487</xdr:row>
      <xdr:rowOff>67310</xdr:rowOff>
    </xdr:to>
    <xdr:pic>
      <xdr:nvPicPr>
        <xdr:cNvPr id="325" name="Picture 15">
          <a:extLst>
            <a:ext uri="{FF2B5EF4-FFF2-40B4-BE49-F238E27FC236}">
              <a16:creationId xmlns:a16="http://schemas.microsoft.com/office/drawing/2014/main" id="{00000000-0008-0000-6500-000045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64849680"/>
          <a:ext cx="76200" cy="76200"/>
        </a:xfrm>
        <a:prstGeom prst="rect">
          <a:avLst/>
        </a:prstGeom>
        <a:noFill/>
        <a:ln w="1">
          <a:noFill/>
          <a:miter lim="800000"/>
          <a:headEnd/>
          <a:tailEnd/>
        </a:ln>
      </xdr:spPr>
    </xdr:pic>
    <xdr:clientData/>
  </xdr:twoCellAnchor>
  <xdr:twoCellAnchor editAs="oneCell">
    <xdr:from>
      <xdr:col>0</xdr:col>
      <xdr:colOff>57785</xdr:colOff>
      <xdr:row>484</xdr:row>
      <xdr:rowOff>1896110</xdr:rowOff>
    </xdr:from>
    <xdr:to>
      <xdr:col>0</xdr:col>
      <xdr:colOff>133985</xdr:colOff>
      <xdr:row>485</xdr:row>
      <xdr:rowOff>67310</xdr:rowOff>
    </xdr:to>
    <xdr:pic>
      <xdr:nvPicPr>
        <xdr:cNvPr id="330" name="Picture 15">
          <a:extLst>
            <a:ext uri="{FF2B5EF4-FFF2-40B4-BE49-F238E27FC236}">
              <a16:creationId xmlns:a16="http://schemas.microsoft.com/office/drawing/2014/main" id="{00000000-0008-0000-6500-00004A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61039680"/>
          <a:ext cx="76200" cy="76200"/>
        </a:xfrm>
        <a:prstGeom prst="rect">
          <a:avLst/>
        </a:prstGeom>
        <a:noFill/>
        <a:ln w="1">
          <a:noFill/>
          <a:miter lim="800000"/>
          <a:headEnd/>
          <a:tailEnd/>
        </a:ln>
      </xdr:spPr>
    </xdr:pic>
    <xdr:clientData/>
  </xdr:twoCellAnchor>
  <xdr:twoCellAnchor editAs="oneCell">
    <xdr:from>
      <xdr:col>0</xdr:col>
      <xdr:colOff>57785</xdr:colOff>
      <xdr:row>485</xdr:row>
      <xdr:rowOff>51435</xdr:rowOff>
    </xdr:from>
    <xdr:to>
      <xdr:col>0</xdr:col>
      <xdr:colOff>1727200</xdr:colOff>
      <xdr:row>485</xdr:row>
      <xdr:rowOff>1701800</xdr:rowOff>
    </xdr:to>
    <xdr:pic>
      <xdr:nvPicPr>
        <xdr:cNvPr id="335" name="图片 334">
          <a:extLst>
            <a:ext uri="{FF2B5EF4-FFF2-40B4-BE49-F238E27FC236}">
              <a16:creationId xmlns:a16="http://schemas.microsoft.com/office/drawing/2014/main" id="{00000000-0008-0000-6500-00004F010000}"/>
            </a:ext>
          </a:extLst>
        </xdr:cNvPr>
        <xdr:cNvPicPr>
          <a:picLocks noChangeAspect="1"/>
        </xdr:cNvPicPr>
      </xdr:nvPicPr>
      <xdr:blipFill>
        <a:blip xmlns:r="http://schemas.openxmlformats.org/officeDocument/2006/relationships" r:embed="rId256"/>
        <a:stretch>
          <a:fillRect/>
        </a:stretch>
      </xdr:blipFill>
      <xdr:spPr>
        <a:xfrm>
          <a:off x="57785" y="861100005"/>
          <a:ext cx="1669415" cy="1650365"/>
        </a:xfrm>
        <a:prstGeom prst="rect">
          <a:avLst/>
        </a:prstGeom>
        <a:noFill/>
        <a:ln w="9525">
          <a:noFill/>
        </a:ln>
      </xdr:spPr>
    </xdr:pic>
    <xdr:clientData/>
  </xdr:twoCellAnchor>
  <xdr:twoCellAnchor editAs="oneCell">
    <xdr:from>
      <xdr:col>0</xdr:col>
      <xdr:colOff>57785</xdr:colOff>
      <xdr:row>484</xdr:row>
      <xdr:rowOff>51435</xdr:rowOff>
    </xdr:from>
    <xdr:to>
      <xdr:col>0</xdr:col>
      <xdr:colOff>1776730</xdr:colOff>
      <xdr:row>484</xdr:row>
      <xdr:rowOff>1722755</xdr:rowOff>
    </xdr:to>
    <xdr:pic>
      <xdr:nvPicPr>
        <xdr:cNvPr id="336" name="图片 335">
          <a:extLst>
            <a:ext uri="{FF2B5EF4-FFF2-40B4-BE49-F238E27FC236}">
              <a16:creationId xmlns:a16="http://schemas.microsoft.com/office/drawing/2014/main" id="{00000000-0008-0000-6500-000050010000}"/>
            </a:ext>
          </a:extLst>
        </xdr:cNvPr>
        <xdr:cNvPicPr>
          <a:picLocks noChangeAspect="1"/>
        </xdr:cNvPicPr>
      </xdr:nvPicPr>
      <xdr:blipFill>
        <a:blip xmlns:r="http://schemas.openxmlformats.org/officeDocument/2006/relationships" r:embed="rId257"/>
        <a:stretch>
          <a:fillRect/>
        </a:stretch>
      </xdr:blipFill>
      <xdr:spPr>
        <a:xfrm>
          <a:off x="57785" y="859195005"/>
          <a:ext cx="1718945" cy="1671320"/>
        </a:xfrm>
        <a:prstGeom prst="rect">
          <a:avLst/>
        </a:prstGeom>
        <a:noFill/>
        <a:ln w="9525">
          <a:noFill/>
        </a:ln>
      </xdr:spPr>
    </xdr:pic>
    <xdr:clientData/>
  </xdr:twoCellAnchor>
  <xdr:twoCellAnchor editAs="oneCell">
    <xdr:from>
      <xdr:col>0</xdr:col>
      <xdr:colOff>57785</xdr:colOff>
      <xdr:row>486</xdr:row>
      <xdr:rowOff>86360</xdr:rowOff>
    </xdr:from>
    <xdr:to>
      <xdr:col>0</xdr:col>
      <xdr:colOff>1659890</xdr:colOff>
      <xdr:row>486</xdr:row>
      <xdr:rowOff>1638300</xdr:rowOff>
    </xdr:to>
    <xdr:pic>
      <xdr:nvPicPr>
        <xdr:cNvPr id="337" name="图片 336">
          <a:extLst>
            <a:ext uri="{FF2B5EF4-FFF2-40B4-BE49-F238E27FC236}">
              <a16:creationId xmlns:a16="http://schemas.microsoft.com/office/drawing/2014/main" id="{00000000-0008-0000-6500-000051010000}"/>
            </a:ext>
          </a:extLst>
        </xdr:cNvPr>
        <xdr:cNvPicPr>
          <a:picLocks noChangeAspect="1"/>
        </xdr:cNvPicPr>
      </xdr:nvPicPr>
      <xdr:blipFill>
        <a:blip xmlns:r="http://schemas.openxmlformats.org/officeDocument/2006/relationships" r:embed="rId258"/>
        <a:stretch>
          <a:fillRect/>
        </a:stretch>
      </xdr:blipFill>
      <xdr:spPr>
        <a:xfrm>
          <a:off x="57785" y="863039930"/>
          <a:ext cx="1602105" cy="1551940"/>
        </a:xfrm>
        <a:prstGeom prst="rect">
          <a:avLst/>
        </a:prstGeom>
        <a:noFill/>
        <a:ln w="9525">
          <a:noFill/>
        </a:ln>
      </xdr:spPr>
    </xdr:pic>
    <xdr:clientData/>
  </xdr:twoCellAnchor>
  <xdr:twoCellAnchor editAs="oneCell">
    <xdr:from>
      <xdr:col>0</xdr:col>
      <xdr:colOff>57785</xdr:colOff>
      <xdr:row>487</xdr:row>
      <xdr:rowOff>60960</xdr:rowOff>
    </xdr:from>
    <xdr:to>
      <xdr:col>0</xdr:col>
      <xdr:colOff>1672590</xdr:colOff>
      <xdr:row>487</xdr:row>
      <xdr:rowOff>1631315</xdr:rowOff>
    </xdr:to>
    <xdr:pic>
      <xdr:nvPicPr>
        <xdr:cNvPr id="338" name="图片 337">
          <a:extLst>
            <a:ext uri="{FF2B5EF4-FFF2-40B4-BE49-F238E27FC236}">
              <a16:creationId xmlns:a16="http://schemas.microsoft.com/office/drawing/2014/main" id="{00000000-0008-0000-6500-000052010000}"/>
            </a:ext>
          </a:extLst>
        </xdr:cNvPr>
        <xdr:cNvPicPr>
          <a:picLocks noChangeAspect="1"/>
        </xdr:cNvPicPr>
      </xdr:nvPicPr>
      <xdr:blipFill>
        <a:blip xmlns:r="http://schemas.openxmlformats.org/officeDocument/2006/relationships" r:embed="rId259"/>
        <a:stretch>
          <a:fillRect/>
        </a:stretch>
      </xdr:blipFill>
      <xdr:spPr>
        <a:xfrm>
          <a:off x="57785" y="864919530"/>
          <a:ext cx="1614805" cy="1570355"/>
        </a:xfrm>
        <a:prstGeom prst="rect">
          <a:avLst/>
        </a:prstGeom>
        <a:noFill/>
        <a:ln w="9525">
          <a:noFill/>
        </a:ln>
      </xdr:spPr>
    </xdr:pic>
    <xdr:clientData/>
  </xdr:twoCellAnchor>
  <xdr:twoCellAnchor editAs="oneCell">
    <xdr:from>
      <xdr:col>0</xdr:col>
      <xdr:colOff>57785</xdr:colOff>
      <xdr:row>489</xdr:row>
      <xdr:rowOff>1896110</xdr:rowOff>
    </xdr:from>
    <xdr:to>
      <xdr:col>0</xdr:col>
      <xdr:colOff>133985</xdr:colOff>
      <xdr:row>490</xdr:row>
      <xdr:rowOff>67310</xdr:rowOff>
    </xdr:to>
    <xdr:pic>
      <xdr:nvPicPr>
        <xdr:cNvPr id="339" name="Picture 15">
          <a:extLst>
            <a:ext uri="{FF2B5EF4-FFF2-40B4-BE49-F238E27FC236}">
              <a16:creationId xmlns:a16="http://schemas.microsoft.com/office/drawing/2014/main" id="{00000000-0008-0000-6500-000053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70564680"/>
          <a:ext cx="76200" cy="76200"/>
        </a:xfrm>
        <a:prstGeom prst="rect">
          <a:avLst/>
        </a:prstGeom>
        <a:noFill/>
        <a:ln w="1">
          <a:noFill/>
          <a:miter lim="800000"/>
          <a:headEnd/>
          <a:tailEnd/>
        </a:ln>
      </xdr:spPr>
    </xdr:pic>
    <xdr:clientData/>
  </xdr:twoCellAnchor>
  <xdr:twoCellAnchor editAs="oneCell">
    <xdr:from>
      <xdr:col>0</xdr:col>
      <xdr:colOff>57785</xdr:colOff>
      <xdr:row>488</xdr:row>
      <xdr:rowOff>1896110</xdr:rowOff>
    </xdr:from>
    <xdr:to>
      <xdr:col>0</xdr:col>
      <xdr:colOff>133985</xdr:colOff>
      <xdr:row>489</xdr:row>
      <xdr:rowOff>67310</xdr:rowOff>
    </xdr:to>
    <xdr:pic>
      <xdr:nvPicPr>
        <xdr:cNvPr id="344" name="Picture 15">
          <a:extLst>
            <a:ext uri="{FF2B5EF4-FFF2-40B4-BE49-F238E27FC236}">
              <a16:creationId xmlns:a16="http://schemas.microsoft.com/office/drawing/2014/main" id="{00000000-0008-0000-6500-000058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68659680"/>
          <a:ext cx="76200" cy="76200"/>
        </a:xfrm>
        <a:prstGeom prst="rect">
          <a:avLst/>
        </a:prstGeom>
        <a:noFill/>
        <a:ln w="1">
          <a:noFill/>
          <a:miter lim="800000"/>
          <a:headEnd/>
          <a:tailEnd/>
        </a:ln>
      </xdr:spPr>
    </xdr:pic>
    <xdr:clientData/>
  </xdr:twoCellAnchor>
  <xdr:twoCellAnchor editAs="oneCell">
    <xdr:from>
      <xdr:col>0</xdr:col>
      <xdr:colOff>57785</xdr:colOff>
      <xdr:row>487</xdr:row>
      <xdr:rowOff>1896110</xdr:rowOff>
    </xdr:from>
    <xdr:to>
      <xdr:col>0</xdr:col>
      <xdr:colOff>133985</xdr:colOff>
      <xdr:row>488</xdr:row>
      <xdr:rowOff>67310</xdr:rowOff>
    </xdr:to>
    <xdr:pic>
      <xdr:nvPicPr>
        <xdr:cNvPr id="349" name="Picture 15">
          <a:extLst>
            <a:ext uri="{FF2B5EF4-FFF2-40B4-BE49-F238E27FC236}">
              <a16:creationId xmlns:a16="http://schemas.microsoft.com/office/drawing/2014/main" id="{00000000-0008-0000-6500-00005D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66754680"/>
          <a:ext cx="76200" cy="76200"/>
        </a:xfrm>
        <a:prstGeom prst="rect">
          <a:avLst/>
        </a:prstGeom>
        <a:noFill/>
        <a:ln w="1">
          <a:noFill/>
          <a:miter lim="800000"/>
          <a:headEnd/>
          <a:tailEnd/>
        </a:ln>
      </xdr:spPr>
    </xdr:pic>
    <xdr:clientData/>
  </xdr:twoCellAnchor>
  <xdr:twoCellAnchor editAs="oneCell">
    <xdr:from>
      <xdr:col>0</xdr:col>
      <xdr:colOff>57785</xdr:colOff>
      <xdr:row>488</xdr:row>
      <xdr:rowOff>55880</xdr:rowOff>
    </xdr:from>
    <xdr:to>
      <xdr:col>0</xdr:col>
      <xdr:colOff>1839595</xdr:colOff>
      <xdr:row>488</xdr:row>
      <xdr:rowOff>1694180</xdr:rowOff>
    </xdr:to>
    <xdr:pic>
      <xdr:nvPicPr>
        <xdr:cNvPr id="354" name="图片 353">
          <a:extLst>
            <a:ext uri="{FF2B5EF4-FFF2-40B4-BE49-F238E27FC236}">
              <a16:creationId xmlns:a16="http://schemas.microsoft.com/office/drawing/2014/main" id="{00000000-0008-0000-6500-000062010000}"/>
            </a:ext>
          </a:extLst>
        </xdr:cNvPr>
        <xdr:cNvPicPr>
          <a:picLocks noChangeAspect="1"/>
        </xdr:cNvPicPr>
      </xdr:nvPicPr>
      <xdr:blipFill>
        <a:blip xmlns:r="http://schemas.openxmlformats.org/officeDocument/2006/relationships" r:embed="rId260"/>
        <a:stretch>
          <a:fillRect/>
        </a:stretch>
      </xdr:blipFill>
      <xdr:spPr>
        <a:xfrm>
          <a:off x="57785" y="866819450"/>
          <a:ext cx="1781810" cy="1638300"/>
        </a:xfrm>
        <a:prstGeom prst="rect">
          <a:avLst/>
        </a:prstGeom>
        <a:noFill/>
        <a:ln w="9525">
          <a:noFill/>
        </a:ln>
      </xdr:spPr>
    </xdr:pic>
    <xdr:clientData/>
  </xdr:twoCellAnchor>
  <xdr:twoCellAnchor editAs="oneCell">
    <xdr:from>
      <xdr:col>0</xdr:col>
      <xdr:colOff>57785</xdr:colOff>
      <xdr:row>489</xdr:row>
      <xdr:rowOff>99060</xdr:rowOff>
    </xdr:from>
    <xdr:to>
      <xdr:col>0</xdr:col>
      <xdr:colOff>1805305</xdr:colOff>
      <xdr:row>489</xdr:row>
      <xdr:rowOff>1656715</xdr:rowOff>
    </xdr:to>
    <xdr:pic>
      <xdr:nvPicPr>
        <xdr:cNvPr id="355" name="图片 354">
          <a:extLst>
            <a:ext uri="{FF2B5EF4-FFF2-40B4-BE49-F238E27FC236}">
              <a16:creationId xmlns:a16="http://schemas.microsoft.com/office/drawing/2014/main" id="{00000000-0008-0000-6500-000063010000}"/>
            </a:ext>
          </a:extLst>
        </xdr:cNvPr>
        <xdr:cNvPicPr>
          <a:picLocks noChangeAspect="1"/>
        </xdr:cNvPicPr>
      </xdr:nvPicPr>
      <xdr:blipFill>
        <a:blip xmlns:r="http://schemas.openxmlformats.org/officeDocument/2006/relationships" r:embed="rId261"/>
        <a:stretch>
          <a:fillRect/>
        </a:stretch>
      </xdr:blipFill>
      <xdr:spPr>
        <a:xfrm>
          <a:off x="57785" y="868767630"/>
          <a:ext cx="1747520" cy="1557655"/>
        </a:xfrm>
        <a:prstGeom prst="rect">
          <a:avLst/>
        </a:prstGeom>
        <a:noFill/>
        <a:ln w="9525">
          <a:noFill/>
        </a:ln>
      </xdr:spPr>
    </xdr:pic>
    <xdr:clientData/>
  </xdr:twoCellAnchor>
  <xdr:twoCellAnchor editAs="oneCell">
    <xdr:from>
      <xdr:col>0</xdr:col>
      <xdr:colOff>57785</xdr:colOff>
      <xdr:row>490</xdr:row>
      <xdr:rowOff>70485</xdr:rowOff>
    </xdr:from>
    <xdr:to>
      <xdr:col>0</xdr:col>
      <xdr:colOff>1773555</xdr:colOff>
      <xdr:row>490</xdr:row>
      <xdr:rowOff>1614805</xdr:rowOff>
    </xdr:to>
    <xdr:pic>
      <xdr:nvPicPr>
        <xdr:cNvPr id="356" name="图片 355">
          <a:extLst>
            <a:ext uri="{FF2B5EF4-FFF2-40B4-BE49-F238E27FC236}">
              <a16:creationId xmlns:a16="http://schemas.microsoft.com/office/drawing/2014/main" id="{00000000-0008-0000-6500-000064010000}"/>
            </a:ext>
          </a:extLst>
        </xdr:cNvPr>
        <xdr:cNvPicPr>
          <a:picLocks noChangeAspect="1"/>
        </xdr:cNvPicPr>
      </xdr:nvPicPr>
      <xdr:blipFill>
        <a:blip xmlns:r="http://schemas.openxmlformats.org/officeDocument/2006/relationships" r:embed="rId262"/>
        <a:stretch>
          <a:fillRect/>
        </a:stretch>
      </xdr:blipFill>
      <xdr:spPr>
        <a:xfrm>
          <a:off x="57785" y="870644055"/>
          <a:ext cx="1715770" cy="1544320"/>
        </a:xfrm>
        <a:prstGeom prst="rect">
          <a:avLst/>
        </a:prstGeom>
        <a:noFill/>
        <a:ln w="9525">
          <a:noFill/>
        </a:ln>
      </xdr:spPr>
    </xdr:pic>
    <xdr:clientData/>
  </xdr:twoCellAnchor>
  <xdr:twoCellAnchor editAs="oneCell">
    <xdr:from>
      <xdr:col>0</xdr:col>
      <xdr:colOff>57785</xdr:colOff>
      <xdr:row>490</xdr:row>
      <xdr:rowOff>1896110</xdr:rowOff>
    </xdr:from>
    <xdr:to>
      <xdr:col>0</xdr:col>
      <xdr:colOff>133985</xdr:colOff>
      <xdr:row>491</xdr:row>
      <xdr:rowOff>67310</xdr:rowOff>
    </xdr:to>
    <xdr:pic>
      <xdr:nvPicPr>
        <xdr:cNvPr id="357" name="Picture 15">
          <a:extLst>
            <a:ext uri="{FF2B5EF4-FFF2-40B4-BE49-F238E27FC236}">
              <a16:creationId xmlns:a16="http://schemas.microsoft.com/office/drawing/2014/main" id="{00000000-0008-0000-6500-000065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72469680"/>
          <a:ext cx="76200" cy="76200"/>
        </a:xfrm>
        <a:prstGeom prst="rect">
          <a:avLst/>
        </a:prstGeom>
        <a:noFill/>
        <a:ln w="1">
          <a:noFill/>
          <a:miter lim="800000"/>
          <a:headEnd/>
          <a:tailEnd/>
        </a:ln>
      </xdr:spPr>
    </xdr:pic>
    <xdr:clientData/>
  </xdr:twoCellAnchor>
  <xdr:twoCellAnchor editAs="oneCell">
    <xdr:from>
      <xdr:col>0</xdr:col>
      <xdr:colOff>57785</xdr:colOff>
      <xdr:row>491</xdr:row>
      <xdr:rowOff>1896110</xdr:rowOff>
    </xdr:from>
    <xdr:to>
      <xdr:col>0</xdr:col>
      <xdr:colOff>133985</xdr:colOff>
      <xdr:row>492</xdr:row>
      <xdr:rowOff>67310</xdr:rowOff>
    </xdr:to>
    <xdr:pic>
      <xdr:nvPicPr>
        <xdr:cNvPr id="362" name="Picture 15">
          <a:extLst>
            <a:ext uri="{FF2B5EF4-FFF2-40B4-BE49-F238E27FC236}">
              <a16:creationId xmlns:a16="http://schemas.microsoft.com/office/drawing/2014/main" id="{00000000-0008-0000-6500-00006A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74374680"/>
          <a:ext cx="76200" cy="76200"/>
        </a:xfrm>
        <a:prstGeom prst="rect">
          <a:avLst/>
        </a:prstGeom>
        <a:noFill/>
        <a:ln w="1">
          <a:noFill/>
          <a:miter lim="800000"/>
          <a:headEnd/>
          <a:tailEnd/>
        </a:ln>
      </xdr:spPr>
    </xdr:pic>
    <xdr:clientData/>
  </xdr:twoCellAnchor>
  <xdr:twoCellAnchor editAs="oneCell">
    <xdr:from>
      <xdr:col>0</xdr:col>
      <xdr:colOff>57785</xdr:colOff>
      <xdr:row>491</xdr:row>
      <xdr:rowOff>89535</xdr:rowOff>
    </xdr:from>
    <xdr:to>
      <xdr:col>0</xdr:col>
      <xdr:colOff>1823720</xdr:colOff>
      <xdr:row>491</xdr:row>
      <xdr:rowOff>1661795</xdr:rowOff>
    </xdr:to>
    <xdr:pic>
      <xdr:nvPicPr>
        <xdr:cNvPr id="367" name="图片 366">
          <a:extLst>
            <a:ext uri="{FF2B5EF4-FFF2-40B4-BE49-F238E27FC236}">
              <a16:creationId xmlns:a16="http://schemas.microsoft.com/office/drawing/2014/main" id="{00000000-0008-0000-6500-00006F010000}"/>
            </a:ext>
          </a:extLst>
        </xdr:cNvPr>
        <xdr:cNvPicPr>
          <a:picLocks noChangeAspect="1"/>
        </xdr:cNvPicPr>
      </xdr:nvPicPr>
      <xdr:blipFill>
        <a:blip xmlns:r="http://schemas.openxmlformats.org/officeDocument/2006/relationships" r:embed="rId263"/>
        <a:stretch>
          <a:fillRect/>
        </a:stretch>
      </xdr:blipFill>
      <xdr:spPr>
        <a:xfrm>
          <a:off x="57785" y="872568105"/>
          <a:ext cx="1765935" cy="1572260"/>
        </a:xfrm>
        <a:prstGeom prst="rect">
          <a:avLst/>
        </a:prstGeom>
        <a:noFill/>
        <a:ln w="9525">
          <a:noFill/>
        </a:ln>
      </xdr:spPr>
    </xdr:pic>
    <xdr:clientData/>
  </xdr:twoCellAnchor>
  <xdr:twoCellAnchor editAs="oneCell">
    <xdr:from>
      <xdr:col>0</xdr:col>
      <xdr:colOff>57785</xdr:colOff>
      <xdr:row>492</xdr:row>
      <xdr:rowOff>60325</xdr:rowOff>
    </xdr:from>
    <xdr:to>
      <xdr:col>0</xdr:col>
      <xdr:colOff>1843405</xdr:colOff>
      <xdr:row>492</xdr:row>
      <xdr:rowOff>1660525</xdr:rowOff>
    </xdr:to>
    <xdr:pic>
      <xdr:nvPicPr>
        <xdr:cNvPr id="368" name="图片 367">
          <a:extLst>
            <a:ext uri="{FF2B5EF4-FFF2-40B4-BE49-F238E27FC236}">
              <a16:creationId xmlns:a16="http://schemas.microsoft.com/office/drawing/2014/main" id="{00000000-0008-0000-6500-000070010000}"/>
            </a:ext>
          </a:extLst>
        </xdr:cNvPr>
        <xdr:cNvPicPr>
          <a:picLocks noChangeAspect="1"/>
        </xdr:cNvPicPr>
      </xdr:nvPicPr>
      <xdr:blipFill>
        <a:blip xmlns:r="http://schemas.openxmlformats.org/officeDocument/2006/relationships" r:embed="rId263"/>
        <a:stretch>
          <a:fillRect/>
        </a:stretch>
      </xdr:blipFill>
      <xdr:spPr>
        <a:xfrm>
          <a:off x="57785" y="874443895"/>
          <a:ext cx="1785620" cy="1600200"/>
        </a:xfrm>
        <a:prstGeom prst="rect">
          <a:avLst/>
        </a:prstGeom>
        <a:noFill/>
        <a:ln w="9525">
          <a:noFill/>
        </a:ln>
      </xdr:spPr>
    </xdr:pic>
    <xdr:clientData/>
  </xdr:twoCellAnchor>
  <xdr:twoCellAnchor editAs="oneCell">
    <xdr:from>
      <xdr:col>0</xdr:col>
      <xdr:colOff>57785</xdr:colOff>
      <xdr:row>492</xdr:row>
      <xdr:rowOff>1896110</xdr:rowOff>
    </xdr:from>
    <xdr:to>
      <xdr:col>0</xdr:col>
      <xdr:colOff>133985</xdr:colOff>
      <xdr:row>493</xdr:row>
      <xdr:rowOff>67310</xdr:rowOff>
    </xdr:to>
    <xdr:pic>
      <xdr:nvPicPr>
        <xdr:cNvPr id="369" name="Picture 15">
          <a:extLst>
            <a:ext uri="{FF2B5EF4-FFF2-40B4-BE49-F238E27FC236}">
              <a16:creationId xmlns:a16="http://schemas.microsoft.com/office/drawing/2014/main" id="{00000000-0008-0000-6500-000071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76279680"/>
          <a:ext cx="76200" cy="76200"/>
        </a:xfrm>
        <a:prstGeom prst="rect">
          <a:avLst/>
        </a:prstGeom>
        <a:noFill/>
        <a:ln w="1">
          <a:noFill/>
          <a:miter lim="800000"/>
          <a:headEnd/>
          <a:tailEnd/>
        </a:ln>
      </xdr:spPr>
    </xdr:pic>
    <xdr:clientData/>
  </xdr:twoCellAnchor>
  <xdr:twoCellAnchor editAs="oneCell">
    <xdr:from>
      <xdr:col>0</xdr:col>
      <xdr:colOff>57785</xdr:colOff>
      <xdr:row>493</xdr:row>
      <xdr:rowOff>1896110</xdr:rowOff>
    </xdr:from>
    <xdr:to>
      <xdr:col>0</xdr:col>
      <xdr:colOff>133985</xdr:colOff>
      <xdr:row>494</xdr:row>
      <xdr:rowOff>67310</xdr:rowOff>
    </xdr:to>
    <xdr:pic>
      <xdr:nvPicPr>
        <xdr:cNvPr id="374" name="Picture 15">
          <a:extLst>
            <a:ext uri="{FF2B5EF4-FFF2-40B4-BE49-F238E27FC236}">
              <a16:creationId xmlns:a16="http://schemas.microsoft.com/office/drawing/2014/main" id="{00000000-0008-0000-6500-000076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78184680"/>
          <a:ext cx="76200" cy="76200"/>
        </a:xfrm>
        <a:prstGeom prst="rect">
          <a:avLst/>
        </a:prstGeom>
        <a:noFill/>
        <a:ln w="1">
          <a:noFill/>
          <a:miter lim="800000"/>
          <a:headEnd/>
          <a:tailEnd/>
        </a:ln>
      </xdr:spPr>
    </xdr:pic>
    <xdr:clientData/>
  </xdr:twoCellAnchor>
  <xdr:twoCellAnchor editAs="oneCell">
    <xdr:from>
      <xdr:col>0</xdr:col>
      <xdr:colOff>57785</xdr:colOff>
      <xdr:row>493</xdr:row>
      <xdr:rowOff>70485</xdr:rowOff>
    </xdr:from>
    <xdr:to>
      <xdr:col>0</xdr:col>
      <xdr:colOff>1833880</xdr:colOff>
      <xdr:row>493</xdr:row>
      <xdr:rowOff>1640205</xdr:rowOff>
    </xdr:to>
    <xdr:pic>
      <xdr:nvPicPr>
        <xdr:cNvPr id="379" name="图片 378">
          <a:extLst>
            <a:ext uri="{FF2B5EF4-FFF2-40B4-BE49-F238E27FC236}">
              <a16:creationId xmlns:a16="http://schemas.microsoft.com/office/drawing/2014/main" id="{00000000-0008-0000-6500-00007B010000}"/>
            </a:ext>
          </a:extLst>
        </xdr:cNvPr>
        <xdr:cNvPicPr>
          <a:picLocks noChangeAspect="1"/>
        </xdr:cNvPicPr>
      </xdr:nvPicPr>
      <xdr:blipFill>
        <a:blip xmlns:r="http://schemas.openxmlformats.org/officeDocument/2006/relationships" r:embed="rId264"/>
        <a:stretch>
          <a:fillRect/>
        </a:stretch>
      </xdr:blipFill>
      <xdr:spPr>
        <a:xfrm>
          <a:off x="57785" y="876359055"/>
          <a:ext cx="1776095" cy="1569720"/>
        </a:xfrm>
        <a:prstGeom prst="rect">
          <a:avLst/>
        </a:prstGeom>
        <a:noFill/>
        <a:ln w="9525">
          <a:noFill/>
        </a:ln>
      </xdr:spPr>
    </xdr:pic>
    <xdr:clientData/>
  </xdr:twoCellAnchor>
  <xdr:twoCellAnchor editAs="oneCell">
    <xdr:from>
      <xdr:col>0</xdr:col>
      <xdr:colOff>57785</xdr:colOff>
      <xdr:row>494</xdr:row>
      <xdr:rowOff>60960</xdr:rowOff>
    </xdr:from>
    <xdr:to>
      <xdr:col>0</xdr:col>
      <xdr:colOff>1776095</xdr:colOff>
      <xdr:row>494</xdr:row>
      <xdr:rowOff>1671955</xdr:rowOff>
    </xdr:to>
    <xdr:pic>
      <xdr:nvPicPr>
        <xdr:cNvPr id="380" name="图片 379">
          <a:extLst>
            <a:ext uri="{FF2B5EF4-FFF2-40B4-BE49-F238E27FC236}">
              <a16:creationId xmlns:a16="http://schemas.microsoft.com/office/drawing/2014/main" id="{00000000-0008-0000-6500-00007C010000}"/>
            </a:ext>
          </a:extLst>
        </xdr:cNvPr>
        <xdr:cNvPicPr>
          <a:picLocks noChangeAspect="1"/>
        </xdr:cNvPicPr>
      </xdr:nvPicPr>
      <xdr:blipFill>
        <a:blip xmlns:r="http://schemas.openxmlformats.org/officeDocument/2006/relationships" r:embed="rId265"/>
        <a:stretch>
          <a:fillRect/>
        </a:stretch>
      </xdr:blipFill>
      <xdr:spPr>
        <a:xfrm>
          <a:off x="57785" y="878254530"/>
          <a:ext cx="1718310" cy="1610995"/>
        </a:xfrm>
        <a:prstGeom prst="rect">
          <a:avLst/>
        </a:prstGeom>
        <a:noFill/>
        <a:ln w="9525">
          <a:noFill/>
        </a:ln>
      </xdr:spPr>
    </xdr:pic>
    <xdr:clientData/>
  </xdr:twoCellAnchor>
  <xdr:twoCellAnchor editAs="oneCell">
    <xdr:from>
      <xdr:col>0</xdr:col>
      <xdr:colOff>57785</xdr:colOff>
      <xdr:row>494</xdr:row>
      <xdr:rowOff>1896110</xdr:rowOff>
    </xdr:from>
    <xdr:to>
      <xdr:col>0</xdr:col>
      <xdr:colOff>133985</xdr:colOff>
      <xdr:row>495</xdr:row>
      <xdr:rowOff>67310</xdr:rowOff>
    </xdr:to>
    <xdr:pic>
      <xdr:nvPicPr>
        <xdr:cNvPr id="381" name="Picture 15">
          <a:extLst>
            <a:ext uri="{FF2B5EF4-FFF2-40B4-BE49-F238E27FC236}">
              <a16:creationId xmlns:a16="http://schemas.microsoft.com/office/drawing/2014/main" id="{00000000-0008-0000-6500-00007D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0089680"/>
          <a:ext cx="76200" cy="76200"/>
        </a:xfrm>
        <a:prstGeom prst="rect">
          <a:avLst/>
        </a:prstGeom>
        <a:noFill/>
        <a:ln w="1">
          <a:noFill/>
          <a:miter lim="800000"/>
          <a:headEnd/>
          <a:tailEnd/>
        </a:ln>
      </xdr:spPr>
    </xdr:pic>
    <xdr:clientData/>
  </xdr:twoCellAnchor>
  <xdr:twoCellAnchor editAs="oneCell">
    <xdr:from>
      <xdr:col>0</xdr:col>
      <xdr:colOff>57785</xdr:colOff>
      <xdr:row>496</xdr:row>
      <xdr:rowOff>1896110</xdr:rowOff>
    </xdr:from>
    <xdr:to>
      <xdr:col>0</xdr:col>
      <xdr:colOff>133985</xdr:colOff>
      <xdr:row>497</xdr:row>
      <xdr:rowOff>67310</xdr:rowOff>
    </xdr:to>
    <xdr:pic>
      <xdr:nvPicPr>
        <xdr:cNvPr id="386" name="Picture 15">
          <a:extLst>
            <a:ext uri="{FF2B5EF4-FFF2-40B4-BE49-F238E27FC236}">
              <a16:creationId xmlns:a16="http://schemas.microsoft.com/office/drawing/2014/main" id="{00000000-0008-0000-6500-000082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3899680"/>
          <a:ext cx="76200" cy="76200"/>
        </a:xfrm>
        <a:prstGeom prst="rect">
          <a:avLst/>
        </a:prstGeom>
        <a:noFill/>
        <a:ln w="1">
          <a:noFill/>
          <a:miter lim="800000"/>
          <a:headEnd/>
          <a:tailEnd/>
        </a:ln>
      </xdr:spPr>
    </xdr:pic>
    <xdr:clientData/>
  </xdr:twoCellAnchor>
  <xdr:twoCellAnchor editAs="oneCell">
    <xdr:from>
      <xdr:col>0</xdr:col>
      <xdr:colOff>57785</xdr:colOff>
      <xdr:row>495</xdr:row>
      <xdr:rowOff>118110</xdr:rowOff>
    </xdr:from>
    <xdr:to>
      <xdr:col>0</xdr:col>
      <xdr:colOff>1821815</xdr:colOff>
      <xdr:row>495</xdr:row>
      <xdr:rowOff>1623695</xdr:rowOff>
    </xdr:to>
    <xdr:pic>
      <xdr:nvPicPr>
        <xdr:cNvPr id="391" name="图片 390">
          <a:extLst>
            <a:ext uri="{FF2B5EF4-FFF2-40B4-BE49-F238E27FC236}">
              <a16:creationId xmlns:a16="http://schemas.microsoft.com/office/drawing/2014/main" id="{00000000-0008-0000-6500-000087010000}"/>
            </a:ext>
          </a:extLst>
        </xdr:cNvPr>
        <xdr:cNvPicPr>
          <a:picLocks noChangeAspect="1"/>
        </xdr:cNvPicPr>
      </xdr:nvPicPr>
      <xdr:blipFill>
        <a:blip xmlns:r="http://schemas.openxmlformats.org/officeDocument/2006/relationships" r:embed="rId266"/>
        <a:stretch>
          <a:fillRect/>
        </a:stretch>
      </xdr:blipFill>
      <xdr:spPr>
        <a:xfrm>
          <a:off x="57785" y="880216680"/>
          <a:ext cx="1764030" cy="1505585"/>
        </a:xfrm>
        <a:prstGeom prst="rect">
          <a:avLst/>
        </a:prstGeom>
        <a:noFill/>
        <a:ln w="9525">
          <a:noFill/>
        </a:ln>
      </xdr:spPr>
    </xdr:pic>
    <xdr:clientData/>
  </xdr:twoCellAnchor>
  <xdr:twoCellAnchor editAs="oneCell">
    <xdr:from>
      <xdr:col>0</xdr:col>
      <xdr:colOff>57785</xdr:colOff>
      <xdr:row>496</xdr:row>
      <xdr:rowOff>60325</xdr:rowOff>
    </xdr:from>
    <xdr:to>
      <xdr:col>0</xdr:col>
      <xdr:colOff>1660525</xdr:colOff>
      <xdr:row>496</xdr:row>
      <xdr:rowOff>1685290</xdr:rowOff>
    </xdr:to>
    <xdr:pic>
      <xdr:nvPicPr>
        <xdr:cNvPr id="397" name="图片 396">
          <a:extLst>
            <a:ext uri="{FF2B5EF4-FFF2-40B4-BE49-F238E27FC236}">
              <a16:creationId xmlns:a16="http://schemas.microsoft.com/office/drawing/2014/main" id="{00000000-0008-0000-6500-00008D010000}"/>
            </a:ext>
          </a:extLst>
        </xdr:cNvPr>
        <xdr:cNvPicPr>
          <a:picLocks noChangeAspect="1"/>
        </xdr:cNvPicPr>
      </xdr:nvPicPr>
      <xdr:blipFill>
        <a:blip xmlns:r="http://schemas.openxmlformats.org/officeDocument/2006/relationships" r:embed="rId267"/>
        <a:stretch>
          <a:fillRect/>
        </a:stretch>
      </xdr:blipFill>
      <xdr:spPr>
        <a:xfrm>
          <a:off x="57785" y="882063895"/>
          <a:ext cx="1602740" cy="1624965"/>
        </a:xfrm>
        <a:prstGeom prst="rect">
          <a:avLst/>
        </a:prstGeom>
        <a:noFill/>
        <a:ln w="9525">
          <a:noFill/>
        </a:ln>
      </xdr:spPr>
    </xdr:pic>
    <xdr:clientData/>
  </xdr:twoCellAnchor>
  <xdr:twoCellAnchor editAs="oneCell">
    <xdr:from>
      <xdr:col>0</xdr:col>
      <xdr:colOff>57785</xdr:colOff>
      <xdr:row>497</xdr:row>
      <xdr:rowOff>73660</xdr:rowOff>
    </xdr:from>
    <xdr:to>
      <xdr:col>0</xdr:col>
      <xdr:colOff>1719580</xdr:colOff>
      <xdr:row>497</xdr:row>
      <xdr:rowOff>1640205</xdr:rowOff>
    </xdr:to>
    <xdr:pic>
      <xdr:nvPicPr>
        <xdr:cNvPr id="398" name="图片 397">
          <a:extLst>
            <a:ext uri="{FF2B5EF4-FFF2-40B4-BE49-F238E27FC236}">
              <a16:creationId xmlns:a16="http://schemas.microsoft.com/office/drawing/2014/main" id="{00000000-0008-0000-6500-00008E010000}"/>
            </a:ext>
          </a:extLst>
        </xdr:cNvPr>
        <xdr:cNvPicPr>
          <a:picLocks noChangeAspect="1"/>
        </xdr:cNvPicPr>
      </xdr:nvPicPr>
      <xdr:blipFill>
        <a:blip xmlns:r="http://schemas.openxmlformats.org/officeDocument/2006/relationships" r:embed="rId268"/>
        <a:stretch>
          <a:fillRect/>
        </a:stretch>
      </xdr:blipFill>
      <xdr:spPr>
        <a:xfrm>
          <a:off x="57785" y="883982230"/>
          <a:ext cx="1661795" cy="1566545"/>
        </a:xfrm>
        <a:prstGeom prst="rect">
          <a:avLst/>
        </a:prstGeom>
        <a:noFill/>
        <a:ln w="9525">
          <a:noFill/>
        </a:ln>
      </xdr:spPr>
    </xdr:pic>
    <xdr:clientData/>
  </xdr:twoCellAnchor>
  <xdr:twoCellAnchor editAs="oneCell">
    <xdr:from>
      <xdr:col>0</xdr:col>
      <xdr:colOff>57785</xdr:colOff>
      <xdr:row>495</xdr:row>
      <xdr:rowOff>1896110</xdr:rowOff>
    </xdr:from>
    <xdr:to>
      <xdr:col>0</xdr:col>
      <xdr:colOff>133985</xdr:colOff>
      <xdr:row>496</xdr:row>
      <xdr:rowOff>67310</xdr:rowOff>
    </xdr:to>
    <xdr:pic>
      <xdr:nvPicPr>
        <xdr:cNvPr id="399" name="Picture 15">
          <a:extLst>
            <a:ext uri="{FF2B5EF4-FFF2-40B4-BE49-F238E27FC236}">
              <a16:creationId xmlns:a16="http://schemas.microsoft.com/office/drawing/2014/main" id="{00000000-0008-0000-6500-00008F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1994680"/>
          <a:ext cx="76200" cy="76200"/>
        </a:xfrm>
        <a:prstGeom prst="rect">
          <a:avLst/>
        </a:prstGeom>
        <a:noFill/>
        <a:ln w="1">
          <a:noFill/>
          <a:miter lim="800000"/>
          <a:headEnd/>
          <a:tailEnd/>
        </a:ln>
      </xdr:spPr>
    </xdr:pic>
    <xdr:clientData/>
  </xdr:twoCellAnchor>
  <xdr:twoCellAnchor editAs="oneCell">
    <xdr:from>
      <xdr:col>0</xdr:col>
      <xdr:colOff>57785</xdr:colOff>
      <xdr:row>497</xdr:row>
      <xdr:rowOff>1896110</xdr:rowOff>
    </xdr:from>
    <xdr:to>
      <xdr:col>0</xdr:col>
      <xdr:colOff>133985</xdr:colOff>
      <xdr:row>498</xdr:row>
      <xdr:rowOff>67310</xdr:rowOff>
    </xdr:to>
    <xdr:pic>
      <xdr:nvPicPr>
        <xdr:cNvPr id="404" name="Picture 15">
          <a:extLst>
            <a:ext uri="{FF2B5EF4-FFF2-40B4-BE49-F238E27FC236}">
              <a16:creationId xmlns:a16="http://schemas.microsoft.com/office/drawing/2014/main" id="{00000000-0008-0000-6500-000094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5804680"/>
          <a:ext cx="76200" cy="76200"/>
        </a:xfrm>
        <a:prstGeom prst="rect">
          <a:avLst/>
        </a:prstGeom>
        <a:noFill/>
        <a:ln w="1">
          <a:noFill/>
          <a:miter lim="800000"/>
          <a:headEnd/>
          <a:tailEnd/>
        </a:ln>
      </xdr:spPr>
    </xdr:pic>
    <xdr:clientData/>
  </xdr:twoCellAnchor>
  <xdr:twoCellAnchor editAs="oneCell">
    <xdr:from>
      <xdr:col>0</xdr:col>
      <xdr:colOff>57785</xdr:colOff>
      <xdr:row>499</xdr:row>
      <xdr:rowOff>1896110</xdr:rowOff>
    </xdr:from>
    <xdr:to>
      <xdr:col>0</xdr:col>
      <xdr:colOff>133985</xdr:colOff>
      <xdr:row>500</xdr:row>
      <xdr:rowOff>67310</xdr:rowOff>
    </xdr:to>
    <xdr:pic>
      <xdr:nvPicPr>
        <xdr:cNvPr id="409" name="Picture 15">
          <a:extLst>
            <a:ext uri="{FF2B5EF4-FFF2-40B4-BE49-F238E27FC236}">
              <a16:creationId xmlns:a16="http://schemas.microsoft.com/office/drawing/2014/main" id="{00000000-0008-0000-6500-000099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9614680"/>
          <a:ext cx="76200" cy="76200"/>
        </a:xfrm>
        <a:prstGeom prst="rect">
          <a:avLst/>
        </a:prstGeom>
        <a:noFill/>
        <a:ln w="1">
          <a:noFill/>
          <a:miter lim="800000"/>
          <a:headEnd/>
          <a:tailEnd/>
        </a:ln>
      </xdr:spPr>
    </xdr:pic>
    <xdr:clientData/>
  </xdr:twoCellAnchor>
  <xdr:twoCellAnchor editAs="oneCell">
    <xdr:from>
      <xdr:col>0</xdr:col>
      <xdr:colOff>57785</xdr:colOff>
      <xdr:row>498</xdr:row>
      <xdr:rowOff>1896110</xdr:rowOff>
    </xdr:from>
    <xdr:to>
      <xdr:col>0</xdr:col>
      <xdr:colOff>133985</xdr:colOff>
      <xdr:row>499</xdr:row>
      <xdr:rowOff>67310</xdr:rowOff>
    </xdr:to>
    <xdr:pic>
      <xdr:nvPicPr>
        <xdr:cNvPr id="419" name="Picture 15">
          <a:extLst>
            <a:ext uri="{FF2B5EF4-FFF2-40B4-BE49-F238E27FC236}">
              <a16:creationId xmlns:a16="http://schemas.microsoft.com/office/drawing/2014/main" id="{00000000-0008-0000-6500-0000A3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87709680"/>
          <a:ext cx="76200" cy="76200"/>
        </a:xfrm>
        <a:prstGeom prst="rect">
          <a:avLst/>
        </a:prstGeom>
        <a:noFill/>
        <a:ln w="1">
          <a:noFill/>
          <a:miter lim="800000"/>
          <a:headEnd/>
          <a:tailEnd/>
        </a:ln>
      </xdr:spPr>
    </xdr:pic>
    <xdr:clientData/>
  </xdr:twoCellAnchor>
  <xdr:twoCellAnchor editAs="oneCell">
    <xdr:from>
      <xdr:col>0</xdr:col>
      <xdr:colOff>57785</xdr:colOff>
      <xdr:row>498</xdr:row>
      <xdr:rowOff>41910</xdr:rowOff>
    </xdr:from>
    <xdr:to>
      <xdr:col>0</xdr:col>
      <xdr:colOff>1778000</xdr:colOff>
      <xdr:row>498</xdr:row>
      <xdr:rowOff>1691005</xdr:rowOff>
    </xdr:to>
    <xdr:pic>
      <xdr:nvPicPr>
        <xdr:cNvPr id="424" name="图片 423">
          <a:extLst>
            <a:ext uri="{FF2B5EF4-FFF2-40B4-BE49-F238E27FC236}">
              <a16:creationId xmlns:a16="http://schemas.microsoft.com/office/drawing/2014/main" id="{00000000-0008-0000-6500-0000A8010000}"/>
            </a:ext>
          </a:extLst>
        </xdr:cNvPr>
        <xdr:cNvPicPr>
          <a:picLocks noChangeAspect="1"/>
        </xdr:cNvPicPr>
      </xdr:nvPicPr>
      <xdr:blipFill>
        <a:blip xmlns:r="http://schemas.openxmlformats.org/officeDocument/2006/relationships" r:embed="rId269"/>
        <a:stretch>
          <a:fillRect/>
        </a:stretch>
      </xdr:blipFill>
      <xdr:spPr>
        <a:xfrm>
          <a:off x="57785" y="885855480"/>
          <a:ext cx="1720215" cy="1649095"/>
        </a:xfrm>
        <a:prstGeom prst="rect">
          <a:avLst/>
        </a:prstGeom>
        <a:noFill/>
        <a:ln w="9525">
          <a:noFill/>
        </a:ln>
      </xdr:spPr>
    </xdr:pic>
    <xdr:clientData/>
  </xdr:twoCellAnchor>
  <xdr:twoCellAnchor editAs="oneCell">
    <xdr:from>
      <xdr:col>0</xdr:col>
      <xdr:colOff>57785</xdr:colOff>
      <xdr:row>499</xdr:row>
      <xdr:rowOff>99060</xdr:rowOff>
    </xdr:from>
    <xdr:to>
      <xdr:col>0</xdr:col>
      <xdr:colOff>1842135</xdr:colOff>
      <xdr:row>499</xdr:row>
      <xdr:rowOff>1593850</xdr:rowOff>
    </xdr:to>
    <xdr:pic>
      <xdr:nvPicPr>
        <xdr:cNvPr id="425" name="图片 424">
          <a:extLst>
            <a:ext uri="{FF2B5EF4-FFF2-40B4-BE49-F238E27FC236}">
              <a16:creationId xmlns:a16="http://schemas.microsoft.com/office/drawing/2014/main" id="{00000000-0008-0000-6500-0000A9010000}"/>
            </a:ext>
          </a:extLst>
        </xdr:cNvPr>
        <xdr:cNvPicPr>
          <a:picLocks noChangeAspect="1"/>
        </xdr:cNvPicPr>
      </xdr:nvPicPr>
      <xdr:blipFill>
        <a:blip xmlns:r="http://schemas.openxmlformats.org/officeDocument/2006/relationships" r:embed="rId270"/>
        <a:stretch>
          <a:fillRect/>
        </a:stretch>
      </xdr:blipFill>
      <xdr:spPr>
        <a:xfrm>
          <a:off x="57785" y="887817630"/>
          <a:ext cx="1784350" cy="1494790"/>
        </a:xfrm>
        <a:prstGeom prst="rect">
          <a:avLst/>
        </a:prstGeom>
        <a:noFill/>
        <a:ln w="9525">
          <a:noFill/>
        </a:ln>
      </xdr:spPr>
    </xdr:pic>
    <xdr:clientData/>
  </xdr:twoCellAnchor>
  <xdr:twoCellAnchor editAs="oneCell">
    <xdr:from>
      <xdr:col>0</xdr:col>
      <xdr:colOff>57785</xdr:colOff>
      <xdr:row>500</xdr:row>
      <xdr:rowOff>66040</xdr:rowOff>
    </xdr:from>
    <xdr:to>
      <xdr:col>0</xdr:col>
      <xdr:colOff>1828165</xdr:colOff>
      <xdr:row>500</xdr:row>
      <xdr:rowOff>1603375</xdr:rowOff>
    </xdr:to>
    <xdr:pic>
      <xdr:nvPicPr>
        <xdr:cNvPr id="426" name="图片 425">
          <a:extLst>
            <a:ext uri="{FF2B5EF4-FFF2-40B4-BE49-F238E27FC236}">
              <a16:creationId xmlns:a16="http://schemas.microsoft.com/office/drawing/2014/main" id="{00000000-0008-0000-6500-0000AA010000}"/>
            </a:ext>
          </a:extLst>
        </xdr:cNvPr>
        <xdr:cNvPicPr>
          <a:picLocks noChangeAspect="1"/>
        </xdr:cNvPicPr>
      </xdr:nvPicPr>
      <xdr:blipFill>
        <a:blip xmlns:r="http://schemas.openxmlformats.org/officeDocument/2006/relationships" r:embed="rId271"/>
        <a:stretch>
          <a:fillRect/>
        </a:stretch>
      </xdr:blipFill>
      <xdr:spPr>
        <a:xfrm>
          <a:off x="57785" y="889689610"/>
          <a:ext cx="1770380" cy="1537335"/>
        </a:xfrm>
        <a:prstGeom prst="rect">
          <a:avLst/>
        </a:prstGeom>
        <a:noFill/>
        <a:ln w="9525">
          <a:noFill/>
        </a:ln>
      </xdr:spPr>
    </xdr:pic>
    <xdr:clientData/>
  </xdr:twoCellAnchor>
  <xdr:twoCellAnchor editAs="oneCell">
    <xdr:from>
      <xdr:col>0</xdr:col>
      <xdr:colOff>57785</xdr:colOff>
      <xdr:row>500</xdr:row>
      <xdr:rowOff>1896110</xdr:rowOff>
    </xdr:from>
    <xdr:to>
      <xdr:col>0</xdr:col>
      <xdr:colOff>133985</xdr:colOff>
      <xdr:row>501</xdr:row>
      <xdr:rowOff>67310</xdr:rowOff>
    </xdr:to>
    <xdr:pic>
      <xdr:nvPicPr>
        <xdr:cNvPr id="427" name="Picture 15">
          <a:extLst>
            <a:ext uri="{FF2B5EF4-FFF2-40B4-BE49-F238E27FC236}">
              <a16:creationId xmlns:a16="http://schemas.microsoft.com/office/drawing/2014/main" id="{00000000-0008-0000-6500-0000AB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91519680"/>
          <a:ext cx="76200" cy="76200"/>
        </a:xfrm>
        <a:prstGeom prst="rect">
          <a:avLst/>
        </a:prstGeom>
        <a:noFill/>
        <a:ln w="1">
          <a:noFill/>
          <a:miter lim="800000"/>
          <a:headEnd/>
          <a:tailEnd/>
        </a:ln>
      </xdr:spPr>
    </xdr:pic>
    <xdr:clientData/>
  </xdr:twoCellAnchor>
  <xdr:twoCellAnchor editAs="oneCell">
    <xdr:from>
      <xdr:col>0</xdr:col>
      <xdr:colOff>57785</xdr:colOff>
      <xdr:row>501</xdr:row>
      <xdr:rowOff>0</xdr:rowOff>
    </xdr:from>
    <xdr:to>
      <xdr:col>0</xdr:col>
      <xdr:colOff>133985</xdr:colOff>
      <xdr:row>501</xdr:row>
      <xdr:rowOff>76200</xdr:rowOff>
    </xdr:to>
    <xdr:pic>
      <xdr:nvPicPr>
        <xdr:cNvPr id="438" name="Picture 15">
          <a:extLst>
            <a:ext uri="{FF2B5EF4-FFF2-40B4-BE49-F238E27FC236}">
              <a16:creationId xmlns:a16="http://schemas.microsoft.com/office/drawing/2014/main" id="{00000000-0008-0000-6500-0000B6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91528570"/>
          <a:ext cx="76200" cy="76200"/>
        </a:xfrm>
        <a:prstGeom prst="rect">
          <a:avLst/>
        </a:prstGeom>
        <a:noFill/>
        <a:ln w="1">
          <a:noFill/>
          <a:miter lim="800000"/>
          <a:headEnd/>
          <a:tailEnd/>
        </a:ln>
      </xdr:spPr>
    </xdr:pic>
    <xdr:clientData/>
  </xdr:twoCellAnchor>
  <xdr:twoCellAnchor editAs="oneCell">
    <xdr:from>
      <xdr:col>0</xdr:col>
      <xdr:colOff>57785</xdr:colOff>
      <xdr:row>501</xdr:row>
      <xdr:rowOff>1896110</xdr:rowOff>
    </xdr:from>
    <xdr:to>
      <xdr:col>0</xdr:col>
      <xdr:colOff>133985</xdr:colOff>
      <xdr:row>502</xdr:row>
      <xdr:rowOff>67310</xdr:rowOff>
    </xdr:to>
    <xdr:pic>
      <xdr:nvPicPr>
        <xdr:cNvPr id="471" name="Picture 15">
          <a:extLst>
            <a:ext uri="{FF2B5EF4-FFF2-40B4-BE49-F238E27FC236}">
              <a16:creationId xmlns:a16="http://schemas.microsoft.com/office/drawing/2014/main" id="{00000000-0008-0000-6500-0000D7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93424680"/>
          <a:ext cx="76200" cy="76200"/>
        </a:xfrm>
        <a:prstGeom prst="rect">
          <a:avLst/>
        </a:prstGeom>
        <a:noFill/>
        <a:ln w="1">
          <a:noFill/>
          <a:miter lim="800000"/>
          <a:headEnd/>
          <a:tailEnd/>
        </a:ln>
      </xdr:spPr>
    </xdr:pic>
    <xdr:clientData/>
  </xdr:twoCellAnchor>
  <xdr:twoCellAnchor editAs="oneCell">
    <xdr:from>
      <xdr:col>0</xdr:col>
      <xdr:colOff>57785</xdr:colOff>
      <xdr:row>501</xdr:row>
      <xdr:rowOff>41910</xdr:rowOff>
    </xdr:from>
    <xdr:to>
      <xdr:col>0</xdr:col>
      <xdr:colOff>1661160</xdr:colOff>
      <xdr:row>501</xdr:row>
      <xdr:rowOff>1706245</xdr:rowOff>
    </xdr:to>
    <xdr:pic>
      <xdr:nvPicPr>
        <xdr:cNvPr id="491" name="图片 490">
          <a:extLst>
            <a:ext uri="{FF2B5EF4-FFF2-40B4-BE49-F238E27FC236}">
              <a16:creationId xmlns:a16="http://schemas.microsoft.com/office/drawing/2014/main" id="{00000000-0008-0000-6500-0000EB010000}"/>
            </a:ext>
          </a:extLst>
        </xdr:cNvPr>
        <xdr:cNvPicPr>
          <a:picLocks noChangeAspect="1"/>
        </xdr:cNvPicPr>
      </xdr:nvPicPr>
      <xdr:blipFill>
        <a:blip xmlns:r="http://schemas.openxmlformats.org/officeDocument/2006/relationships" r:embed="rId272"/>
        <a:stretch>
          <a:fillRect/>
        </a:stretch>
      </xdr:blipFill>
      <xdr:spPr>
        <a:xfrm>
          <a:off x="57785" y="891570480"/>
          <a:ext cx="1603375" cy="1664335"/>
        </a:xfrm>
        <a:prstGeom prst="rect">
          <a:avLst/>
        </a:prstGeom>
        <a:noFill/>
        <a:ln w="9525">
          <a:noFill/>
        </a:ln>
      </xdr:spPr>
    </xdr:pic>
    <xdr:clientData/>
  </xdr:twoCellAnchor>
  <xdr:twoCellAnchor editAs="oneCell">
    <xdr:from>
      <xdr:col>0</xdr:col>
      <xdr:colOff>57785</xdr:colOff>
      <xdr:row>502</xdr:row>
      <xdr:rowOff>108585</xdr:rowOff>
    </xdr:from>
    <xdr:to>
      <xdr:col>0</xdr:col>
      <xdr:colOff>1823085</xdr:colOff>
      <xdr:row>502</xdr:row>
      <xdr:rowOff>1586230</xdr:rowOff>
    </xdr:to>
    <xdr:pic>
      <xdr:nvPicPr>
        <xdr:cNvPr id="492" name="图片 491">
          <a:extLst>
            <a:ext uri="{FF2B5EF4-FFF2-40B4-BE49-F238E27FC236}">
              <a16:creationId xmlns:a16="http://schemas.microsoft.com/office/drawing/2014/main" id="{00000000-0008-0000-6500-0000EC010000}"/>
            </a:ext>
          </a:extLst>
        </xdr:cNvPr>
        <xdr:cNvPicPr>
          <a:picLocks noChangeAspect="1"/>
        </xdr:cNvPicPr>
      </xdr:nvPicPr>
      <xdr:blipFill>
        <a:blip xmlns:r="http://schemas.openxmlformats.org/officeDocument/2006/relationships" r:embed="rId273"/>
        <a:stretch>
          <a:fillRect/>
        </a:stretch>
      </xdr:blipFill>
      <xdr:spPr>
        <a:xfrm>
          <a:off x="57785" y="893542155"/>
          <a:ext cx="1765300" cy="1477645"/>
        </a:xfrm>
        <a:prstGeom prst="rect">
          <a:avLst/>
        </a:prstGeom>
        <a:noFill/>
        <a:ln w="9525">
          <a:noFill/>
        </a:ln>
      </xdr:spPr>
    </xdr:pic>
    <xdr:clientData/>
  </xdr:twoCellAnchor>
  <xdr:twoCellAnchor editAs="oneCell">
    <xdr:from>
      <xdr:col>0</xdr:col>
      <xdr:colOff>57785</xdr:colOff>
      <xdr:row>502</xdr:row>
      <xdr:rowOff>1896110</xdr:rowOff>
    </xdr:from>
    <xdr:to>
      <xdr:col>0</xdr:col>
      <xdr:colOff>133985</xdr:colOff>
      <xdr:row>503</xdr:row>
      <xdr:rowOff>67310</xdr:rowOff>
    </xdr:to>
    <xdr:pic>
      <xdr:nvPicPr>
        <xdr:cNvPr id="493" name="Picture 15">
          <a:extLst>
            <a:ext uri="{FF2B5EF4-FFF2-40B4-BE49-F238E27FC236}">
              <a16:creationId xmlns:a16="http://schemas.microsoft.com/office/drawing/2014/main" id="{00000000-0008-0000-6500-0000ED01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895329680"/>
          <a:ext cx="76200" cy="76200"/>
        </a:xfrm>
        <a:prstGeom prst="rect">
          <a:avLst/>
        </a:prstGeom>
        <a:noFill/>
        <a:ln w="1">
          <a:noFill/>
          <a:miter lim="800000"/>
          <a:headEnd/>
          <a:tailEnd/>
        </a:ln>
      </xdr:spPr>
    </xdr:pic>
    <xdr:clientData/>
  </xdr:twoCellAnchor>
  <xdr:twoCellAnchor editAs="oneCell">
    <xdr:from>
      <xdr:col>0</xdr:col>
      <xdr:colOff>57785</xdr:colOff>
      <xdr:row>503</xdr:row>
      <xdr:rowOff>108585</xdr:rowOff>
    </xdr:from>
    <xdr:to>
      <xdr:col>0</xdr:col>
      <xdr:colOff>1836420</xdr:colOff>
      <xdr:row>503</xdr:row>
      <xdr:rowOff>1587500</xdr:rowOff>
    </xdr:to>
    <xdr:pic>
      <xdr:nvPicPr>
        <xdr:cNvPr id="503" name="图片 502">
          <a:extLst>
            <a:ext uri="{FF2B5EF4-FFF2-40B4-BE49-F238E27FC236}">
              <a16:creationId xmlns:a16="http://schemas.microsoft.com/office/drawing/2014/main" id="{00000000-0008-0000-6500-0000F7010000}"/>
            </a:ext>
          </a:extLst>
        </xdr:cNvPr>
        <xdr:cNvPicPr>
          <a:picLocks noChangeAspect="1"/>
        </xdr:cNvPicPr>
      </xdr:nvPicPr>
      <xdr:blipFill>
        <a:blip xmlns:r="http://schemas.openxmlformats.org/officeDocument/2006/relationships" r:embed="rId274"/>
        <a:stretch>
          <a:fillRect/>
        </a:stretch>
      </xdr:blipFill>
      <xdr:spPr>
        <a:xfrm>
          <a:off x="57785" y="895447155"/>
          <a:ext cx="1778635" cy="1478915"/>
        </a:xfrm>
        <a:prstGeom prst="rect">
          <a:avLst/>
        </a:prstGeom>
        <a:noFill/>
        <a:ln w="9525">
          <a:noFill/>
        </a:ln>
      </xdr:spPr>
    </xdr:pic>
    <xdr:clientData/>
  </xdr:twoCellAnchor>
  <xdr:twoCellAnchor editAs="oneCell">
    <xdr:from>
      <xdr:col>0</xdr:col>
      <xdr:colOff>57785</xdr:colOff>
      <xdr:row>504</xdr:row>
      <xdr:rowOff>168910</xdr:rowOff>
    </xdr:from>
    <xdr:to>
      <xdr:col>0</xdr:col>
      <xdr:colOff>1737995</xdr:colOff>
      <xdr:row>504</xdr:row>
      <xdr:rowOff>1473200</xdr:rowOff>
    </xdr:to>
    <xdr:pic>
      <xdr:nvPicPr>
        <xdr:cNvPr id="504" name="图片 503">
          <a:extLst>
            <a:ext uri="{FF2B5EF4-FFF2-40B4-BE49-F238E27FC236}">
              <a16:creationId xmlns:a16="http://schemas.microsoft.com/office/drawing/2014/main" id="{00000000-0008-0000-6500-0000F8010000}"/>
            </a:ext>
          </a:extLst>
        </xdr:cNvPr>
        <xdr:cNvPicPr>
          <a:picLocks noChangeAspect="1"/>
        </xdr:cNvPicPr>
      </xdr:nvPicPr>
      <xdr:blipFill>
        <a:blip xmlns:r="http://schemas.openxmlformats.org/officeDocument/2006/relationships" r:embed="rId275"/>
        <a:stretch>
          <a:fillRect/>
        </a:stretch>
      </xdr:blipFill>
      <xdr:spPr>
        <a:xfrm>
          <a:off x="57785" y="897412480"/>
          <a:ext cx="1680210" cy="1304290"/>
        </a:xfrm>
        <a:prstGeom prst="rect">
          <a:avLst/>
        </a:prstGeom>
        <a:noFill/>
        <a:ln w="9525">
          <a:noFill/>
        </a:ln>
      </xdr:spPr>
    </xdr:pic>
    <xdr:clientData/>
  </xdr:twoCellAnchor>
  <xdr:twoCellAnchor editAs="oneCell">
    <xdr:from>
      <xdr:col>0</xdr:col>
      <xdr:colOff>57785</xdr:colOff>
      <xdr:row>505</xdr:row>
      <xdr:rowOff>83185</xdr:rowOff>
    </xdr:from>
    <xdr:to>
      <xdr:col>0</xdr:col>
      <xdr:colOff>1685925</xdr:colOff>
      <xdr:row>505</xdr:row>
      <xdr:rowOff>1557655</xdr:rowOff>
    </xdr:to>
    <xdr:pic>
      <xdr:nvPicPr>
        <xdr:cNvPr id="505" name="图片 504">
          <a:extLst>
            <a:ext uri="{FF2B5EF4-FFF2-40B4-BE49-F238E27FC236}">
              <a16:creationId xmlns:a16="http://schemas.microsoft.com/office/drawing/2014/main" id="{00000000-0008-0000-6500-0000F9010000}"/>
            </a:ext>
          </a:extLst>
        </xdr:cNvPr>
        <xdr:cNvPicPr>
          <a:picLocks noChangeAspect="1"/>
        </xdr:cNvPicPr>
      </xdr:nvPicPr>
      <xdr:blipFill>
        <a:blip xmlns:r="http://schemas.openxmlformats.org/officeDocument/2006/relationships" r:embed="rId276"/>
        <a:stretch>
          <a:fillRect/>
        </a:stretch>
      </xdr:blipFill>
      <xdr:spPr>
        <a:xfrm>
          <a:off x="57785" y="899231755"/>
          <a:ext cx="1628140" cy="1474470"/>
        </a:xfrm>
        <a:prstGeom prst="rect">
          <a:avLst/>
        </a:prstGeom>
        <a:noFill/>
        <a:ln w="9525">
          <a:noFill/>
        </a:ln>
      </xdr:spPr>
    </xdr:pic>
    <xdr:clientData/>
  </xdr:twoCellAnchor>
  <xdr:twoCellAnchor editAs="oneCell">
    <xdr:from>
      <xdr:col>0</xdr:col>
      <xdr:colOff>57785</xdr:colOff>
      <xdr:row>506</xdr:row>
      <xdr:rowOff>83185</xdr:rowOff>
    </xdr:from>
    <xdr:to>
      <xdr:col>0</xdr:col>
      <xdr:colOff>1761490</xdr:colOff>
      <xdr:row>506</xdr:row>
      <xdr:rowOff>1570355</xdr:rowOff>
    </xdr:to>
    <xdr:pic>
      <xdr:nvPicPr>
        <xdr:cNvPr id="506" name="图片 505">
          <a:extLst>
            <a:ext uri="{FF2B5EF4-FFF2-40B4-BE49-F238E27FC236}">
              <a16:creationId xmlns:a16="http://schemas.microsoft.com/office/drawing/2014/main" id="{00000000-0008-0000-6500-0000FA010000}"/>
            </a:ext>
          </a:extLst>
        </xdr:cNvPr>
        <xdr:cNvPicPr>
          <a:picLocks noChangeAspect="1"/>
        </xdr:cNvPicPr>
      </xdr:nvPicPr>
      <xdr:blipFill>
        <a:blip xmlns:r="http://schemas.openxmlformats.org/officeDocument/2006/relationships" r:embed="rId277"/>
        <a:stretch>
          <a:fillRect/>
        </a:stretch>
      </xdr:blipFill>
      <xdr:spPr>
        <a:xfrm>
          <a:off x="57785" y="901136755"/>
          <a:ext cx="1703705" cy="1487170"/>
        </a:xfrm>
        <a:prstGeom prst="rect">
          <a:avLst/>
        </a:prstGeom>
        <a:noFill/>
        <a:ln w="9525">
          <a:noFill/>
        </a:ln>
      </xdr:spPr>
    </xdr:pic>
    <xdr:clientData/>
  </xdr:twoCellAnchor>
  <xdr:twoCellAnchor editAs="oneCell">
    <xdr:from>
      <xdr:col>0</xdr:col>
      <xdr:colOff>57785</xdr:colOff>
      <xdr:row>507</xdr:row>
      <xdr:rowOff>130810</xdr:rowOff>
    </xdr:from>
    <xdr:to>
      <xdr:col>0</xdr:col>
      <xdr:colOff>1741170</xdr:colOff>
      <xdr:row>507</xdr:row>
      <xdr:rowOff>1578610</xdr:rowOff>
    </xdr:to>
    <xdr:pic>
      <xdr:nvPicPr>
        <xdr:cNvPr id="507" name="图片 506">
          <a:extLst>
            <a:ext uri="{FF2B5EF4-FFF2-40B4-BE49-F238E27FC236}">
              <a16:creationId xmlns:a16="http://schemas.microsoft.com/office/drawing/2014/main" id="{00000000-0008-0000-6500-0000FB010000}"/>
            </a:ext>
          </a:extLst>
        </xdr:cNvPr>
        <xdr:cNvPicPr>
          <a:picLocks noChangeAspect="1"/>
        </xdr:cNvPicPr>
      </xdr:nvPicPr>
      <xdr:blipFill>
        <a:blip xmlns:r="http://schemas.openxmlformats.org/officeDocument/2006/relationships" r:embed="rId278"/>
        <a:stretch>
          <a:fillRect/>
        </a:stretch>
      </xdr:blipFill>
      <xdr:spPr>
        <a:xfrm>
          <a:off x="57785" y="903089380"/>
          <a:ext cx="1683385" cy="1447800"/>
        </a:xfrm>
        <a:prstGeom prst="rect">
          <a:avLst/>
        </a:prstGeom>
        <a:noFill/>
        <a:ln w="9525">
          <a:noFill/>
        </a:ln>
      </xdr:spPr>
    </xdr:pic>
    <xdr:clientData/>
  </xdr:twoCellAnchor>
  <xdr:twoCellAnchor editAs="oneCell">
    <xdr:from>
      <xdr:col>0</xdr:col>
      <xdr:colOff>57785</xdr:colOff>
      <xdr:row>508</xdr:row>
      <xdr:rowOff>187960</xdr:rowOff>
    </xdr:from>
    <xdr:to>
      <xdr:col>0</xdr:col>
      <xdr:colOff>1856740</xdr:colOff>
      <xdr:row>508</xdr:row>
      <xdr:rowOff>1497965</xdr:rowOff>
    </xdr:to>
    <xdr:pic>
      <xdr:nvPicPr>
        <xdr:cNvPr id="511" name="图片 510">
          <a:extLst>
            <a:ext uri="{FF2B5EF4-FFF2-40B4-BE49-F238E27FC236}">
              <a16:creationId xmlns:a16="http://schemas.microsoft.com/office/drawing/2014/main" id="{00000000-0008-0000-6500-0000FF010000}"/>
            </a:ext>
          </a:extLst>
        </xdr:cNvPr>
        <xdr:cNvPicPr>
          <a:picLocks noChangeAspect="1"/>
        </xdr:cNvPicPr>
      </xdr:nvPicPr>
      <xdr:blipFill>
        <a:blip xmlns:r="http://schemas.openxmlformats.org/officeDocument/2006/relationships" r:embed="rId279"/>
        <a:stretch>
          <a:fillRect/>
        </a:stretch>
      </xdr:blipFill>
      <xdr:spPr>
        <a:xfrm>
          <a:off x="57785" y="905051530"/>
          <a:ext cx="1798955" cy="1310005"/>
        </a:xfrm>
        <a:prstGeom prst="rect">
          <a:avLst/>
        </a:prstGeom>
        <a:noFill/>
        <a:ln w="9525">
          <a:noFill/>
        </a:ln>
      </xdr:spPr>
    </xdr:pic>
    <xdr:clientData/>
  </xdr:twoCellAnchor>
  <xdr:twoCellAnchor editAs="oneCell">
    <xdr:from>
      <xdr:col>0</xdr:col>
      <xdr:colOff>57785</xdr:colOff>
      <xdr:row>509</xdr:row>
      <xdr:rowOff>130810</xdr:rowOff>
    </xdr:from>
    <xdr:to>
      <xdr:col>0</xdr:col>
      <xdr:colOff>1838960</xdr:colOff>
      <xdr:row>509</xdr:row>
      <xdr:rowOff>1448435</xdr:rowOff>
    </xdr:to>
    <xdr:pic>
      <xdr:nvPicPr>
        <xdr:cNvPr id="512" name="图片 511">
          <a:extLst>
            <a:ext uri="{FF2B5EF4-FFF2-40B4-BE49-F238E27FC236}">
              <a16:creationId xmlns:a16="http://schemas.microsoft.com/office/drawing/2014/main" id="{00000000-0008-0000-6500-000000020000}"/>
            </a:ext>
          </a:extLst>
        </xdr:cNvPr>
        <xdr:cNvPicPr>
          <a:picLocks noChangeAspect="1"/>
        </xdr:cNvPicPr>
      </xdr:nvPicPr>
      <xdr:blipFill>
        <a:blip xmlns:r="http://schemas.openxmlformats.org/officeDocument/2006/relationships" r:embed="rId280"/>
        <a:stretch>
          <a:fillRect/>
        </a:stretch>
      </xdr:blipFill>
      <xdr:spPr>
        <a:xfrm>
          <a:off x="57785" y="906899380"/>
          <a:ext cx="1781175" cy="1317625"/>
        </a:xfrm>
        <a:prstGeom prst="rect">
          <a:avLst/>
        </a:prstGeom>
        <a:noFill/>
        <a:ln w="9525">
          <a:noFill/>
        </a:ln>
      </xdr:spPr>
    </xdr:pic>
    <xdr:clientData/>
  </xdr:twoCellAnchor>
  <xdr:twoCellAnchor editAs="oneCell">
    <xdr:from>
      <xdr:col>0</xdr:col>
      <xdr:colOff>57785</xdr:colOff>
      <xdr:row>510</xdr:row>
      <xdr:rowOff>140335</xdr:rowOff>
    </xdr:from>
    <xdr:to>
      <xdr:col>0</xdr:col>
      <xdr:colOff>1859280</xdr:colOff>
      <xdr:row>510</xdr:row>
      <xdr:rowOff>1561465</xdr:rowOff>
    </xdr:to>
    <xdr:pic>
      <xdr:nvPicPr>
        <xdr:cNvPr id="513" name="图片 512">
          <a:extLst>
            <a:ext uri="{FF2B5EF4-FFF2-40B4-BE49-F238E27FC236}">
              <a16:creationId xmlns:a16="http://schemas.microsoft.com/office/drawing/2014/main" id="{00000000-0008-0000-6500-000001020000}"/>
            </a:ext>
          </a:extLst>
        </xdr:cNvPr>
        <xdr:cNvPicPr>
          <a:picLocks noChangeAspect="1"/>
        </xdr:cNvPicPr>
      </xdr:nvPicPr>
      <xdr:blipFill>
        <a:blip xmlns:r="http://schemas.openxmlformats.org/officeDocument/2006/relationships" r:embed="rId281"/>
        <a:stretch>
          <a:fillRect/>
        </a:stretch>
      </xdr:blipFill>
      <xdr:spPr>
        <a:xfrm>
          <a:off x="57785" y="908813905"/>
          <a:ext cx="1801495" cy="1421130"/>
        </a:xfrm>
        <a:prstGeom prst="rect">
          <a:avLst/>
        </a:prstGeom>
        <a:noFill/>
        <a:ln w="9525">
          <a:noFill/>
        </a:ln>
      </xdr:spPr>
    </xdr:pic>
    <xdr:clientData/>
  </xdr:twoCellAnchor>
  <xdr:twoCellAnchor editAs="oneCell">
    <xdr:from>
      <xdr:col>0</xdr:col>
      <xdr:colOff>57785</xdr:colOff>
      <xdr:row>511</xdr:row>
      <xdr:rowOff>121285</xdr:rowOff>
    </xdr:from>
    <xdr:to>
      <xdr:col>0</xdr:col>
      <xdr:colOff>1821180</xdr:colOff>
      <xdr:row>511</xdr:row>
      <xdr:rowOff>1517650</xdr:rowOff>
    </xdr:to>
    <xdr:pic>
      <xdr:nvPicPr>
        <xdr:cNvPr id="514" name="图片 513">
          <a:extLst>
            <a:ext uri="{FF2B5EF4-FFF2-40B4-BE49-F238E27FC236}">
              <a16:creationId xmlns:a16="http://schemas.microsoft.com/office/drawing/2014/main" id="{00000000-0008-0000-6500-000002020000}"/>
            </a:ext>
          </a:extLst>
        </xdr:cNvPr>
        <xdr:cNvPicPr>
          <a:picLocks noChangeAspect="1"/>
        </xdr:cNvPicPr>
      </xdr:nvPicPr>
      <xdr:blipFill>
        <a:blip xmlns:r="http://schemas.openxmlformats.org/officeDocument/2006/relationships" r:embed="rId282"/>
        <a:stretch>
          <a:fillRect/>
        </a:stretch>
      </xdr:blipFill>
      <xdr:spPr>
        <a:xfrm>
          <a:off x="57785" y="910699855"/>
          <a:ext cx="1763395" cy="1396365"/>
        </a:xfrm>
        <a:prstGeom prst="rect">
          <a:avLst/>
        </a:prstGeom>
        <a:noFill/>
        <a:ln w="9525">
          <a:noFill/>
        </a:ln>
      </xdr:spPr>
    </xdr:pic>
    <xdr:clientData/>
  </xdr:twoCellAnchor>
  <xdr:twoCellAnchor editAs="oneCell">
    <xdr:from>
      <xdr:col>0</xdr:col>
      <xdr:colOff>57785</xdr:colOff>
      <xdr:row>512</xdr:row>
      <xdr:rowOff>186055</xdr:rowOff>
    </xdr:from>
    <xdr:to>
      <xdr:col>0</xdr:col>
      <xdr:colOff>1819275</xdr:colOff>
      <xdr:row>512</xdr:row>
      <xdr:rowOff>1457960</xdr:rowOff>
    </xdr:to>
    <xdr:pic>
      <xdr:nvPicPr>
        <xdr:cNvPr id="515" name="图片 514">
          <a:extLst>
            <a:ext uri="{FF2B5EF4-FFF2-40B4-BE49-F238E27FC236}">
              <a16:creationId xmlns:a16="http://schemas.microsoft.com/office/drawing/2014/main" id="{00000000-0008-0000-6500-000003020000}"/>
            </a:ext>
          </a:extLst>
        </xdr:cNvPr>
        <xdr:cNvPicPr>
          <a:picLocks noChangeAspect="1"/>
        </xdr:cNvPicPr>
      </xdr:nvPicPr>
      <xdr:blipFill>
        <a:blip xmlns:r="http://schemas.openxmlformats.org/officeDocument/2006/relationships" r:embed="rId283"/>
        <a:stretch>
          <a:fillRect/>
        </a:stretch>
      </xdr:blipFill>
      <xdr:spPr>
        <a:xfrm>
          <a:off x="57785" y="912669625"/>
          <a:ext cx="1761490" cy="1271905"/>
        </a:xfrm>
        <a:prstGeom prst="rect">
          <a:avLst/>
        </a:prstGeom>
        <a:noFill/>
        <a:ln w="9525">
          <a:noFill/>
        </a:ln>
      </xdr:spPr>
    </xdr:pic>
    <xdr:clientData/>
  </xdr:twoCellAnchor>
  <xdr:twoCellAnchor editAs="oneCell">
    <xdr:from>
      <xdr:col>0</xdr:col>
      <xdr:colOff>57785</xdr:colOff>
      <xdr:row>513</xdr:row>
      <xdr:rowOff>187960</xdr:rowOff>
    </xdr:from>
    <xdr:to>
      <xdr:col>0</xdr:col>
      <xdr:colOff>1816735</xdr:colOff>
      <xdr:row>513</xdr:row>
      <xdr:rowOff>1451610</xdr:rowOff>
    </xdr:to>
    <xdr:pic>
      <xdr:nvPicPr>
        <xdr:cNvPr id="516" name="图片 515">
          <a:extLst>
            <a:ext uri="{FF2B5EF4-FFF2-40B4-BE49-F238E27FC236}">
              <a16:creationId xmlns:a16="http://schemas.microsoft.com/office/drawing/2014/main" id="{00000000-0008-0000-6500-000004020000}"/>
            </a:ext>
          </a:extLst>
        </xdr:cNvPr>
        <xdr:cNvPicPr>
          <a:picLocks noChangeAspect="1"/>
        </xdr:cNvPicPr>
      </xdr:nvPicPr>
      <xdr:blipFill>
        <a:blip xmlns:r="http://schemas.openxmlformats.org/officeDocument/2006/relationships" r:embed="rId284"/>
        <a:stretch>
          <a:fillRect/>
        </a:stretch>
      </xdr:blipFill>
      <xdr:spPr>
        <a:xfrm>
          <a:off x="57785" y="914576530"/>
          <a:ext cx="1758950" cy="1263650"/>
        </a:xfrm>
        <a:prstGeom prst="rect">
          <a:avLst/>
        </a:prstGeom>
        <a:noFill/>
        <a:ln w="9525">
          <a:noFill/>
        </a:ln>
      </xdr:spPr>
    </xdr:pic>
    <xdr:clientData/>
  </xdr:twoCellAnchor>
  <xdr:twoCellAnchor editAs="oneCell">
    <xdr:from>
      <xdr:col>0</xdr:col>
      <xdr:colOff>57785</xdr:colOff>
      <xdr:row>514</xdr:row>
      <xdr:rowOff>121920</xdr:rowOff>
    </xdr:from>
    <xdr:to>
      <xdr:col>0</xdr:col>
      <xdr:colOff>1819910</xdr:colOff>
      <xdr:row>514</xdr:row>
      <xdr:rowOff>1450340</xdr:rowOff>
    </xdr:to>
    <xdr:pic>
      <xdr:nvPicPr>
        <xdr:cNvPr id="517" name="图片 516">
          <a:extLst>
            <a:ext uri="{FF2B5EF4-FFF2-40B4-BE49-F238E27FC236}">
              <a16:creationId xmlns:a16="http://schemas.microsoft.com/office/drawing/2014/main" id="{00000000-0008-0000-6500-000005020000}"/>
            </a:ext>
          </a:extLst>
        </xdr:cNvPr>
        <xdr:cNvPicPr>
          <a:picLocks noChangeAspect="1"/>
        </xdr:cNvPicPr>
      </xdr:nvPicPr>
      <xdr:blipFill>
        <a:blip xmlns:r="http://schemas.openxmlformats.org/officeDocument/2006/relationships" r:embed="rId285"/>
        <a:stretch>
          <a:fillRect/>
        </a:stretch>
      </xdr:blipFill>
      <xdr:spPr>
        <a:xfrm>
          <a:off x="57785" y="916415490"/>
          <a:ext cx="1762125" cy="1328420"/>
        </a:xfrm>
        <a:prstGeom prst="rect">
          <a:avLst/>
        </a:prstGeom>
        <a:noFill/>
        <a:ln w="9525">
          <a:noFill/>
        </a:ln>
      </xdr:spPr>
    </xdr:pic>
    <xdr:clientData/>
  </xdr:twoCellAnchor>
  <xdr:twoCellAnchor editAs="oneCell">
    <xdr:from>
      <xdr:col>0</xdr:col>
      <xdr:colOff>57785</xdr:colOff>
      <xdr:row>515</xdr:row>
      <xdr:rowOff>172720</xdr:rowOff>
    </xdr:from>
    <xdr:to>
      <xdr:col>0</xdr:col>
      <xdr:colOff>1810385</xdr:colOff>
      <xdr:row>515</xdr:row>
      <xdr:rowOff>1379855</xdr:rowOff>
    </xdr:to>
    <xdr:pic>
      <xdr:nvPicPr>
        <xdr:cNvPr id="518" name="图片 517">
          <a:extLst>
            <a:ext uri="{FF2B5EF4-FFF2-40B4-BE49-F238E27FC236}">
              <a16:creationId xmlns:a16="http://schemas.microsoft.com/office/drawing/2014/main" id="{00000000-0008-0000-6500-000006020000}"/>
            </a:ext>
          </a:extLst>
        </xdr:cNvPr>
        <xdr:cNvPicPr>
          <a:picLocks noChangeAspect="1"/>
        </xdr:cNvPicPr>
      </xdr:nvPicPr>
      <xdr:blipFill>
        <a:blip xmlns:r="http://schemas.openxmlformats.org/officeDocument/2006/relationships" r:embed="rId286"/>
        <a:stretch>
          <a:fillRect/>
        </a:stretch>
      </xdr:blipFill>
      <xdr:spPr>
        <a:xfrm>
          <a:off x="57785" y="918371290"/>
          <a:ext cx="1752600" cy="1207135"/>
        </a:xfrm>
        <a:prstGeom prst="rect">
          <a:avLst/>
        </a:prstGeom>
        <a:noFill/>
        <a:ln w="9525">
          <a:noFill/>
        </a:ln>
      </xdr:spPr>
    </xdr:pic>
    <xdr:clientData/>
  </xdr:twoCellAnchor>
  <xdr:twoCellAnchor editAs="oneCell">
    <xdr:from>
      <xdr:col>0</xdr:col>
      <xdr:colOff>57785</xdr:colOff>
      <xdr:row>516</xdr:row>
      <xdr:rowOff>207010</xdr:rowOff>
    </xdr:from>
    <xdr:to>
      <xdr:col>0</xdr:col>
      <xdr:colOff>1802130</xdr:colOff>
      <xdr:row>516</xdr:row>
      <xdr:rowOff>1406525</xdr:rowOff>
    </xdr:to>
    <xdr:pic>
      <xdr:nvPicPr>
        <xdr:cNvPr id="519" name="图片 518">
          <a:extLst>
            <a:ext uri="{FF2B5EF4-FFF2-40B4-BE49-F238E27FC236}">
              <a16:creationId xmlns:a16="http://schemas.microsoft.com/office/drawing/2014/main" id="{00000000-0008-0000-6500-000007020000}"/>
            </a:ext>
          </a:extLst>
        </xdr:cNvPr>
        <xdr:cNvPicPr>
          <a:picLocks noChangeAspect="1"/>
        </xdr:cNvPicPr>
      </xdr:nvPicPr>
      <xdr:blipFill>
        <a:blip xmlns:r="http://schemas.openxmlformats.org/officeDocument/2006/relationships" r:embed="rId287"/>
        <a:stretch>
          <a:fillRect/>
        </a:stretch>
      </xdr:blipFill>
      <xdr:spPr>
        <a:xfrm>
          <a:off x="57785" y="920310580"/>
          <a:ext cx="1744345" cy="1199515"/>
        </a:xfrm>
        <a:prstGeom prst="rect">
          <a:avLst/>
        </a:prstGeom>
        <a:noFill/>
        <a:ln w="9525">
          <a:noFill/>
        </a:ln>
      </xdr:spPr>
    </xdr:pic>
    <xdr:clientData/>
  </xdr:twoCellAnchor>
  <xdr:twoCellAnchor editAs="oneCell">
    <xdr:from>
      <xdr:col>0</xdr:col>
      <xdr:colOff>57785</xdr:colOff>
      <xdr:row>518</xdr:row>
      <xdr:rowOff>197485</xdr:rowOff>
    </xdr:from>
    <xdr:to>
      <xdr:col>0</xdr:col>
      <xdr:colOff>1801495</xdr:colOff>
      <xdr:row>518</xdr:row>
      <xdr:rowOff>1397000</xdr:rowOff>
    </xdr:to>
    <xdr:pic>
      <xdr:nvPicPr>
        <xdr:cNvPr id="520" name="图片 519">
          <a:extLst>
            <a:ext uri="{FF2B5EF4-FFF2-40B4-BE49-F238E27FC236}">
              <a16:creationId xmlns:a16="http://schemas.microsoft.com/office/drawing/2014/main" id="{00000000-0008-0000-6500-000008020000}"/>
            </a:ext>
          </a:extLst>
        </xdr:cNvPr>
        <xdr:cNvPicPr>
          <a:picLocks noChangeAspect="1"/>
        </xdr:cNvPicPr>
      </xdr:nvPicPr>
      <xdr:blipFill>
        <a:blip xmlns:r="http://schemas.openxmlformats.org/officeDocument/2006/relationships" r:embed="rId288"/>
        <a:stretch>
          <a:fillRect/>
        </a:stretch>
      </xdr:blipFill>
      <xdr:spPr>
        <a:xfrm>
          <a:off x="57785" y="924111055"/>
          <a:ext cx="1743710" cy="1199515"/>
        </a:xfrm>
        <a:prstGeom prst="rect">
          <a:avLst/>
        </a:prstGeom>
        <a:noFill/>
        <a:ln w="9525">
          <a:noFill/>
        </a:ln>
      </xdr:spPr>
    </xdr:pic>
    <xdr:clientData/>
  </xdr:twoCellAnchor>
  <xdr:twoCellAnchor editAs="oneCell">
    <xdr:from>
      <xdr:col>0</xdr:col>
      <xdr:colOff>57785</xdr:colOff>
      <xdr:row>517</xdr:row>
      <xdr:rowOff>149860</xdr:rowOff>
    </xdr:from>
    <xdr:to>
      <xdr:col>0</xdr:col>
      <xdr:colOff>1840230</xdr:colOff>
      <xdr:row>517</xdr:row>
      <xdr:rowOff>1479550</xdr:rowOff>
    </xdr:to>
    <xdr:pic>
      <xdr:nvPicPr>
        <xdr:cNvPr id="521" name="图片 520">
          <a:extLst>
            <a:ext uri="{FF2B5EF4-FFF2-40B4-BE49-F238E27FC236}">
              <a16:creationId xmlns:a16="http://schemas.microsoft.com/office/drawing/2014/main" id="{00000000-0008-0000-6500-000009020000}"/>
            </a:ext>
          </a:extLst>
        </xdr:cNvPr>
        <xdr:cNvPicPr>
          <a:picLocks noChangeAspect="1"/>
        </xdr:cNvPicPr>
      </xdr:nvPicPr>
      <xdr:blipFill>
        <a:blip xmlns:r="http://schemas.openxmlformats.org/officeDocument/2006/relationships" r:embed="rId289"/>
        <a:stretch>
          <a:fillRect/>
        </a:stretch>
      </xdr:blipFill>
      <xdr:spPr>
        <a:xfrm>
          <a:off x="57785" y="922158430"/>
          <a:ext cx="1782445" cy="1329690"/>
        </a:xfrm>
        <a:prstGeom prst="rect">
          <a:avLst/>
        </a:prstGeom>
        <a:noFill/>
        <a:ln w="9525">
          <a:noFill/>
        </a:ln>
      </xdr:spPr>
    </xdr:pic>
    <xdr:clientData/>
  </xdr:twoCellAnchor>
  <xdr:twoCellAnchor editAs="oneCell">
    <xdr:from>
      <xdr:col>0</xdr:col>
      <xdr:colOff>57785</xdr:colOff>
      <xdr:row>519</xdr:row>
      <xdr:rowOff>187960</xdr:rowOff>
    </xdr:from>
    <xdr:to>
      <xdr:col>0</xdr:col>
      <xdr:colOff>1833245</xdr:colOff>
      <xdr:row>519</xdr:row>
      <xdr:rowOff>1465580</xdr:rowOff>
    </xdr:to>
    <xdr:pic>
      <xdr:nvPicPr>
        <xdr:cNvPr id="522" name="图片 521">
          <a:extLst>
            <a:ext uri="{FF2B5EF4-FFF2-40B4-BE49-F238E27FC236}">
              <a16:creationId xmlns:a16="http://schemas.microsoft.com/office/drawing/2014/main" id="{00000000-0008-0000-6500-00000A020000}"/>
            </a:ext>
          </a:extLst>
        </xdr:cNvPr>
        <xdr:cNvPicPr>
          <a:picLocks noChangeAspect="1"/>
        </xdr:cNvPicPr>
      </xdr:nvPicPr>
      <xdr:blipFill>
        <a:blip xmlns:r="http://schemas.openxmlformats.org/officeDocument/2006/relationships" r:embed="rId290"/>
        <a:stretch>
          <a:fillRect/>
        </a:stretch>
      </xdr:blipFill>
      <xdr:spPr>
        <a:xfrm>
          <a:off x="57785" y="926006530"/>
          <a:ext cx="1775460" cy="1277620"/>
        </a:xfrm>
        <a:prstGeom prst="rect">
          <a:avLst/>
        </a:prstGeom>
        <a:noFill/>
        <a:ln w="9525">
          <a:noFill/>
        </a:ln>
      </xdr:spPr>
    </xdr:pic>
    <xdr:clientData/>
  </xdr:twoCellAnchor>
  <xdr:twoCellAnchor editAs="oneCell">
    <xdr:from>
      <xdr:col>0</xdr:col>
      <xdr:colOff>57785</xdr:colOff>
      <xdr:row>520</xdr:row>
      <xdr:rowOff>95885</xdr:rowOff>
    </xdr:from>
    <xdr:to>
      <xdr:col>0</xdr:col>
      <xdr:colOff>1825625</xdr:colOff>
      <xdr:row>520</xdr:row>
      <xdr:rowOff>1485900</xdr:rowOff>
    </xdr:to>
    <xdr:pic>
      <xdr:nvPicPr>
        <xdr:cNvPr id="523" name="图片 522" descr="1678069384449">
          <a:extLst>
            <a:ext uri="{FF2B5EF4-FFF2-40B4-BE49-F238E27FC236}">
              <a16:creationId xmlns:a16="http://schemas.microsoft.com/office/drawing/2014/main" id="{00000000-0008-0000-6500-00000B020000}"/>
            </a:ext>
          </a:extLst>
        </xdr:cNvPr>
        <xdr:cNvPicPr>
          <a:picLocks noChangeAspect="1"/>
        </xdr:cNvPicPr>
      </xdr:nvPicPr>
      <xdr:blipFill>
        <a:blip xmlns:r="http://schemas.openxmlformats.org/officeDocument/2006/relationships" r:embed="rId291"/>
        <a:stretch>
          <a:fillRect/>
        </a:stretch>
      </xdr:blipFill>
      <xdr:spPr>
        <a:xfrm>
          <a:off x="57785" y="927819455"/>
          <a:ext cx="1767840" cy="1390015"/>
        </a:xfrm>
        <a:prstGeom prst="rect">
          <a:avLst/>
        </a:prstGeom>
      </xdr:spPr>
    </xdr:pic>
    <xdr:clientData/>
  </xdr:twoCellAnchor>
  <xdr:twoCellAnchor editAs="oneCell">
    <xdr:from>
      <xdr:col>0</xdr:col>
      <xdr:colOff>57785</xdr:colOff>
      <xdr:row>522</xdr:row>
      <xdr:rowOff>92075</xdr:rowOff>
    </xdr:from>
    <xdr:to>
      <xdr:col>0</xdr:col>
      <xdr:colOff>1812290</xdr:colOff>
      <xdr:row>522</xdr:row>
      <xdr:rowOff>1506220</xdr:rowOff>
    </xdr:to>
    <xdr:pic>
      <xdr:nvPicPr>
        <xdr:cNvPr id="524" name="图片 523" descr="1678069471899">
          <a:extLst>
            <a:ext uri="{FF2B5EF4-FFF2-40B4-BE49-F238E27FC236}">
              <a16:creationId xmlns:a16="http://schemas.microsoft.com/office/drawing/2014/main" id="{00000000-0008-0000-6500-00000C020000}"/>
            </a:ext>
          </a:extLst>
        </xdr:cNvPr>
        <xdr:cNvPicPr>
          <a:picLocks noChangeAspect="1"/>
        </xdr:cNvPicPr>
      </xdr:nvPicPr>
      <xdr:blipFill>
        <a:blip xmlns:r="http://schemas.openxmlformats.org/officeDocument/2006/relationships" r:embed="rId292"/>
        <a:stretch>
          <a:fillRect/>
        </a:stretch>
      </xdr:blipFill>
      <xdr:spPr>
        <a:xfrm>
          <a:off x="57785" y="931625645"/>
          <a:ext cx="1754505" cy="1414145"/>
        </a:xfrm>
        <a:prstGeom prst="rect">
          <a:avLst/>
        </a:prstGeom>
      </xdr:spPr>
    </xdr:pic>
    <xdr:clientData/>
  </xdr:twoCellAnchor>
  <xdr:twoCellAnchor editAs="oneCell">
    <xdr:from>
      <xdr:col>0</xdr:col>
      <xdr:colOff>57785</xdr:colOff>
      <xdr:row>521</xdr:row>
      <xdr:rowOff>157480</xdr:rowOff>
    </xdr:from>
    <xdr:to>
      <xdr:col>0</xdr:col>
      <xdr:colOff>1862455</xdr:colOff>
      <xdr:row>521</xdr:row>
      <xdr:rowOff>1583690</xdr:rowOff>
    </xdr:to>
    <xdr:pic>
      <xdr:nvPicPr>
        <xdr:cNvPr id="525" name="图片 524" descr="1678069451003">
          <a:extLst>
            <a:ext uri="{FF2B5EF4-FFF2-40B4-BE49-F238E27FC236}">
              <a16:creationId xmlns:a16="http://schemas.microsoft.com/office/drawing/2014/main" id="{00000000-0008-0000-6500-00000D020000}"/>
            </a:ext>
          </a:extLst>
        </xdr:cNvPr>
        <xdr:cNvPicPr>
          <a:picLocks noChangeAspect="1"/>
        </xdr:cNvPicPr>
      </xdr:nvPicPr>
      <xdr:blipFill>
        <a:blip xmlns:r="http://schemas.openxmlformats.org/officeDocument/2006/relationships" r:embed="rId293"/>
        <a:stretch>
          <a:fillRect/>
        </a:stretch>
      </xdr:blipFill>
      <xdr:spPr>
        <a:xfrm>
          <a:off x="57785" y="929786050"/>
          <a:ext cx="1804670" cy="1426210"/>
        </a:xfrm>
        <a:prstGeom prst="rect">
          <a:avLst/>
        </a:prstGeom>
      </xdr:spPr>
    </xdr:pic>
    <xdr:clientData/>
  </xdr:twoCellAnchor>
  <xdr:twoCellAnchor editAs="oneCell">
    <xdr:from>
      <xdr:col>0</xdr:col>
      <xdr:colOff>57785</xdr:colOff>
      <xdr:row>523</xdr:row>
      <xdr:rowOff>140335</xdr:rowOff>
    </xdr:from>
    <xdr:to>
      <xdr:col>0</xdr:col>
      <xdr:colOff>1820545</xdr:colOff>
      <xdr:row>523</xdr:row>
      <xdr:rowOff>1536700</xdr:rowOff>
    </xdr:to>
    <xdr:pic>
      <xdr:nvPicPr>
        <xdr:cNvPr id="526" name="图片 525">
          <a:extLst>
            <a:ext uri="{FF2B5EF4-FFF2-40B4-BE49-F238E27FC236}">
              <a16:creationId xmlns:a16="http://schemas.microsoft.com/office/drawing/2014/main" id="{00000000-0008-0000-6500-00000E020000}"/>
            </a:ext>
          </a:extLst>
        </xdr:cNvPr>
        <xdr:cNvPicPr>
          <a:picLocks noChangeAspect="1"/>
        </xdr:cNvPicPr>
      </xdr:nvPicPr>
      <xdr:blipFill>
        <a:blip xmlns:r="http://schemas.openxmlformats.org/officeDocument/2006/relationships" r:embed="rId294"/>
        <a:stretch>
          <a:fillRect/>
        </a:stretch>
      </xdr:blipFill>
      <xdr:spPr>
        <a:xfrm>
          <a:off x="57785" y="933578905"/>
          <a:ext cx="1762760" cy="1396365"/>
        </a:xfrm>
        <a:prstGeom prst="rect">
          <a:avLst/>
        </a:prstGeom>
        <a:noFill/>
        <a:ln w="9525">
          <a:noFill/>
        </a:ln>
      </xdr:spPr>
    </xdr:pic>
    <xdr:clientData/>
  </xdr:twoCellAnchor>
  <xdr:twoCellAnchor editAs="oneCell">
    <xdr:from>
      <xdr:col>0</xdr:col>
      <xdr:colOff>57785</xdr:colOff>
      <xdr:row>524</xdr:row>
      <xdr:rowOff>159385</xdr:rowOff>
    </xdr:from>
    <xdr:to>
      <xdr:col>0</xdr:col>
      <xdr:colOff>1840865</xdr:colOff>
      <xdr:row>524</xdr:row>
      <xdr:rowOff>1511300</xdr:rowOff>
    </xdr:to>
    <xdr:pic>
      <xdr:nvPicPr>
        <xdr:cNvPr id="527" name="图片 526">
          <a:extLst>
            <a:ext uri="{FF2B5EF4-FFF2-40B4-BE49-F238E27FC236}">
              <a16:creationId xmlns:a16="http://schemas.microsoft.com/office/drawing/2014/main" id="{00000000-0008-0000-6500-00000F020000}"/>
            </a:ext>
          </a:extLst>
        </xdr:cNvPr>
        <xdr:cNvPicPr>
          <a:picLocks noChangeAspect="1"/>
        </xdr:cNvPicPr>
      </xdr:nvPicPr>
      <xdr:blipFill>
        <a:blip xmlns:r="http://schemas.openxmlformats.org/officeDocument/2006/relationships" r:embed="rId295"/>
        <a:stretch>
          <a:fillRect/>
        </a:stretch>
      </xdr:blipFill>
      <xdr:spPr>
        <a:xfrm>
          <a:off x="57785" y="935502955"/>
          <a:ext cx="1783080" cy="1351915"/>
        </a:xfrm>
        <a:prstGeom prst="rect">
          <a:avLst/>
        </a:prstGeom>
        <a:noFill/>
        <a:ln w="9525">
          <a:noFill/>
        </a:ln>
      </xdr:spPr>
    </xdr:pic>
    <xdr:clientData/>
  </xdr:twoCellAnchor>
  <xdr:twoCellAnchor editAs="oneCell">
    <xdr:from>
      <xdr:col>0</xdr:col>
      <xdr:colOff>57785</xdr:colOff>
      <xdr:row>525</xdr:row>
      <xdr:rowOff>130810</xdr:rowOff>
    </xdr:from>
    <xdr:to>
      <xdr:col>0</xdr:col>
      <xdr:colOff>1842770</xdr:colOff>
      <xdr:row>525</xdr:row>
      <xdr:rowOff>1546225</xdr:rowOff>
    </xdr:to>
    <xdr:pic>
      <xdr:nvPicPr>
        <xdr:cNvPr id="528" name="图片 527">
          <a:extLst>
            <a:ext uri="{FF2B5EF4-FFF2-40B4-BE49-F238E27FC236}">
              <a16:creationId xmlns:a16="http://schemas.microsoft.com/office/drawing/2014/main" id="{00000000-0008-0000-6500-000010020000}"/>
            </a:ext>
          </a:extLst>
        </xdr:cNvPr>
        <xdr:cNvPicPr>
          <a:picLocks noChangeAspect="1"/>
        </xdr:cNvPicPr>
      </xdr:nvPicPr>
      <xdr:blipFill>
        <a:blip xmlns:r="http://schemas.openxmlformats.org/officeDocument/2006/relationships" r:embed="rId296"/>
        <a:stretch>
          <a:fillRect/>
        </a:stretch>
      </xdr:blipFill>
      <xdr:spPr>
        <a:xfrm>
          <a:off x="57785" y="937379380"/>
          <a:ext cx="1784985" cy="1415415"/>
        </a:xfrm>
        <a:prstGeom prst="rect">
          <a:avLst/>
        </a:prstGeom>
        <a:noFill/>
        <a:ln w="9525">
          <a:noFill/>
        </a:ln>
      </xdr:spPr>
    </xdr:pic>
    <xdr:clientData/>
  </xdr:twoCellAnchor>
  <xdr:twoCellAnchor editAs="oneCell">
    <xdr:from>
      <xdr:col>0</xdr:col>
      <xdr:colOff>57785</xdr:colOff>
      <xdr:row>527</xdr:row>
      <xdr:rowOff>121285</xdr:rowOff>
    </xdr:from>
    <xdr:to>
      <xdr:col>0</xdr:col>
      <xdr:colOff>1835785</xdr:colOff>
      <xdr:row>527</xdr:row>
      <xdr:rowOff>1412875</xdr:rowOff>
    </xdr:to>
    <xdr:pic>
      <xdr:nvPicPr>
        <xdr:cNvPr id="529" name="图片 528">
          <a:extLst>
            <a:ext uri="{FF2B5EF4-FFF2-40B4-BE49-F238E27FC236}">
              <a16:creationId xmlns:a16="http://schemas.microsoft.com/office/drawing/2014/main" id="{00000000-0008-0000-6500-000011020000}"/>
            </a:ext>
          </a:extLst>
        </xdr:cNvPr>
        <xdr:cNvPicPr>
          <a:picLocks noChangeAspect="1"/>
        </xdr:cNvPicPr>
      </xdr:nvPicPr>
      <xdr:blipFill>
        <a:blip xmlns:r="http://schemas.openxmlformats.org/officeDocument/2006/relationships" r:embed="rId297"/>
        <a:stretch>
          <a:fillRect/>
        </a:stretch>
      </xdr:blipFill>
      <xdr:spPr>
        <a:xfrm>
          <a:off x="57785" y="941179855"/>
          <a:ext cx="1778000" cy="1291590"/>
        </a:xfrm>
        <a:prstGeom prst="rect">
          <a:avLst/>
        </a:prstGeom>
        <a:noFill/>
        <a:ln w="9525">
          <a:noFill/>
        </a:ln>
      </xdr:spPr>
    </xdr:pic>
    <xdr:clientData/>
  </xdr:twoCellAnchor>
  <xdr:twoCellAnchor editAs="oneCell">
    <xdr:from>
      <xdr:col>0</xdr:col>
      <xdr:colOff>57785</xdr:colOff>
      <xdr:row>526</xdr:row>
      <xdr:rowOff>44450</xdr:rowOff>
    </xdr:from>
    <xdr:to>
      <xdr:col>0</xdr:col>
      <xdr:colOff>1697355</xdr:colOff>
      <xdr:row>526</xdr:row>
      <xdr:rowOff>1638935</xdr:rowOff>
    </xdr:to>
    <xdr:pic>
      <xdr:nvPicPr>
        <xdr:cNvPr id="530" name="图片 529">
          <a:extLst>
            <a:ext uri="{FF2B5EF4-FFF2-40B4-BE49-F238E27FC236}">
              <a16:creationId xmlns:a16="http://schemas.microsoft.com/office/drawing/2014/main" id="{00000000-0008-0000-6500-000012020000}"/>
            </a:ext>
          </a:extLst>
        </xdr:cNvPr>
        <xdr:cNvPicPr>
          <a:picLocks noChangeAspect="1"/>
        </xdr:cNvPicPr>
      </xdr:nvPicPr>
      <xdr:blipFill>
        <a:blip xmlns:r="http://schemas.openxmlformats.org/officeDocument/2006/relationships" r:embed="rId298"/>
        <a:stretch>
          <a:fillRect/>
        </a:stretch>
      </xdr:blipFill>
      <xdr:spPr>
        <a:xfrm>
          <a:off x="57785" y="939198020"/>
          <a:ext cx="1639570" cy="1594485"/>
        </a:xfrm>
        <a:prstGeom prst="rect">
          <a:avLst/>
        </a:prstGeom>
        <a:noFill/>
        <a:ln w="9525">
          <a:noFill/>
        </a:ln>
      </xdr:spPr>
    </xdr:pic>
    <xdr:clientData/>
  </xdr:twoCellAnchor>
  <xdr:twoCellAnchor editAs="oneCell">
    <xdr:from>
      <xdr:col>0</xdr:col>
      <xdr:colOff>57785</xdr:colOff>
      <xdr:row>528</xdr:row>
      <xdr:rowOff>168275</xdr:rowOff>
    </xdr:from>
    <xdr:to>
      <xdr:col>0</xdr:col>
      <xdr:colOff>1824355</xdr:colOff>
      <xdr:row>528</xdr:row>
      <xdr:rowOff>1538605</xdr:rowOff>
    </xdr:to>
    <xdr:pic>
      <xdr:nvPicPr>
        <xdr:cNvPr id="531" name="图片 530">
          <a:extLst>
            <a:ext uri="{FF2B5EF4-FFF2-40B4-BE49-F238E27FC236}">
              <a16:creationId xmlns:a16="http://schemas.microsoft.com/office/drawing/2014/main" id="{00000000-0008-0000-6500-000013020000}"/>
            </a:ext>
          </a:extLst>
        </xdr:cNvPr>
        <xdr:cNvPicPr>
          <a:picLocks noChangeAspect="1"/>
        </xdr:cNvPicPr>
      </xdr:nvPicPr>
      <xdr:blipFill>
        <a:blip xmlns:r="http://schemas.openxmlformats.org/officeDocument/2006/relationships" r:embed="rId299"/>
        <a:stretch>
          <a:fillRect/>
        </a:stretch>
      </xdr:blipFill>
      <xdr:spPr>
        <a:xfrm>
          <a:off x="57785" y="943131845"/>
          <a:ext cx="1766570" cy="1370330"/>
        </a:xfrm>
        <a:prstGeom prst="rect">
          <a:avLst/>
        </a:prstGeom>
        <a:noFill/>
        <a:ln w="9525">
          <a:noFill/>
        </a:ln>
      </xdr:spPr>
    </xdr:pic>
    <xdr:clientData/>
  </xdr:twoCellAnchor>
  <xdr:twoCellAnchor editAs="oneCell">
    <xdr:from>
      <xdr:col>0</xdr:col>
      <xdr:colOff>57785</xdr:colOff>
      <xdr:row>530</xdr:row>
      <xdr:rowOff>198120</xdr:rowOff>
    </xdr:from>
    <xdr:to>
      <xdr:col>0</xdr:col>
      <xdr:colOff>1845310</xdr:colOff>
      <xdr:row>530</xdr:row>
      <xdr:rowOff>1457325</xdr:rowOff>
    </xdr:to>
    <xdr:pic>
      <xdr:nvPicPr>
        <xdr:cNvPr id="532" name="图片 531">
          <a:extLst>
            <a:ext uri="{FF2B5EF4-FFF2-40B4-BE49-F238E27FC236}">
              <a16:creationId xmlns:a16="http://schemas.microsoft.com/office/drawing/2014/main" id="{00000000-0008-0000-6500-000014020000}"/>
            </a:ext>
          </a:extLst>
        </xdr:cNvPr>
        <xdr:cNvPicPr>
          <a:picLocks noChangeAspect="1"/>
        </xdr:cNvPicPr>
      </xdr:nvPicPr>
      <xdr:blipFill>
        <a:blip xmlns:r="http://schemas.openxmlformats.org/officeDocument/2006/relationships" r:embed="rId300"/>
        <a:stretch>
          <a:fillRect/>
        </a:stretch>
      </xdr:blipFill>
      <xdr:spPr>
        <a:xfrm>
          <a:off x="57785" y="946971690"/>
          <a:ext cx="1787525" cy="1259205"/>
        </a:xfrm>
        <a:prstGeom prst="rect">
          <a:avLst/>
        </a:prstGeom>
        <a:noFill/>
        <a:ln w="9525">
          <a:noFill/>
        </a:ln>
      </xdr:spPr>
    </xdr:pic>
    <xdr:clientData/>
  </xdr:twoCellAnchor>
  <xdr:twoCellAnchor editAs="oneCell">
    <xdr:from>
      <xdr:col>0</xdr:col>
      <xdr:colOff>57785</xdr:colOff>
      <xdr:row>529</xdr:row>
      <xdr:rowOff>207010</xdr:rowOff>
    </xdr:from>
    <xdr:to>
      <xdr:col>0</xdr:col>
      <xdr:colOff>1817370</xdr:colOff>
      <xdr:row>529</xdr:row>
      <xdr:rowOff>1388745</xdr:rowOff>
    </xdr:to>
    <xdr:pic>
      <xdr:nvPicPr>
        <xdr:cNvPr id="533" name="图片 532">
          <a:extLst>
            <a:ext uri="{FF2B5EF4-FFF2-40B4-BE49-F238E27FC236}">
              <a16:creationId xmlns:a16="http://schemas.microsoft.com/office/drawing/2014/main" id="{00000000-0008-0000-6500-000015020000}"/>
            </a:ext>
          </a:extLst>
        </xdr:cNvPr>
        <xdr:cNvPicPr>
          <a:picLocks noChangeAspect="1"/>
        </xdr:cNvPicPr>
      </xdr:nvPicPr>
      <xdr:blipFill>
        <a:blip xmlns:r="http://schemas.openxmlformats.org/officeDocument/2006/relationships" r:embed="rId301"/>
        <a:stretch>
          <a:fillRect/>
        </a:stretch>
      </xdr:blipFill>
      <xdr:spPr>
        <a:xfrm>
          <a:off x="57785" y="945075580"/>
          <a:ext cx="1759585" cy="1181735"/>
        </a:xfrm>
        <a:prstGeom prst="rect">
          <a:avLst/>
        </a:prstGeom>
        <a:noFill/>
        <a:ln w="9525">
          <a:noFill/>
        </a:ln>
      </xdr:spPr>
    </xdr:pic>
    <xdr:clientData/>
  </xdr:twoCellAnchor>
  <xdr:twoCellAnchor editAs="oneCell">
    <xdr:from>
      <xdr:col>0</xdr:col>
      <xdr:colOff>57785</xdr:colOff>
      <xdr:row>532</xdr:row>
      <xdr:rowOff>292735</xdr:rowOff>
    </xdr:from>
    <xdr:to>
      <xdr:col>0</xdr:col>
      <xdr:colOff>1859280</xdr:colOff>
      <xdr:row>532</xdr:row>
      <xdr:rowOff>1487170</xdr:rowOff>
    </xdr:to>
    <xdr:pic>
      <xdr:nvPicPr>
        <xdr:cNvPr id="534" name="图片 533">
          <a:extLst>
            <a:ext uri="{FF2B5EF4-FFF2-40B4-BE49-F238E27FC236}">
              <a16:creationId xmlns:a16="http://schemas.microsoft.com/office/drawing/2014/main" id="{00000000-0008-0000-6500-000016020000}"/>
            </a:ext>
          </a:extLst>
        </xdr:cNvPr>
        <xdr:cNvPicPr>
          <a:picLocks noChangeAspect="1"/>
        </xdr:cNvPicPr>
      </xdr:nvPicPr>
      <xdr:blipFill>
        <a:blip xmlns:r="http://schemas.openxmlformats.org/officeDocument/2006/relationships" r:embed="rId302"/>
        <a:stretch>
          <a:fillRect/>
        </a:stretch>
      </xdr:blipFill>
      <xdr:spPr>
        <a:xfrm>
          <a:off x="57785" y="950876305"/>
          <a:ext cx="1801495" cy="1194435"/>
        </a:xfrm>
        <a:prstGeom prst="rect">
          <a:avLst/>
        </a:prstGeom>
        <a:noFill/>
        <a:ln w="9525">
          <a:noFill/>
        </a:ln>
      </xdr:spPr>
    </xdr:pic>
    <xdr:clientData/>
  </xdr:twoCellAnchor>
  <xdr:twoCellAnchor editAs="oneCell">
    <xdr:from>
      <xdr:col>0</xdr:col>
      <xdr:colOff>57785</xdr:colOff>
      <xdr:row>531</xdr:row>
      <xdr:rowOff>159385</xdr:rowOff>
    </xdr:from>
    <xdr:to>
      <xdr:col>0</xdr:col>
      <xdr:colOff>1829435</xdr:colOff>
      <xdr:row>531</xdr:row>
      <xdr:rowOff>1414145</xdr:rowOff>
    </xdr:to>
    <xdr:pic>
      <xdr:nvPicPr>
        <xdr:cNvPr id="535" name="图片 534">
          <a:extLst>
            <a:ext uri="{FF2B5EF4-FFF2-40B4-BE49-F238E27FC236}">
              <a16:creationId xmlns:a16="http://schemas.microsoft.com/office/drawing/2014/main" id="{00000000-0008-0000-6500-000017020000}"/>
            </a:ext>
          </a:extLst>
        </xdr:cNvPr>
        <xdr:cNvPicPr>
          <a:picLocks noChangeAspect="1"/>
        </xdr:cNvPicPr>
      </xdr:nvPicPr>
      <xdr:blipFill>
        <a:blip xmlns:r="http://schemas.openxmlformats.org/officeDocument/2006/relationships" r:embed="rId303"/>
        <a:stretch>
          <a:fillRect/>
        </a:stretch>
      </xdr:blipFill>
      <xdr:spPr>
        <a:xfrm>
          <a:off x="57785" y="948837955"/>
          <a:ext cx="1771650" cy="1254760"/>
        </a:xfrm>
        <a:prstGeom prst="rect">
          <a:avLst/>
        </a:prstGeom>
        <a:noFill/>
        <a:ln w="9525">
          <a:noFill/>
        </a:ln>
      </xdr:spPr>
    </xdr:pic>
    <xdr:clientData/>
  </xdr:twoCellAnchor>
  <xdr:twoCellAnchor editAs="oneCell">
    <xdr:from>
      <xdr:col>0</xdr:col>
      <xdr:colOff>195580</xdr:colOff>
      <xdr:row>534</xdr:row>
      <xdr:rowOff>90805</xdr:rowOff>
    </xdr:from>
    <xdr:to>
      <xdr:col>0</xdr:col>
      <xdr:colOff>1886585</xdr:colOff>
      <xdr:row>534</xdr:row>
      <xdr:rowOff>1699260</xdr:rowOff>
    </xdr:to>
    <xdr:pic>
      <xdr:nvPicPr>
        <xdr:cNvPr id="536" name="图片 535" descr="1678074108823">
          <a:extLst>
            <a:ext uri="{FF2B5EF4-FFF2-40B4-BE49-F238E27FC236}">
              <a16:creationId xmlns:a16="http://schemas.microsoft.com/office/drawing/2014/main" id="{00000000-0008-0000-6500-000018020000}"/>
            </a:ext>
          </a:extLst>
        </xdr:cNvPr>
        <xdr:cNvPicPr>
          <a:picLocks noChangeAspect="1"/>
        </xdr:cNvPicPr>
      </xdr:nvPicPr>
      <xdr:blipFill>
        <a:blip xmlns:r="http://schemas.openxmlformats.org/officeDocument/2006/relationships" r:embed="rId304"/>
        <a:stretch>
          <a:fillRect/>
        </a:stretch>
      </xdr:blipFill>
      <xdr:spPr>
        <a:xfrm>
          <a:off x="195580" y="954484375"/>
          <a:ext cx="1691005" cy="1608455"/>
        </a:xfrm>
        <a:prstGeom prst="rect">
          <a:avLst/>
        </a:prstGeom>
      </xdr:spPr>
    </xdr:pic>
    <xdr:clientData/>
  </xdr:twoCellAnchor>
  <xdr:twoCellAnchor editAs="oneCell">
    <xdr:from>
      <xdr:col>0</xdr:col>
      <xdr:colOff>57785</xdr:colOff>
      <xdr:row>533</xdr:row>
      <xdr:rowOff>47625</xdr:rowOff>
    </xdr:from>
    <xdr:to>
      <xdr:col>0</xdr:col>
      <xdr:colOff>1795145</xdr:colOff>
      <xdr:row>533</xdr:row>
      <xdr:rowOff>1649730</xdr:rowOff>
    </xdr:to>
    <xdr:pic>
      <xdr:nvPicPr>
        <xdr:cNvPr id="537" name="图片 536">
          <a:extLst>
            <a:ext uri="{FF2B5EF4-FFF2-40B4-BE49-F238E27FC236}">
              <a16:creationId xmlns:a16="http://schemas.microsoft.com/office/drawing/2014/main" id="{00000000-0008-0000-6500-000019020000}"/>
            </a:ext>
          </a:extLst>
        </xdr:cNvPr>
        <xdr:cNvPicPr>
          <a:picLocks noChangeAspect="1"/>
        </xdr:cNvPicPr>
      </xdr:nvPicPr>
      <xdr:blipFill>
        <a:blip xmlns:r="http://schemas.openxmlformats.org/officeDocument/2006/relationships" r:embed="rId305"/>
        <a:stretch>
          <a:fillRect/>
        </a:stretch>
      </xdr:blipFill>
      <xdr:spPr>
        <a:xfrm>
          <a:off x="57785" y="952536195"/>
          <a:ext cx="1737360" cy="1602105"/>
        </a:xfrm>
        <a:prstGeom prst="rect">
          <a:avLst/>
        </a:prstGeom>
        <a:noFill/>
        <a:ln w="9525">
          <a:noFill/>
        </a:ln>
      </xdr:spPr>
    </xdr:pic>
    <xdr:clientData/>
  </xdr:twoCellAnchor>
  <xdr:twoCellAnchor editAs="oneCell">
    <xdr:from>
      <xdr:col>0</xdr:col>
      <xdr:colOff>57785</xdr:colOff>
      <xdr:row>535</xdr:row>
      <xdr:rowOff>92710</xdr:rowOff>
    </xdr:from>
    <xdr:to>
      <xdr:col>0</xdr:col>
      <xdr:colOff>1830705</xdr:colOff>
      <xdr:row>535</xdr:row>
      <xdr:rowOff>1607185</xdr:rowOff>
    </xdr:to>
    <xdr:pic>
      <xdr:nvPicPr>
        <xdr:cNvPr id="538" name="图片 537">
          <a:extLst>
            <a:ext uri="{FF2B5EF4-FFF2-40B4-BE49-F238E27FC236}">
              <a16:creationId xmlns:a16="http://schemas.microsoft.com/office/drawing/2014/main" id="{00000000-0008-0000-6500-00001A020000}"/>
            </a:ext>
          </a:extLst>
        </xdr:cNvPr>
        <xdr:cNvPicPr>
          <a:picLocks noChangeAspect="1"/>
        </xdr:cNvPicPr>
      </xdr:nvPicPr>
      <xdr:blipFill>
        <a:blip xmlns:r="http://schemas.openxmlformats.org/officeDocument/2006/relationships" r:embed="rId306"/>
        <a:stretch>
          <a:fillRect/>
        </a:stretch>
      </xdr:blipFill>
      <xdr:spPr>
        <a:xfrm>
          <a:off x="57785" y="956391280"/>
          <a:ext cx="1772920" cy="1514475"/>
        </a:xfrm>
        <a:prstGeom prst="rect">
          <a:avLst/>
        </a:prstGeom>
        <a:noFill/>
        <a:ln w="9525">
          <a:noFill/>
        </a:ln>
      </xdr:spPr>
    </xdr:pic>
    <xdr:clientData/>
  </xdr:twoCellAnchor>
  <xdr:twoCellAnchor editAs="oneCell">
    <xdr:from>
      <xdr:col>0</xdr:col>
      <xdr:colOff>57785</xdr:colOff>
      <xdr:row>536</xdr:row>
      <xdr:rowOff>45085</xdr:rowOff>
    </xdr:from>
    <xdr:to>
      <xdr:col>0</xdr:col>
      <xdr:colOff>1723390</xdr:colOff>
      <xdr:row>536</xdr:row>
      <xdr:rowOff>1678940</xdr:rowOff>
    </xdr:to>
    <xdr:pic>
      <xdr:nvPicPr>
        <xdr:cNvPr id="539" name="图片 538">
          <a:extLst>
            <a:ext uri="{FF2B5EF4-FFF2-40B4-BE49-F238E27FC236}">
              <a16:creationId xmlns:a16="http://schemas.microsoft.com/office/drawing/2014/main" id="{00000000-0008-0000-6500-00001B020000}"/>
            </a:ext>
          </a:extLst>
        </xdr:cNvPr>
        <xdr:cNvPicPr>
          <a:picLocks noChangeAspect="1"/>
        </xdr:cNvPicPr>
      </xdr:nvPicPr>
      <xdr:blipFill>
        <a:blip xmlns:r="http://schemas.openxmlformats.org/officeDocument/2006/relationships" r:embed="rId307"/>
        <a:stretch>
          <a:fillRect/>
        </a:stretch>
      </xdr:blipFill>
      <xdr:spPr>
        <a:xfrm>
          <a:off x="57785" y="958248655"/>
          <a:ext cx="1665605" cy="1633855"/>
        </a:xfrm>
        <a:prstGeom prst="rect">
          <a:avLst/>
        </a:prstGeom>
        <a:noFill/>
        <a:ln w="9525">
          <a:noFill/>
        </a:ln>
      </xdr:spPr>
    </xdr:pic>
    <xdr:clientData/>
  </xdr:twoCellAnchor>
  <xdr:twoCellAnchor editAs="oneCell">
    <xdr:from>
      <xdr:col>0</xdr:col>
      <xdr:colOff>57785</xdr:colOff>
      <xdr:row>537</xdr:row>
      <xdr:rowOff>54610</xdr:rowOff>
    </xdr:from>
    <xdr:to>
      <xdr:col>0</xdr:col>
      <xdr:colOff>1632585</xdr:colOff>
      <xdr:row>537</xdr:row>
      <xdr:rowOff>1637665</xdr:rowOff>
    </xdr:to>
    <xdr:pic>
      <xdr:nvPicPr>
        <xdr:cNvPr id="540" name="图片 539">
          <a:extLst>
            <a:ext uri="{FF2B5EF4-FFF2-40B4-BE49-F238E27FC236}">
              <a16:creationId xmlns:a16="http://schemas.microsoft.com/office/drawing/2014/main" id="{00000000-0008-0000-6500-00001C020000}"/>
            </a:ext>
          </a:extLst>
        </xdr:cNvPr>
        <xdr:cNvPicPr>
          <a:picLocks noChangeAspect="1"/>
        </xdr:cNvPicPr>
      </xdr:nvPicPr>
      <xdr:blipFill>
        <a:blip xmlns:r="http://schemas.openxmlformats.org/officeDocument/2006/relationships" r:embed="rId308"/>
        <a:stretch>
          <a:fillRect/>
        </a:stretch>
      </xdr:blipFill>
      <xdr:spPr>
        <a:xfrm>
          <a:off x="57785" y="960163180"/>
          <a:ext cx="1574800" cy="1583055"/>
        </a:xfrm>
        <a:prstGeom prst="rect">
          <a:avLst/>
        </a:prstGeom>
        <a:noFill/>
        <a:ln w="9525">
          <a:noFill/>
        </a:ln>
      </xdr:spPr>
    </xdr:pic>
    <xdr:clientData/>
  </xdr:twoCellAnchor>
  <xdr:twoCellAnchor editAs="oneCell">
    <xdr:from>
      <xdr:col>0</xdr:col>
      <xdr:colOff>57785</xdr:colOff>
      <xdr:row>538</xdr:row>
      <xdr:rowOff>54610</xdr:rowOff>
    </xdr:from>
    <xdr:to>
      <xdr:col>0</xdr:col>
      <xdr:colOff>1671955</xdr:colOff>
      <xdr:row>538</xdr:row>
      <xdr:rowOff>1637665</xdr:rowOff>
    </xdr:to>
    <xdr:pic>
      <xdr:nvPicPr>
        <xdr:cNvPr id="541" name="图片 540">
          <a:extLst>
            <a:ext uri="{FF2B5EF4-FFF2-40B4-BE49-F238E27FC236}">
              <a16:creationId xmlns:a16="http://schemas.microsoft.com/office/drawing/2014/main" id="{00000000-0008-0000-6500-00001D020000}"/>
            </a:ext>
          </a:extLst>
        </xdr:cNvPr>
        <xdr:cNvPicPr>
          <a:picLocks noChangeAspect="1"/>
        </xdr:cNvPicPr>
      </xdr:nvPicPr>
      <xdr:blipFill>
        <a:blip xmlns:r="http://schemas.openxmlformats.org/officeDocument/2006/relationships" r:embed="rId309"/>
        <a:stretch>
          <a:fillRect/>
        </a:stretch>
      </xdr:blipFill>
      <xdr:spPr>
        <a:xfrm>
          <a:off x="57785" y="962068180"/>
          <a:ext cx="1614170" cy="1583055"/>
        </a:xfrm>
        <a:prstGeom prst="rect">
          <a:avLst/>
        </a:prstGeom>
        <a:noFill/>
        <a:ln w="9525">
          <a:noFill/>
        </a:ln>
      </xdr:spPr>
    </xdr:pic>
    <xdr:clientData/>
  </xdr:twoCellAnchor>
  <xdr:twoCellAnchor editAs="oneCell">
    <xdr:from>
      <xdr:col>0</xdr:col>
      <xdr:colOff>57785</xdr:colOff>
      <xdr:row>539</xdr:row>
      <xdr:rowOff>35560</xdr:rowOff>
    </xdr:from>
    <xdr:to>
      <xdr:col>0</xdr:col>
      <xdr:colOff>1456690</xdr:colOff>
      <xdr:row>539</xdr:row>
      <xdr:rowOff>1641475</xdr:rowOff>
    </xdr:to>
    <xdr:pic>
      <xdr:nvPicPr>
        <xdr:cNvPr id="542" name="图片 541">
          <a:extLst>
            <a:ext uri="{FF2B5EF4-FFF2-40B4-BE49-F238E27FC236}">
              <a16:creationId xmlns:a16="http://schemas.microsoft.com/office/drawing/2014/main" id="{00000000-0008-0000-6500-00001E020000}"/>
            </a:ext>
          </a:extLst>
        </xdr:cNvPr>
        <xdr:cNvPicPr>
          <a:picLocks noChangeAspect="1"/>
        </xdr:cNvPicPr>
      </xdr:nvPicPr>
      <xdr:blipFill>
        <a:blip xmlns:r="http://schemas.openxmlformats.org/officeDocument/2006/relationships" r:embed="rId310"/>
        <a:stretch>
          <a:fillRect/>
        </a:stretch>
      </xdr:blipFill>
      <xdr:spPr>
        <a:xfrm>
          <a:off x="57785" y="963954130"/>
          <a:ext cx="1398905" cy="1605915"/>
        </a:xfrm>
        <a:prstGeom prst="rect">
          <a:avLst/>
        </a:prstGeom>
        <a:noFill/>
        <a:ln w="9525">
          <a:noFill/>
        </a:ln>
      </xdr:spPr>
    </xdr:pic>
    <xdr:clientData/>
  </xdr:twoCellAnchor>
  <xdr:twoCellAnchor editAs="oneCell">
    <xdr:from>
      <xdr:col>0</xdr:col>
      <xdr:colOff>57785</xdr:colOff>
      <xdr:row>540</xdr:row>
      <xdr:rowOff>54610</xdr:rowOff>
    </xdr:from>
    <xdr:to>
      <xdr:col>0</xdr:col>
      <xdr:colOff>1737360</xdr:colOff>
      <xdr:row>540</xdr:row>
      <xdr:rowOff>1673225</xdr:rowOff>
    </xdr:to>
    <xdr:pic>
      <xdr:nvPicPr>
        <xdr:cNvPr id="543" name="图片 542">
          <a:extLst>
            <a:ext uri="{FF2B5EF4-FFF2-40B4-BE49-F238E27FC236}">
              <a16:creationId xmlns:a16="http://schemas.microsoft.com/office/drawing/2014/main" id="{00000000-0008-0000-6500-00001F020000}"/>
            </a:ext>
          </a:extLst>
        </xdr:cNvPr>
        <xdr:cNvPicPr>
          <a:picLocks noChangeAspect="1"/>
        </xdr:cNvPicPr>
      </xdr:nvPicPr>
      <xdr:blipFill>
        <a:blip xmlns:r="http://schemas.openxmlformats.org/officeDocument/2006/relationships" r:embed="rId311"/>
        <a:stretch>
          <a:fillRect/>
        </a:stretch>
      </xdr:blipFill>
      <xdr:spPr>
        <a:xfrm>
          <a:off x="57785" y="965878180"/>
          <a:ext cx="1679575" cy="1618615"/>
        </a:xfrm>
        <a:prstGeom prst="rect">
          <a:avLst/>
        </a:prstGeom>
        <a:noFill/>
        <a:ln w="9525">
          <a:noFill/>
        </a:ln>
      </xdr:spPr>
    </xdr:pic>
    <xdr:clientData/>
  </xdr:twoCellAnchor>
  <xdr:twoCellAnchor editAs="oneCell">
    <xdr:from>
      <xdr:col>0</xdr:col>
      <xdr:colOff>57785</xdr:colOff>
      <xdr:row>542</xdr:row>
      <xdr:rowOff>54610</xdr:rowOff>
    </xdr:from>
    <xdr:to>
      <xdr:col>0</xdr:col>
      <xdr:colOff>1684655</xdr:colOff>
      <xdr:row>542</xdr:row>
      <xdr:rowOff>1671320</xdr:rowOff>
    </xdr:to>
    <xdr:pic>
      <xdr:nvPicPr>
        <xdr:cNvPr id="544" name="图片 543">
          <a:extLst>
            <a:ext uri="{FF2B5EF4-FFF2-40B4-BE49-F238E27FC236}">
              <a16:creationId xmlns:a16="http://schemas.microsoft.com/office/drawing/2014/main" id="{00000000-0008-0000-6500-000020020000}"/>
            </a:ext>
          </a:extLst>
        </xdr:cNvPr>
        <xdr:cNvPicPr>
          <a:picLocks noChangeAspect="1"/>
        </xdr:cNvPicPr>
      </xdr:nvPicPr>
      <xdr:blipFill>
        <a:blip xmlns:r="http://schemas.openxmlformats.org/officeDocument/2006/relationships" r:embed="rId312"/>
        <a:stretch>
          <a:fillRect/>
        </a:stretch>
      </xdr:blipFill>
      <xdr:spPr>
        <a:xfrm>
          <a:off x="57785" y="969688180"/>
          <a:ext cx="1626870" cy="1616710"/>
        </a:xfrm>
        <a:prstGeom prst="rect">
          <a:avLst/>
        </a:prstGeom>
        <a:noFill/>
        <a:ln w="9525">
          <a:noFill/>
        </a:ln>
      </xdr:spPr>
    </xdr:pic>
    <xdr:clientData/>
  </xdr:twoCellAnchor>
  <xdr:twoCellAnchor editAs="oneCell">
    <xdr:from>
      <xdr:col>0</xdr:col>
      <xdr:colOff>57785</xdr:colOff>
      <xdr:row>541</xdr:row>
      <xdr:rowOff>45085</xdr:rowOff>
    </xdr:from>
    <xdr:to>
      <xdr:col>0</xdr:col>
      <xdr:colOff>1606550</xdr:colOff>
      <xdr:row>541</xdr:row>
      <xdr:rowOff>1651000</xdr:rowOff>
    </xdr:to>
    <xdr:pic>
      <xdr:nvPicPr>
        <xdr:cNvPr id="545" name="图片 544">
          <a:extLst>
            <a:ext uri="{FF2B5EF4-FFF2-40B4-BE49-F238E27FC236}">
              <a16:creationId xmlns:a16="http://schemas.microsoft.com/office/drawing/2014/main" id="{00000000-0008-0000-6500-000021020000}"/>
            </a:ext>
          </a:extLst>
        </xdr:cNvPr>
        <xdr:cNvPicPr>
          <a:picLocks noChangeAspect="1"/>
        </xdr:cNvPicPr>
      </xdr:nvPicPr>
      <xdr:blipFill>
        <a:blip xmlns:r="http://schemas.openxmlformats.org/officeDocument/2006/relationships" r:embed="rId313"/>
        <a:stretch>
          <a:fillRect/>
        </a:stretch>
      </xdr:blipFill>
      <xdr:spPr>
        <a:xfrm>
          <a:off x="57785" y="967773655"/>
          <a:ext cx="1548765" cy="1605915"/>
        </a:xfrm>
        <a:prstGeom prst="rect">
          <a:avLst/>
        </a:prstGeom>
        <a:noFill/>
        <a:ln w="9525">
          <a:noFill/>
        </a:ln>
      </xdr:spPr>
    </xdr:pic>
    <xdr:clientData/>
  </xdr:twoCellAnchor>
  <xdr:twoCellAnchor editAs="oneCell">
    <xdr:from>
      <xdr:col>0</xdr:col>
      <xdr:colOff>57785</xdr:colOff>
      <xdr:row>543</xdr:row>
      <xdr:rowOff>63500</xdr:rowOff>
    </xdr:from>
    <xdr:to>
      <xdr:col>0</xdr:col>
      <xdr:colOff>1831975</xdr:colOff>
      <xdr:row>543</xdr:row>
      <xdr:rowOff>1661160</xdr:rowOff>
    </xdr:to>
    <xdr:pic>
      <xdr:nvPicPr>
        <xdr:cNvPr id="546" name="图片 545">
          <a:extLst>
            <a:ext uri="{FF2B5EF4-FFF2-40B4-BE49-F238E27FC236}">
              <a16:creationId xmlns:a16="http://schemas.microsoft.com/office/drawing/2014/main" id="{00000000-0008-0000-6500-000022020000}"/>
            </a:ext>
          </a:extLst>
        </xdr:cNvPr>
        <xdr:cNvPicPr>
          <a:picLocks noChangeAspect="1"/>
        </xdr:cNvPicPr>
      </xdr:nvPicPr>
      <xdr:blipFill>
        <a:blip xmlns:r="http://schemas.openxmlformats.org/officeDocument/2006/relationships" r:embed="rId314"/>
        <a:stretch>
          <a:fillRect/>
        </a:stretch>
      </xdr:blipFill>
      <xdr:spPr>
        <a:xfrm>
          <a:off x="57785" y="971602070"/>
          <a:ext cx="1774190" cy="1597660"/>
        </a:xfrm>
        <a:prstGeom prst="rect">
          <a:avLst/>
        </a:prstGeom>
        <a:noFill/>
        <a:ln w="9525">
          <a:noFill/>
        </a:ln>
      </xdr:spPr>
    </xdr:pic>
    <xdr:clientData/>
  </xdr:twoCellAnchor>
  <xdr:twoCellAnchor editAs="oneCell">
    <xdr:from>
      <xdr:col>0</xdr:col>
      <xdr:colOff>57785</xdr:colOff>
      <xdr:row>545</xdr:row>
      <xdr:rowOff>54610</xdr:rowOff>
    </xdr:from>
    <xdr:to>
      <xdr:col>0</xdr:col>
      <xdr:colOff>1783080</xdr:colOff>
      <xdr:row>545</xdr:row>
      <xdr:rowOff>1661160</xdr:rowOff>
    </xdr:to>
    <xdr:pic>
      <xdr:nvPicPr>
        <xdr:cNvPr id="547" name="图片 546">
          <a:extLst>
            <a:ext uri="{FF2B5EF4-FFF2-40B4-BE49-F238E27FC236}">
              <a16:creationId xmlns:a16="http://schemas.microsoft.com/office/drawing/2014/main" id="{00000000-0008-0000-6500-000023020000}"/>
            </a:ext>
          </a:extLst>
        </xdr:cNvPr>
        <xdr:cNvPicPr>
          <a:picLocks noChangeAspect="1"/>
        </xdr:cNvPicPr>
      </xdr:nvPicPr>
      <xdr:blipFill>
        <a:blip xmlns:r="http://schemas.openxmlformats.org/officeDocument/2006/relationships" r:embed="rId315"/>
        <a:stretch>
          <a:fillRect/>
        </a:stretch>
      </xdr:blipFill>
      <xdr:spPr>
        <a:xfrm>
          <a:off x="57785" y="975403180"/>
          <a:ext cx="1725295" cy="1606550"/>
        </a:xfrm>
        <a:prstGeom prst="rect">
          <a:avLst/>
        </a:prstGeom>
        <a:noFill/>
        <a:ln w="9525">
          <a:noFill/>
        </a:ln>
      </xdr:spPr>
    </xdr:pic>
    <xdr:clientData/>
  </xdr:twoCellAnchor>
  <xdr:twoCellAnchor editAs="oneCell">
    <xdr:from>
      <xdr:col>0</xdr:col>
      <xdr:colOff>57785</xdr:colOff>
      <xdr:row>544</xdr:row>
      <xdr:rowOff>54610</xdr:rowOff>
    </xdr:from>
    <xdr:to>
      <xdr:col>0</xdr:col>
      <xdr:colOff>1790065</xdr:colOff>
      <xdr:row>544</xdr:row>
      <xdr:rowOff>1598930</xdr:rowOff>
    </xdr:to>
    <xdr:pic>
      <xdr:nvPicPr>
        <xdr:cNvPr id="548" name="图片 547">
          <a:extLst>
            <a:ext uri="{FF2B5EF4-FFF2-40B4-BE49-F238E27FC236}">
              <a16:creationId xmlns:a16="http://schemas.microsoft.com/office/drawing/2014/main" id="{00000000-0008-0000-6500-000024020000}"/>
            </a:ext>
          </a:extLst>
        </xdr:cNvPr>
        <xdr:cNvPicPr>
          <a:picLocks noChangeAspect="1"/>
        </xdr:cNvPicPr>
      </xdr:nvPicPr>
      <xdr:blipFill>
        <a:blip xmlns:r="http://schemas.openxmlformats.org/officeDocument/2006/relationships" r:embed="rId316"/>
        <a:stretch>
          <a:fillRect/>
        </a:stretch>
      </xdr:blipFill>
      <xdr:spPr>
        <a:xfrm>
          <a:off x="57785" y="973498180"/>
          <a:ext cx="1732280" cy="1544320"/>
        </a:xfrm>
        <a:prstGeom prst="rect">
          <a:avLst/>
        </a:prstGeom>
        <a:noFill/>
        <a:ln w="9525">
          <a:noFill/>
        </a:ln>
      </xdr:spPr>
    </xdr:pic>
    <xdr:clientData/>
  </xdr:twoCellAnchor>
  <xdr:twoCellAnchor editAs="oneCell">
    <xdr:from>
      <xdr:col>0</xdr:col>
      <xdr:colOff>57785</xdr:colOff>
      <xdr:row>546</xdr:row>
      <xdr:rowOff>35560</xdr:rowOff>
    </xdr:from>
    <xdr:to>
      <xdr:col>0</xdr:col>
      <xdr:colOff>1750695</xdr:colOff>
      <xdr:row>546</xdr:row>
      <xdr:rowOff>1640205</xdr:rowOff>
    </xdr:to>
    <xdr:pic>
      <xdr:nvPicPr>
        <xdr:cNvPr id="549" name="图片 548">
          <a:extLst>
            <a:ext uri="{FF2B5EF4-FFF2-40B4-BE49-F238E27FC236}">
              <a16:creationId xmlns:a16="http://schemas.microsoft.com/office/drawing/2014/main" id="{00000000-0008-0000-6500-000025020000}"/>
            </a:ext>
          </a:extLst>
        </xdr:cNvPr>
        <xdr:cNvPicPr>
          <a:picLocks noChangeAspect="1"/>
        </xdr:cNvPicPr>
      </xdr:nvPicPr>
      <xdr:blipFill>
        <a:blip xmlns:r="http://schemas.openxmlformats.org/officeDocument/2006/relationships" r:embed="rId317"/>
        <a:stretch>
          <a:fillRect/>
        </a:stretch>
      </xdr:blipFill>
      <xdr:spPr>
        <a:xfrm>
          <a:off x="57785" y="977289130"/>
          <a:ext cx="1692910" cy="1604645"/>
        </a:xfrm>
        <a:prstGeom prst="rect">
          <a:avLst/>
        </a:prstGeom>
        <a:noFill/>
        <a:ln w="9525">
          <a:noFill/>
        </a:ln>
      </xdr:spPr>
    </xdr:pic>
    <xdr:clientData/>
  </xdr:twoCellAnchor>
  <xdr:twoCellAnchor editAs="oneCell">
    <xdr:from>
      <xdr:col>0</xdr:col>
      <xdr:colOff>57785</xdr:colOff>
      <xdr:row>547</xdr:row>
      <xdr:rowOff>45085</xdr:rowOff>
    </xdr:from>
    <xdr:to>
      <xdr:col>0</xdr:col>
      <xdr:colOff>1627505</xdr:colOff>
      <xdr:row>547</xdr:row>
      <xdr:rowOff>1625600</xdr:rowOff>
    </xdr:to>
    <xdr:pic>
      <xdr:nvPicPr>
        <xdr:cNvPr id="550" name="图片 549">
          <a:extLst>
            <a:ext uri="{FF2B5EF4-FFF2-40B4-BE49-F238E27FC236}">
              <a16:creationId xmlns:a16="http://schemas.microsoft.com/office/drawing/2014/main" id="{00000000-0008-0000-6500-000026020000}"/>
            </a:ext>
          </a:extLst>
        </xdr:cNvPr>
        <xdr:cNvPicPr>
          <a:picLocks noChangeAspect="1"/>
        </xdr:cNvPicPr>
      </xdr:nvPicPr>
      <xdr:blipFill>
        <a:blip xmlns:r="http://schemas.openxmlformats.org/officeDocument/2006/relationships" r:embed="rId318"/>
        <a:stretch>
          <a:fillRect/>
        </a:stretch>
      </xdr:blipFill>
      <xdr:spPr>
        <a:xfrm>
          <a:off x="57785" y="979203655"/>
          <a:ext cx="1569720" cy="1580515"/>
        </a:xfrm>
        <a:prstGeom prst="rect">
          <a:avLst/>
        </a:prstGeom>
        <a:noFill/>
        <a:ln w="9525">
          <a:noFill/>
        </a:ln>
      </xdr:spPr>
    </xdr:pic>
    <xdr:clientData/>
  </xdr:twoCellAnchor>
  <xdr:twoCellAnchor editAs="oneCell">
    <xdr:from>
      <xdr:col>0</xdr:col>
      <xdr:colOff>57785</xdr:colOff>
      <xdr:row>549</xdr:row>
      <xdr:rowOff>54610</xdr:rowOff>
    </xdr:from>
    <xdr:to>
      <xdr:col>0</xdr:col>
      <xdr:colOff>1789430</xdr:colOff>
      <xdr:row>549</xdr:row>
      <xdr:rowOff>1621790</xdr:rowOff>
    </xdr:to>
    <xdr:pic>
      <xdr:nvPicPr>
        <xdr:cNvPr id="551" name="图片 550">
          <a:extLst>
            <a:ext uri="{FF2B5EF4-FFF2-40B4-BE49-F238E27FC236}">
              <a16:creationId xmlns:a16="http://schemas.microsoft.com/office/drawing/2014/main" id="{00000000-0008-0000-6500-000027020000}"/>
            </a:ext>
          </a:extLst>
        </xdr:cNvPr>
        <xdr:cNvPicPr>
          <a:picLocks noChangeAspect="1"/>
        </xdr:cNvPicPr>
      </xdr:nvPicPr>
      <xdr:blipFill>
        <a:blip xmlns:r="http://schemas.openxmlformats.org/officeDocument/2006/relationships" r:embed="rId319"/>
        <a:stretch>
          <a:fillRect/>
        </a:stretch>
      </xdr:blipFill>
      <xdr:spPr>
        <a:xfrm>
          <a:off x="57785" y="983023180"/>
          <a:ext cx="1731645" cy="1567180"/>
        </a:xfrm>
        <a:prstGeom prst="rect">
          <a:avLst/>
        </a:prstGeom>
        <a:noFill/>
        <a:ln w="9525">
          <a:noFill/>
        </a:ln>
      </xdr:spPr>
    </xdr:pic>
    <xdr:clientData/>
  </xdr:twoCellAnchor>
  <xdr:twoCellAnchor editAs="oneCell">
    <xdr:from>
      <xdr:col>0</xdr:col>
      <xdr:colOff>57785</xdr:colOff>
      <xdr:row>548</xdr:row>
      <xdr:rowOff>45085</xdr:rowOff>
    </xdr:from>
    <xdr:to>
      <xdr:col>0</xdr:col>
      <xdr:colOff>1687830</xdr:colOff>
      <xdr:row>548</xdr:row>
      <xdr:rowOff>1637665</xdr:rowOff>
    </xdr:to>
    <xdr:pic>
      <xdr:nvPicPr>
        <xdr:cNvPr id="552" name="图片 551">
          <a:extLst>
            <a:ext uri="{FF2B5EF4-FFF2-40B4-BE49-F238E27FC236}">
              <a16:creationId xmlns:a16="http://schemas.microsoft.com/office/drawing/2014/main" id="{00000000-0008-0000-6500-000028020000}"/>
            </a:ext>
          </a:extLst>
        </xdr:cNvPr>
        <xdr:cNvPicPr>
          <a:picLocks noChangeAspect="1"/>
        </xdr:cNvPicPr>
      </xdr:nvPicPr>
      <xdr:blipFill>
        <a:blip xmlns:r="http://schemas.openxmlformats.org/officeDocument/2006/relationships" r:embed="rId320"/>
        <a:stretch>
          <a:fillRect/>
        </a:stretch>
      </xdr:blipFill>
      <xdr:spPr>
        <a:xfrm>
          <a:off x="57785" y="981108655"/>
          <a:ext cx="1630045" cy="1592580"/>
        </a:xfrm>
        <a:prstGeom prst="rect">
          <a:avLst/>
        </a:prstGeom>
        <a:noFill/>
        <a:ln w="9525">
          <a:noFill/>
        </a:ln>
      </xdr:spPr>
    </xdr:pic>
    <xdr:clientData/>
  </xdr:twoCellAnchor>
  <xdr:twoCellAnchor editAs="oneCell">
    <xdr:from>
      <xdr:col>0</xdr:col>
      <xdr:colOff>57785</xdr:colOff>
      <xdr:row>550</xdr:row>
      <xdr:rowOff>73660</xdr:rowOff>
    </xdr:from>
    <xdr:to>
      <xdr:col>0</xdr:col>
      <xdr:colOff>1711960</xdr:colOff>
      <xdr:row>550</xdr:row>
      <xdr:rowOff>1647825</xdr:rowOff>
    </xdr:to>
    <xdr:pic>
      <xdr:nvPicPr>
        <xdr:cNvPr id="553" name="图片 552">
          <a:extLst>
            <a:ext uri="{FF2B5EF4-FFF2-40B4-BE49-F238E27FC236}">
              <a16:creationId xmlns:a16="http://schemas.microsoft.com/office/drawing/2014/main" id="{00000000-0008-0000-6500-000029020000}"/>
            </a:ext>
          </a:extLst>
        </xdr:cNvPr>
        <xdr:cNvPicPr>
          <a:picLocks noChangeAspect="1"/>
        </xdr:cNvPicPr>
      </xdr:nvPicPr>
      <xdr:blipFill>
        <a:blip xmlns:r="http://schemas.openxmlformats.org/officeDocument/2006/relationships" r:embed="rId321"/>
        <a:stretch>
          <a:fillRect/>
        </a:stretch>
      </xdr:blipFill>
      <xdr:spPr>
        <a:xfrm>
          <a:off x="57785" y="984947230"/>
          <a:ext cx="1654175" cy="1574165"/>
        </a:xfrm>
        <a:prstGeom prst="rect">
          <a:avLst/>
        </a:prstGeom>
        <a:noFill/>
        <a:ln w="9525">
          <a:noFill/>
        </a:ln>
      </xdr:spPr>
    </xdr:pic>
    <xdr:clientData/>
  </xdr:twoCellAnchor>
  <xdr:twoCellAnchor editAs="oneCell">
    <xdr:from>
      <xdr:col>0</xdr:col>
      <xdr:colOff>57785</xdr:colOff>
      <xdr:row>551</xdr:row>
      <xdr:rowOff>149860</xdr:rowOff>
    </xdr:from>
    <xdr:to>
      <xdr:col>0</xdr:col>
      <xdr:colOff>1821180</xdr:colOff>
      <xdr:row>551</xdr:row>
      <xdr:rowOff>1454150</xdr:rowOff>
    </xdr:to>
    <xdr:pic>
      <xdr:nvPicPr>
        <xdr:cNvPr id="554" name="图片 553">
          <a:extLst>
            <a:ext uri="{FF2B5EF4-FFF2-40B4-BE49-F238E27FC236}">
              <a16:creationId xmlns:a16="http://schemas.microsoft.com/office/drawing/2014/main" id="{00000000-0008-0000-6500-00002A020000}"/>
            </a:ext>
          </a:extLst>
        </xdr:cNvPr>
        <xdr:cNvPicPr>
          <a:picLocks noChangeAspect="1"/>
        </xdr:cNvPicPr>
      </xdr:nvPicPr>
      <xdr:blipFill>
        <a:blip xmlns:r="http://schemas.openxmlformats.org/officeDocument/2006/relationships" r:embed="rId322"/>
        <a:stretch>
          <a:fillRect/>
        </a:stretch>
      </xdr:blipFill>
      <xdr:spPr>
        <a:xfrm>
          <a:off x="57785" y="986928430"/>
          <a:ext cx="1763395" cy="1304290"/>
        </a:xfrm>
        <a:prstGeom prst="rect">
          <a:avLst/>
        </a:prstGeom>
        <a:noFill/>
        <a:ln w="9525">
          <a:noFill/>
        </a:ln>
      </xdr:spPr>
    </xdr:pic>
    <xdr:clientData/>
  </xdr:twoCellAnchor>
  <xdr:twoCellAnchor editAs="oneCell">
    <xdr:from>
      <xdr:col>0</xdr:col>
      <xdr:colOff>57785</xdr:colOff>
      <xdr:row>552</xdr:row>
      <xdr:rowOff>207010</xdr:rowOff>
    </xdr:from>
    <xdr:to>
      <xdr:col>0</xdr:col>
      <xdr:colOff>1823085</xdr:colOff>
      <xdr:row>552</xdr:row>
      <xdr:rowOff>1524635</xdr:rowOff>
    </xdr:to>
    <xdr:pic>
      <xdr:nvPicPr>
        <xdr:cNvPr id="555" name="图片 554">
          <a:extLst>
            <a:ext uri="{FF2B5EF4-FFF2-40B4-BE49-F238E27FC236}">
              <a16:creationId xmlns:a16="http://schemas.microsoft.com/office/drawing/2014/main" id="{00000000-0008-0000-6500-00002B020000}"/>
            </a:ext>
          </a:extLst>
        </xdr:cNvPr>
        <xdr:cNvPicPr>
          <a:picLocks noChangeAspect="1"/>
        </xdr:cNvPicPr>
      </xdr:nvPicPr>
      <xdr:blipFill>
        <a:blip xmlns:r="http://schemas.openxmlformats.org/officeDocument/2006/relationships" r:embed="rId323"/>
        <a:stretch>
          <a:fillRect/>
        </a:stretch>
      </xdr:blipFill>
      <xdr:spPr>
        <a:xfrm>
          <a:off x="57785" y="988890580"/>
          <a:ext cx="1765300" cy="1317625"/>
        </a:xfrm>
        <a:prstGeom prst="rect">
          <a:avLst/>
        </a:prstGeom>
        <a:noFill/>
        <a:ln w="9525">
          <a:noFill/>
        </a:ln>
      </xdr:spPr>
    </xdr:pic>
    <xdr:clientData/>
  </xdr:twoCellAnchor>
  <xdr:twoCellAnchor editAs="oneCell">
    <xdr:from>
      <xdr:col>0</xdr:col>
      <xdr:colOff>57785</xdr:colOff>
      <xdr:row>553</xdr:row>
      <xdr:rowOff>149860</xdr:rowOff>
    </xdr:from>
    <xdr:to>
      <xdr:col>0</xdr:col>
      <xdr:colOff>1804035</xdr:colOff>
      <xdr:row>553</xdr:row>
      <xdr:rowOff>1450975</xdr:rowOff>
    </xdr:to>
    <xdr:pic>
      <xdr:nvPicPr>
        <xdr:cNvPr id="556" name="图片 555">
          <a:extLst>
            <a:ext uri="{FF2B5EF4-FFF2-40B4-BE49-F238E27FC236}">
              <a16:creationId xmlns:a16="http://schemas.microsoft.com/office/drawing/2014/main" id="{00000000-0008-0000-6500-00002C020000}"/>
            </a:ext>
          </a:extLst>
        </xdr:cNvPr>
        <xdr:cNvPicPr>
          <a:picLocks noChangeAspect="1"/>
        </xdr:cNvPicPr>
      </xdr:nvPicPr>
      <xdr:blipFill>
        <a:blip xmlns:r="http://schemas.openxmlformats.org/officeDocument/2006/relationships" r:embed="rId324"/>
        <a:stretch>
          <a:fillRect/>
        </a:stretch>
      </xdr:blipFill>
      <xdr:spPr>
        <a:xfrm>
          <a:off x="57785" y="990738430"/>
          <a:ext cx="1746250" cy="1301115"/>
        </a:xfrm>
        <a:prstGeom prst="rect">
          <a:avLst/>
        </a:prstGeom>
        <a:noFill/>
        <a:ln w="9525">
          <a:noFill/>
        </a:ln>
      </xdr:spPr>
    </xdr:pic>
    <xdr:clientData/>
  </xdr:twoCellAnchor>
  <xdr:twoCellAnchor editAs="oneCell">
    <xdr:from>
      <xdr:col>0</xdr:col>
      <xdr:colOff>57785</xdr:colOff>
      <xdr:row>554</xdr:row>
      <xdr:rowOff>26670</xdr:rowOff>
    </xdr:from>
    <xdr:to>
      <xdr:col>0</xdr:col>
      <xdr:colOff>1544955</xdr:colOff>
      <xdr:row>554</xdr:row>
      <xdr:rowOff>1663065</xdr:rowOff>
    </xdr:to>
    <xdr:pic>
      <xdr:nvPicPr>
        <xdr:cNvPr id="566" name="图片 565">
          <a:extLst>
            <a:ext uri="{FF2B5EF4-FFF2-40B4-BE49-F238E27FC236}">
              <a16:creationId xmlns:a16="http://schemas.microsoft.com/office/drawing/2014/main" id="{00000000-0008-0000-6500-000036020000}"/>
            </a:ext>
          </a:extLst>
        </xdr:cNvPr>
        <xdr:cNvPicPr>
          <a:picLocks noChangeAspect="1"/>
        </xdr:cNvPicPr>
      </xdr:nvPicPr>
      <xdr:blipFill>
        <a:blip xmlns:r="http://schemas.openxmlformats.org/officeDocument/2006/relationships" r:embed="rId325"/>
        <a:stretch>
          <a:fillRect/>
        </a:stretch>
      </xdr:blipFill>
      <xdr:spPr>
        <a:xfrm>
          <a:off x="57785" y="992520240"/>
          <a:ext cx="1487170" cy="1636395"/>
        </a:xfrm>
        <a:prstGeom prst="rect">
          <a:avLst/>
        </a:prstGeom>
        <a:noFill/>
        <a:ln w="9525">
          <a:noFill/>
        </a:ln>
      </xdr:spPr>
    </xdr:pic>
    <xdr:clientData/>
  </xdr:twoCellAnchor>
  <xdr:twoCellAnchor editAs="oneCell">
    <xdr:from>
      <xdr:col>0</xdr:col>
      <xdr:colOff>57785</xdr:colOff>
      <xdr:row>555</xdr:row>
      <xdr:rowOff>35560</xdr:rowOff>
    </xdr:from>
    <xdr:to>
      <xdr:col>0</xdr:col>
      <xdr:colOff>1560830</xdr:colOff>
      <xdr:row>555</xdr:row>
      <xdr:rowOff>1680845</xdr:rowOff>
    </xdr:to>
    <xdr:pic>
      <xdr:nvPicPr>
        <xdr:cNvPr id="567" name="图片 566">
          <a:extLst>
            <a:ext uri="{FF2B5EF4-FFF2-40B4-BE49-F238E27FC236}">
              <a16:creationId xmlns:a16="http://schemas.microsoft.com/office/drawing/2014/main" id="{00000000-0008-0000-6500-000037020000}"/>
            </a:ext>
          </a:extLst>
        </xdr:cNvPr>
        <xdr:cNvPicPr>
          <a:picLocks noChangeAspect="1"/>
        </xdr:cNvPicPr>
      </xdr:nvPicPr>
      <xdr:blipFill>
        <a:blip xmlns:r="http://schemas.openxmlformats.org/officeDocument/2006/relationships" r:embed="rId326"/>
        <a:stretch>
          <a:fillRect/>
        </a:stretch>
      </xdr:blipFill>
      <xdr:spPr>
        <a:xfrm>
          <a:off x="57785" y="994434130"/>
          <a:ext cx="1503045" cy="1645285"/>
        </a:xfrm>
        <a:prstGeom prst="rect">
          <a:avLst/>
        </a:prstGeom>
        <a:noFill/>
        <a:ln w="9525">
          <a:noFill/>
        </a:ln>
      </xdr:spPr>
    </xdr:pic>
    <xdr:clientData/>
  </xdr:twoCellAnchor>
  <xdr:twoCellAnchor editAs="oneCell">
    <xdr:from>
      <xdr:col>0</xdr:col>
      <xdr:colOff>57785</xdr:colOff>
      <xdr:row>556</xdr:row>
      <xdr:rowOff>16510</xdr:rowOff>
    </xdr:from>
    <xdr:to>
      <xdr:col>0</xdr:col>
      <xdr:colOff>1579245</xdr:colOff>
      <xdr:row>556</xdr:row>
      <xdr:rowOff>1662430</xdr:rowOff>
    </xdr:to>
    <xdr:pic>
      <xdr:nvPicPr>
        <xdr:cNvPr id="568" name="图片 567">
          <a:extLst>
            <a:ext uri="{FF2B5EF4-FFF2-40B4-BE49-F238E27FC236}">
              <a16:creationId xmlns:a16="http://schemas.microsoft.com/office/drawing/2014/main" id="{00000000-0008-0000-6500-000038020000}"/>
            </a:ext>
          </a:extLst>
        </xdr:cNvPr>
        <xdr:cNvPicPr>
          <a:picLocks noChangeAspect="1"/>
        </xdr:cNvPicPr>
      </xdr:nvPicPr>
      <xdr:blipFill>
        <a:blip xmlns:r="http://schemas.openxmlformats.org/officeDocument/2006/relationships" r:embed="rId327"/>
        <a:stretch>
          <a:fillRect/>
        </a:stretch>
      </xdr:blipFill>
      <xdr:spPr>
        <a:xfrm>
          <a:off x="57785" y="996320080"/>
          <a:ext cx="1521460" cy="1645920"/>
        </a:xfrm>
        <a:prstGeom prst="rect">
          <a:avLst/>
        </a:prstGeom>
        <a:noFill/>
        <a:ln w="9525">
          <a:noFill/>
        </a:ln>
      </xdr:spPr>
    </xdr:pic>
    <xdr:clientData/>
  </xdr:twoCellAnchor>
  <xdr:twoCellAnchor editAs="oneCell">
    <xdr:from>
      <xdr:col>0</xdr:col>
      <xdr:colOff>57785</xdr:colOff>
      <xdr:row>557</xdr:row>
      <xdr:rowOff>16510</xdr:rowOff>
    </xdr:from>
    <xdr:to>
      <xdr:col>0</xdr:col>
      <xdr:colOff>1685290</xdr:colOff>
      <xdr:row>557</xdr:row>
      <xdr:rowOff>1662430</xdr:rowOff>
    </xdr:to>
    <xdr:pic>
      <xdr:nvPicPr>
        <xdr:cNvPr id="569" name="图片 568">
          <a:extLst>
            <a:ext uri="{FF2B5EF4-FFF2-40B4-BE49-F238E27FC236}">
              <a16:creationId xmlns:a16="http://schemas.microsoft.com/office/drawing/2014/main" id="{00000000-0008-0000-6500-000039020000}"/>
            </a:ext>
          </a:extLst>
        </xdr:cNvPr>
        <xdr:cNvPicPr>
          <a:picLocks noChangeAspect="1"/>
        </xdr:cNvPicPr>
      </xdr:nvPicPr>
      <xdr:blipFill>
        <a:blip xmlns:r="http://schemas.openxmlformats.org/officeDocument/2006/relationships" r:embed="rId328"/>
        <a:stretch>
          <a:fillRect/>
        </a:stretch>
      </xdr:blipFill>
      <xdr:spPr>
        <a:xfrm>
          <a:off x="57785" y="998225080"/>
          <a:ext cx="1627505" cy="1645920"/>
        </a:xfrm>
        <a:prstGeom prst="rect">
          <a:avLst/>
        </a:prstGeom>
        <a:noFill/>
        <a:ln w="9525">
          <a:noFill/>
        </a:ln>
      </xdr:spPr>
    </xdr:pic>
    <xdr:clientData/>
  </xdr:twoCellAnchor>
  <xdr:twoCellAnchor editAs="oneCell">
    <xdr:from>
      <xdr:col>0</xdr:col>
      <xdr:colOff>57785</xdr:colOff>
      <xdr:row>559</xdr:row>
      <xdr:rowOff>45085</xdr:rowOff>
    </xdr:from>
    <xdr:to>
      <xdr:col>0</xdr:col>
      <xdr:colOff>1435735</xdr:colOff>
      <xdr:row>559</xdr:row>
      <xdr:rowOff>1671955</xdr:rowOff>
    </xdr:to>
    <xdr:pic>
      <xdr:nvPicPr>
        <xdr:cNvPr id="570" name="图片 569">
          <a:extLst>
            <a:ext uri="{FF2B5EF4-FFF2-40B4-BE49-F238E27FC236}">
              <a16:creationId xmlns:a16="http://schemas.microsoft.com/office/drawing/2014/main" id="{00000000-0008-0000-6500-00003A020000}"/>
            </a:ext>
          </a:extLst>
        </xdr:cNvPr>
        <xdr:cNvPicPr>
          <a:picLocks noChangeAspect="1"/>
        </xdr:cNvPicPr>
      </xdr:nvPicPr>
      <xdr:blipFill>
        <a:blip xmlns:r="http://schemas.openxmlformats.org/officeDocument/2006/relationships" r:embed="rId329"/>
        <a:stretch>
          <a:fillRect/>
        </a:stretch>
      </xdr:blipFill>
      <xdr:spPr>
        <a:xfrm>
          <a:off x="57785" y="1002063655"/>
          <a:ext cx="1377950" cy="1626870"/>
        </a:xfrm>
        <a:prstGeom prst="rect">
          <a:avLst/>
        </a:prstGeom>
        <a:noFill/>
        <a:ln w="9525">
          <a:noFill/>
        </a:ln>
      </xdr:spPr>
    </xdr:pic>
    <xdr:clientData/>
  </xdr:twoCellAnchor>
  <xdr:twoCellAnchor editAs="oneCell">
    <xdr:from>
      <xdr:col>0</xdr:col>
      <xdr:colOff>57785</xdr:colOff>
      <xdr:row>558</xdr:row>
      <xdr:rowOff>45085</xdr:rowOff>
    </xdr:from>
    <xdr:to>
      <xdr:col>0</xdr:col>
      <xdr:colOff>1370965</xdr:colOff>
      <xdr:row>558</xdr:row>
      <xdr:rowOff>1624330</xdr:rowOff>
    </xdr:to>
    <xdr:pic>
      <xdr:nvPicPr>
        <xdr:cNvPr id="571" name="图片 570">
          <a:extLst>
            <a:ext uri="{FF2B5EF4-FFF2-40B4-BE49-F238E27FC236}">
              <a16:creationId xmlns:a16="http://schemas.microsoft.com/office/drawing/2014/main" id="{00000000-0008-0000-6500-00003B020000}"/>
            </a:ext>
          </a:extLst>
        </xdr:cNvPr>
        <xdr:cNvPicPr>
          <a:picLocks noChangeAspect="1"/>
        </xdr:cNvPicPr>
      </xdr:nvPicPr>
      <xdr:blipFill>
        <a:blip xmlns:r="http://schemas.openxmlformats.org/officeDocument/2006/relationships" r:embed="rId330"/>
        <a:stretch>
          <a:fillRect/>
        </a:stretch>
      </xdr:blipFill>
      <xdr:spPr>
        <a:xfrm>
          <a:off x="57785" y="1000158655"/>
          <a:ext cx="1313180" cy="1579245"/>
        </a:xfrm>
        <a:prstGeom prst="rect">
          <a:avLst/>
        </a:prstGeom>
        <a:noFill/>
        <a:ln w="9525">
          <a:noFill/>
        </a:ln>
      </xdr:spPr>
    </xdr:pic>
    <xdr:clientData/>
  </xdr:twoCellAnchor>
  <xdr:twoCellAnchor editAs="oneCell">
    <xdr:from>
      <xdr:col>0</xdr:col>
      <xdr:colOff>57785</xdr:colOff>
      <xdr:row>560</xdr:row>
      <xdr:rowOff>45085</xdr:rowOff>
    </xdr:from>
    <xdr:to>
      <xdr:col>0</xdr:col>
      <xdr:colOff>1711960</xdr:colOff>
      <xdr:row>560</xdr:row>
      <xdr:rowOff>1640840</xdr:rowOff>
    </xdr:to>
    <xdr:pic>
      <xdr:nvPicPr>
        <xdr:cNvPr id="572" name="图片 571">
          <a:extLst>
            <a:ext uri="{FF2B5EF4-FFF2-40B4-BE49-F238E27FC236}">
              <a16:creationId xmlns:a16="http://schemas.microsoft.com/office/drawing/2014/main" id="{00000000-0008-0000-6500-00003C020000}"/>
            </a:ext>
          </a:extLst>
        </xdr:cNvPr>
        <xdr:cNvPicPr>
          <a:picLocks noChangeAspect="1"/>
        </xdr:cNvPicPr>
      </xdr:nvPicPr>
      <xdr:blipFill>
        <a:blip xmlns:r="http://schemas.openxmlformats.org/officeDocument/2006/relationships" r:embed="rId331"/>
        <a:stretch>
          <a:fillRect/>
        </a:stretch>
      </xdr:blipFill>
      <xdr:spPr>
        <a:xfrm>
          <a:off x="57785" y="1003968655"/>
          <a:ext cx="1654175" cy="1595755"/>
        </a:xfrm>
        <a:prstGeom prst="rect">
          <a:avLst/>
        </a:prstGeom>
        <a:noFill/>
        <a:ln w="9525">
          <a:noFill/>
        </a:ln>
      </xdr:spPr>
    </xdr:pic>
    <xdr:clientData/>
  </xdr:twoCellAnchor>
  <xdr:twoCellAnchor editAs="oneCell">
    <xdr:from>
      <xdr:col>0</xdr:col>
      <xdr:colOff>57785</xdr:colOff>
      <xdr:row>561</xdr:row>
      <xdr:rowOff>53340</xdr:rowOff>
    </xdr:from>
    <xdr:to>
      <xdr:col>0</xdr:col>
      <xdr:colOff>1685925</xdr:colOff>
      <xdr:row>561</xdr:row>
      <xdr:rowOff>1661795</xdr:rowOff>
    </xdr:to>
    <xdr:pic>
      <xdr:nvPicPr>
        <xdr:cNvPr id="573" name="图片 572">
          <a:extLst>
            <a:ext uri="{FF2B5EF4-FFF2-40B4-BE49-F238E27FC236}">
              <a16:creationId xmlns:a16="http://schemas.microsoft.com/office/drawing/2014/main" id="{00000000-0008-0000-6500-00003D020000}"/>
            </a:ext>
          </a:extLst>
        </xdr:cNvPr>
        <xdr:cNvPicPr>
          <a:picLocks noChangeAspect="1"/>
        </xdr:cNvPicPr>
      </xdr:nvPicPr>
      <xdr:blipFill>
        <a:blip xmlns:r="http://schemas.openxmlformats.org/officeDocument/2006/relationships" r:embed="rId332"/>
        <a:stretch>
          <a:fillRect/>
        </a:stretch>
      </xdr:blipFill>
      <xdr:spPr>
        <a:xfrm>
          <a:off x="57785" y="1005881910"/>
          <a:ext cx="1628140" cy="1608455"/>
        </a:xfrm>
        <a:prstGeom prst="rect">
          <a:avLst/>
        </a:prstGeom>
        <a:noFill/>
        <a:ln w="9525">
          <a:noFill/>
        </a:ln>
      </xdr:spPr>
    </xdr:pic>
    <xdr:clientData/>
  </xdr:twoCellAnchor>
  <xdr:twoCellAnchor editAs="oneCell">
    <xdr:from>
      <xdr:col>0</xdr:col>
      <xdr:colOff>57785</xdr:colOff>
      <xdr:row>562</xdr:row>
      <xdr:rowOff>45085</xdr:rowOff>
    </xdr:from>
    <xdr:to>
      <xdr:col>0</xdr:col>
      <xdr:colOff>1723390</xdr:colOff>
      <xdr:row>562</xdr:row>
      <xdr:rowOff>1637665</xdr:rowOff>
    </xdr:to>
    <xdr:pic>
      <xdr:nvPicPr>
        <xdr:cNvPr id="574" name="图片 573">
          <a:extLst>
            <a:ext uri="{FF2B5EF4-FFF2-40B4-BE49-F238E27FC236}">
              <a16:creationId xmlns:a16="http://schemas.microsoft.com/office/drawing/2014/main" id="{00000000-0008-0000-6500-00003E020000}"/>
            </a:ext>
          </a:extLst>
        </xdr:cNvPr>
        <xdr:cNvPicPr>
          <a:picLocks noChangeAspect="1"/>
        </xdr:cNvPicPr>
      </xdr:nvPicPr>
      <xdr:blipFill>
        <a:blip xmlns:r="http://schemas.openxmlformats.org/officeDocument/2006/relationships" r:embed="rId333"/>
        <a:stretch>
          <a:fillRect/>
        </a:stretch>
      </xdr:blipFill>
      <xdr:spPr>
        <a:xfrm>
          <a:off x="57785" y="1007778655"/>
          <a:ext cx="1665605" cy="1592580"/>
        </a:xfrm>
        <a:prstGeom prst="rect">
          <a:avLst/>
        </a:prstGeom>
        <a:noFill/>
        <a:ln w="9525">
          <a:noFill/>
        </a:ln>
      </xdr:spPr>
    </xdr:pic>
    <xdr:clientData/>
  </xdr:twoCellAnchor>
  <xdr:twoCellAnchor editAs="oneCell">
    <xdr:from>
      <xdr:col>0</xdr:col>
      <xdr:colOff>57785</xdr:colOff>
      <xdr:row>563</xdr:row>
      <xdr:rowOff>64135</xdr:rowOff>
    </xdr:from>
    <xdr:to>
      <xdr:col>0</xdr:col>
      <xdr:colOff>1773555</xdr:colOff>
      <xdr:row>563</xdr:row>
      <xdr:rowOff>1670050</xdr:rowOff>
    </xdr:to>
    <xdr:pic>
      <xdr:nvPicPr>
        <xdr:cNvPr id="575" name="图片 574">
          <a:extLst>
            <a:ext uri="{FF2B5EF4-FFF2-40B4-BE49-F238E27FC236}">
              <a16:creationId xmlns:a16="http://schemas.microsoft.com/office/drawing/2014/main" id="{00000000-0008-0000-6500-00003F020000}"/>
            </a:ext>
          </a:extLst>
        </xdr:cNvPr>
        <xdr:cNvPicPr>
          <a:picLocks noChangeAspect="1"/>
        </xdr:cNvPicPr>
      </xdr:nvPicPr>
      <xdr:blipFill>
        <a:blip xmlns:r="http://schemas.openxmlformats.org/officeDocument/2006/relationships" r:embed="rId334"/>
        <a:stretch>
          <a:fillRect/>
        </a:stretch>
      </xdr:blipFill>
      <xdr:spPr>
        <a:xfrm>
          <a:off x="57785" y="1009702705"/>
          <a:ext cx="1715770" cy="1605915"/>
        </a:xfrm>
        <a:prstGeom prst="rect">
          <a:avLst/>
        </a:prstGeom>
        <a:noFill/>
        <a:ln w="9525">
          <a:noFill/>
        </a:ln>
      </xdr:spPr>
    </xdr:pic>
    <xdr:clientData/>
  </xdr:twoCellAnchor>
  <xdr:twoCellAnchor editAs="oneCell">
    <xdr:from>
      <xdr:col>0</xdr:col>
      <xdr:colOff>57785</xdr:colOff>
      <xdr:row>566</xdr:row>
      <xdr:rowOff>73660</xdr:rowOff>
    </xdr:from>
    <xdr:to>
      <xdr:col>0</xdr:col>
      <xdr:colOff>1670685</xdr:colOff>
      <xdr:row>566</xdr:row>
      <xdr:rowOff>1640205</xdr:rowOff>
    </xdr:to>
    <xdr:pic>
      <xdr:nvPicPr>
        <xdr:cNvPr id="576" name="图片 575">
          <a:extLst>
            <a:ext uri="{FF2B5EF4-FFF2-40B4-BE49-F238E27FC236}">
              <a16:creationId xmlns:a16="http://schemas.microsoft.com/office/drawing/2014/main" id="{00000000-0008-0000-6500-000040020000}"/>
            </a:ext>
          </a:extLst>
        </xdr:cNvPr>
        <xdr:cNvPicPr>
          <a:picLocks noChangeAspect="1"/>
        </xdr:cNvPicPr>
      </xdr:nvPicPr>
      <xdr:blipFill>
        <a:blip xmlns:r="http://schemas.openxmlformats.org/officeDocument/2006/relationships" r:embed="rId335"/>
        <a:stretch>
          <a:fillRect/>
        </a:stretch>
      </xdr:blipFill>
      <xdr:spPr>
        <a:xfrm>
          <a:off x="57785" y="1015427230"/>
          <a:ext cx="1612900" cy="1566545"/>
        </a:xfrm>
        <a:prstGeom prst="rect">
          <a:avLst/>
        </a:prstGeom>
        <a:noFill/>
        <a:ln w="9525">
          <a:noFill/>
        </a:ln>
      </xdr:spPr>
    </xdr:pic>
    <xdr:clientData/>
  </xdr:twoCellAnchor>
  <xdr:twoCellAnchor editAs="oneCell">
    <xdr:from>
      <xdr:col>0</xdr:col>
      <xdr:colOff>57785</xdr:colOff>
      <xdr:row>564</xdr:row>
      <xdr:rowOff>54610</xdr:rowOff>
    </xdr:from>
    <xdr:to>
      <xdr:col>0</xdr:col>
      <xdr:colOff>1699260</xdr:colOff>
      <xdr:row>564</xdr:row>
      <xdr:rowOff>1619250</xdr:rowOff>
    </xdr:to>
    <xdr:pic>
      <xdr:nvPicPr>
        <xdr:cNvPr id="577" name="图片 576">
          <a:extLst>
            <a:ext uri="{FF2B5EF4-FFF2-40B4-BE49-F238E27FC236}">
              <a16:creationId xmlns:a16="http://schemas.microsoft.com/office/drawing/2014/main" id="{00000000-0008-0000-6500-000041020000}"/>
            </a:ext>
          </a:extLst>
        </xdr:cNvPr>
        <xdr:cNvPicPr>
          <a:picLocks noChangeAspect="1"/>
        </xdr:cNvPicPr>
      </xdr:nvPicPr>
      <xdr:blipFill>
        <a:blip xmlns:r="http://schemas.openxmlformats.org/officeDocument/2006/relationships" r:embed="rId336"/>
        <a:stretch>
          <a:fillRect/>
        </a:stretch>
      </xdr:blipFill>
      <xdr:spPr>
        <a:xfrm>
          <a:off x="57785" y="1011598180"/>
          <a:ext cx="1641475" cy="1564640"/>
        </a:xfrm>
        <a:prstGeom prst="rect">
          <a:avLst/>
        </a:prstGeom>
        <a:noFill/>
        <a:ln w="9525">
          <a:noFill/>
        </a:ln>
      </xdr:spPr>
    </xdr:pic>
    <xdr:clientData/>
  </xdr:twoCellAnchor>
  <xdr:twoCellAnchor editAs="oneCell">
    <xdr:from>
      <xdr:col>0</xdr:col>
      <xdr:colOff>57785</xdr:colOff>
      <xdr:row>565</xdr:row>
      <xdr:rowOff>35560</xdr:rowOff>
    </xdr:from>
    <xdr:to>
      <xdr:col>0</xdr:col>
      <xdr:colOff>1633855</xdr:colOff>
      <xdr:row>565</xdr:row>
      <xdr:rowOff>1638300</xdr:rowOff>
    </xdr:to>
    <xdr:pic>
      <xdr:nvPicPr>
        <xdr:cNvPr id="578" name="图片 577">
          <a:extLst>
            <a:ext uri="{FF2B5EF4-FFF2-40B4-BE49-F238E27FC236}">
              <a16:creationId xmlns:a16="http://schemas.microsoft.com/office/drawing/2014/main" id="{00000000-0008-0000-6500-000042020000}"/>
            </a:ext>
          </a:extLst>
        </xdr:cNvPr>
        <xdr:cNvPicPr>
          <a:picLocks noChangeAspect="1"/>
        </xdr:cNvPicPr>
      </xdr:nvPicPr>
      <xdr:blipFill>
        <a:blip xmlns:r="http://schemas.openxmlformats.org/officeDocument/2006/relationships" r:embed="rId337"/>
        <a:stretch>
          <a:fillRect/>
        </a:stretch>
      </xdr:blipFill>
      <xdr:spPr>
        <a:xfrm>
          <a:off x="57785" y="1013484130"/>
          <a:ext cx="1576070" cy="1602740"/>
        </a:xfrm>
        <a:prstGeom prst="rect">
          <a:avLst/>
        </a:prstGeom>
        <a:noFill/>
        <a:ln w="9525">
          <a:noFill/>
        </a:ln>
      </xdr:spPr>
    </xdr:pic>
    <xdr:clientData/>
  </xdr:twoCellAnchor>
  <xdr:twoCellAnchor editAs="oneCell">
    <xdr:from>
      <xdr:col>0</xdr:col>
      <xdr:colOff>57785</xdr:colOff>
      <xdr:row>567</xdr:row>
      <xdr:rowOff>83185</xdr:rowOff>
    </xdr:from>
    <xdr:to>
      <xdr:col>0</xdr:col>
      <xdr:colOff>1828800</xdr:colOff>
      <xdr:row>567</xdr:row>
      <xdr:rowOff>1530985</xdr:rowOff>
    </xdr:to>
    <xdr:pic>
      <xdr:nvPicPr>
        <xdr:cNvPr id="579" name="图片 578">
          <a:extLst>
            <a:ext uri="{FF2B5EF4-FFF2-40B4-BE49-F238E27FC236}">
              <a16:creationId xmlns:a16="http://schemas.microsoft.com/office/drawing/2014/main" id="{00000000-0008-0000-6500-000043020000}"/>
            </a:ext>
          </a:extLst>
        </xdr:cNvPr>
        <xdr:cNvPicPr>
          <a:picLocks noChangeAspect="1"/>
        </xdr:cNvPicPr>
      </xdr:nvPicPr>
      <xdr:blipFill>
        <a:blip xmlns:r="http://schemas.openxmlformats.org/officeDocument/2006/relationships" r:embed="rId338"/>
        <a:stretch>
          <a:fillRect/>
        </a:stretch>
      </xdr:blipFill>
      <xdr:spPr>
        <a:xfrm>
          <a:off x="57785" y="1017341755"/>
          <a:ext cx="1771015" cy="1447800"/>
        </a:xfrm>
        <a:prstGeom prst="rect">
          <a:avLst/>
        </a:prstGeom>
        <a:noFill/>
        <a:ln w="9525">
          <a:noFill/>
        </a:ln>
      </xdr:spPr>
    </xdr:pic>
    <xdr:clientData/>
  </xdr:twoCellAnchor>
  <xdr:twoCellAnchor editAs="oneCell">
    <xdr:from>
      <xdr:col>0</xdr:col>
      <xdr:colOff>57785</xdr:colOff>
      <xdr:row>568</xdr:row>
      <xdr:rowOff>130810</xdr:rowOff>
    </xdr:from>
    <xdr:to>
      <xdr:col>0</xdr:col>
      <xdr:colOff>1835785</xdr:colOff>
      <xdr:row>568</xdr:row>
      <xdr:rowOff>1565910</xdr:rowOff>
    </xdr:to>
    <xdr:pic>
      <xdr:nvPicPr>
        <xdr:cNvPr id="580" name="图片 579">
          <a:extLst>
            <a:ext uri="{FF2B5EF4-FFF2-40B4-BE49-F238E27FC236}">
              <a16:creationId xmlns:a16="http://schemas.microsoft.com/office/drawing/2014/main" id="{00000000-0008-0000-6500-000044020000}"/>
            </a:ext>
          </a:extLst>
        </xdr:cNvPr>
        <xdr:cNvPicPr>
          <a:picLocks noChangeAspect="1"/>
        </xdr:cNvPicPr>
      </xdr:nvPicPr>
      <xdr:blipFill>
        <a:blip xmlns:r="http://schemas.openxmlformats.org/officeDocument/2006/relationships" r:embed="rId339"/>
        <a:stretch>
          <a:fillRect/>
        </a:stretch>
      </xdr:blipFill>
      <xdr:spPr>
        <a:xfrm>
          <a:off x="57785" y="1019294380"/>
          <a:ext cx="1778000" cy="1435100"/>
        </a:xfrm>
        <a:prstGeom prst="rect">
          <a:avLst/>
        </a:prstGeom>
        <a:noFill/>
        <a:ln w="9525">
          <a:noFill/>
        </a:ln>
      </xdr:spPr>
    </xdr:pic>
    <xdr:clientData/>
  </xdr:twoCellAnchor>
  <xdr:twoCellAnchor editAs="oneCell">
    <xdr:from>
      <xdr:col>0</xdr:col>
      <xdr:colOff>57785</xdr:colOff>
      <xdr:row>569</xdr:row>
      <xdr:rowOff>92710</xdr:rowOff>
    </xdr:from>
    <xdr:to>
      <xdr:col>0</xdr:col>
      <xdr:colOff>1843405</xdr:colOff>
      <xdr:row>569</xdr:row>
      <xdr:rowOff>1562735</xdr:rowOff>
    </xdr:to>
    <xdr:pic>
      <xdr:nvPicPr>
        <xdr:cNvPr id="581" name="图片 580">
          <a:extLst>
            <a:ext uri="{FF2B5EF4-FFF2-40B4-BE49-F238E27FC236}">
              <a16:creationId xmlns:a16="http://schemas.microsoft.com/office/drawing/2014/main" id="{00000000-0008-0000-6500-000045020000}"/>
            </a:ext>
          </a:extLst>
        </xdr:cNvPr>
        <xdr:cNvPicPr>
          <a:picLocks noChangeAspect="1"/>
        </xdr:cNvPicPr>
      </xdr:nvPicPr>
      <xdr:blipFill>
        <a:blip xmlns:r="http://schemas.openxmlformats.org/officeDocument/2006/relationships" r:embed="rId340"/>
        <a:stretch>
          <a:fillRect/>
        </a:stretch>
      </xdr:blipFill>
      <xdr:spPr>
        <a:xfrm>
          <a:off x="57785" y="1021161280"/>
          <a:ext cx="1785620" cy="1470025"/>
        </a:xfrm>
        <a:prstGeom prst="rect">
          <a:avLst/>
        </a:prstGeom>
        <a:noFill/>
        <a:ln w="9525">
          <a:noFill/>
        </a:ln>
      </xdr:spPr>
    </xdr:pic>
    <xdr:clientData/>
  </xdr:twoCellAnchor>
  <xdr:twoCellAnchor editAs="oneCell">
    <xdr:from>
      <xdr:col>0</xdr:col>
      <xdr:colOff>57785</xdr:colOff>
      <xdr:row>570</xdr:row>
      <xdr:rowOff>73660</xdr:rowOff>
    </xdr:from>
    <xdr:to>
      <xdr:col>0</xdr:col>
      <xdr:colOff>1776730</xdr:colOff>
      <xdr:row>570</xdr:row>
      <xdr:rowOff>1613535</xdr:rowOff>
    </xdr:to>
    <xdr:pic>
      <xdr:nvPicPr>
        <xdr:cNvPr id="582" name="图片 581">
          <a:extLst>
            <a:ext uri="{FF2B5EF4-FFF2-40B4-BE49-F238E27FC236}">
              <a16:creationId xmlns:a16="http://schemas.microsoft.com/office/drawing/2014/main" id="{00000000-0008-0000-6500-000046020000}"/>
            </a:ext>
          </a:extLst>
        </xdr:cNvPr>
        <xdr:cNvPicPr>
          <a:picLocks noChangeAspect="1"/>
        </xdr:cNvPicPr>
      </xdr:nvPicPr>
      <xdr:blipFill>
        <a:blip xmlns:r="http://schemas.openxmlformats.org/officeDocument/2006/relationships" r:embed="rId341"/>
        <a:stretch>
          <a:fillRect/>
        </a:stretch>
      </xdr:blipFill>
      <xdr:spPr>
        <a:xfrm>
          <a:off x="57785" y="1023047230"/>
          <a:ext cx="1718945" cy="1539875"/>
        </a:xfrm>
        <a:prstGeom prst="rect">
          <a:avLst/>
        </a:prstGeom>
        <a:noFill/>
        <a:ln w="9525">
          <a:noFill/>
        </a:ln>
      </xdr:spPr>
    </xdr:pic>
    <xdr:clientData/>
  </xdr:twoCellAnchor>
  <xdr:twoCellAnchor editAs="oneCell">
    <xdr:from>
      <xdr:col>0</xdr:col>
      <xdr:colOff>57785</xdr:colOff>
      <xdr:row>571</xdr:row>
      <xdr:rowOff>64135</xdr:rowOff>
    </xdr:from>
    <xdr:to>
      <xdr:col>0</xdr:col>
      <xdr:colOff>1804035</xdr:colOff>
      <xdr:row>571</xdr:row>
      <xdr:rowOff>1636395</xdr:rowOff>
    </xdr:to>
    <xdr:pic>
      <xdr:nvPicPr>
        <xdr:cNvPr id="583" name="图片 582">
          <a:extLst>
            <a:ext uri="{FF2B5EF4-FFF2-40B4-BE49-F238E27FC236}">
              <a16:creationId xmlns:a16="http://schemas.microsoft.com/office/drawing/2014/main" id="{00000000-0008-0000-6500-000047020000}"/>
            </a:ext>
          </a:extLst>
        </xdr:cNvPr>
        <xdr:cNvPicPr>
          <a:picLocks noChangeAspect="1"/>
        </xdr:cNvPicPr>
      </xdr:nvPicPr>
      <xdr:blipFill>
        <a:blip xmlns:r="http://schemas.openxmlformats.org/officeDocument/2006/relationships" r:embed="rId342"/>
        <a:stretch>
          <a:fillRect/>
        </a:stretch>
      </xdr:blipFill>
      <xdr:spPr>
        <a:xfrm>
          <a:off x="57785" y="1024942705"/>
          <a:ext cx="1746250" cy="1572260"/>
        </a:xfrm>
        <a:prstGeom prst="rect">
          <a:avLst/>
        </a:prstGeom>
        <a:noFill/>
        <a:ln w="9525">
          <a:noFill/>
        </a:ln>
      </xdr:spPr>
    </xdr:pic>
    <xdr:clientData/>
  </xdr:twoCellAnchor>
  <xdr:twoCellAnchor editAs="oneCell">
    <xdr:from>
      <xdr:col>0</xdr:col>
      <xdr:colOff>57785</xdr:colOff>
      <xdr:row>572</xdr:row>
      <xdr:rowOff>35560</xdr:rowOff>
    </xdr:from>
    <xdr:to>
      <xdr:col>0</xdr:col>
      <xdr:colOff>1803400</xdr:colOff>
      <xdr:row>572</xdr:row>
      <xdr:rowOff>1597660</xdr:rowOff>
    </xdr:to>
    <xdr:pic>
      <xdr:nvPicPr>
        <xdr:cNvPr id="584" name="图片 583">
          <a:extLst>
            <a:ext uri="{FF2B5EF4-FFF2-40B4-BE49-F238E27FC236}">
              <a16:creationId xmlns:a16="http://schemas.microsoft.com/office/drawing/2014/main" id="{00000000-0008-0000-6500-000048020000}"/>
            </a:ext>
          </a:extLst>
        </xdr:cNvPr>
        <xdr:cNvPicPr>
          <a:picLocks noChangeAspect="1"/>
        </xdr:cNvPicPr>
      </xdr:nvPicPr>
      <xdr:blipFill>
        <a:blip xmlns:r="http://schemas.openxmlformats.org/officeDocument/2006/relationships" r:embed="rId343"/>
        <a:stretch>
          <a:fillRect/>
        </a:stretch>
      </xdr:blipFill>
      <xdr:spPr>
        <a:xfrm>
          <a:off x="57785" y="1026819130"/>
          <a:ext cx="1745615" cy="1562100"/>
        </a:xfrm>
        <a:prstGeom prst="rect">
          <a:avLst/>
        </a:prstGeom>
        <a:noFill/>
        <a:ln w="9525">
          <a:noFill/>
        </a:ln>
      </xdr:spPr>
    </xdr:pic>
    <xdr:clientData/>
  </xdr:twoCellAnchor>
  <xdr:twoCellAnchor editAs="oneCell">
    <xdr:from>
      <xdr:col>0</xdr:col>
      <xdr:colOff>172085</xdr:colOff>
      <xdr:row>576</xdr:row>
      <xdr:rowOff>149860</xdr:rowOff>
    </xdr:from>
    <xdr:to>
      <xdr:col>0</xdr:col>
      <xdr:colOff>1962150</xdr:colOff>
      <xdr:row>576</xdr:row>
      <xdr:rowOff>1638300</xdr:rowOff>
    </xdr:to>
    <xdr:pic>
      <xdr:nvPicPr>
        <xdr:cNvPr id="585" name="图片 584">
          <a:extLst>
            <a:ext uri="{FF2B5EF4-FFF2-40B4-BE49-F238E27FC236}">
              <a16:creationId xmlns:a16="http://schemas.microsoft.com/office/drawing/2014/main" id="{00000000-0008-0000-6500-000049020000}"/>
            </a:ext>
          </a:extLst>
        </xdr:cNvPr>
        <xdr:cNvPicPr>
          <a:picLocks noChangeAspect="1"/>
        </xdr:cNvPicPr>
      </xdr:nvPicPr>
      <xdr:blipFill>
        <a:blip xmlns:r="http://schemas.openxmlformats.org/officeDocument/2006/relationships" r:embed="rId344"/>
        <a:stretch>
          <a:fillRect/>
        </a:stretch>
      </xdr:blipFill>
      <xdr:spPr>
        <a:xfrm>
          <a:off x="172085" y="1034553430"/>
          <a:ext cx="1790065" cy="1488440"/>
        </a:xfrm>
        <a:prstGeom prst="rect">
          <a:avLst/>
        </a:prstGeom>
        <a:noFill/>
        <a:ln w="9525">
          <a:noFill/>
        </a:ln>
      </xdr:spPr>
    </xdr:pic>
    <xdr:clientData/>
  </xdr:twoCellAnchor>
  <xdr:twoCellAnchor editAs="oneCell">
    <xdr:from>
      <xdr:col>0</xdr:col>
      <xdr:colOff>57785</xdr:colOff>
      <xdr:row>575</xdr:row>
      <xdr:rowOff>111760</xdr:rowOff>
    </xdr:from>
    <xdr:to>
      <xdr:col>0</xdr:col>
      <xdr:colOff>1819910</xdr:colOff>
      <xdr:row>575</xdr:row>
      <xdr:rowOff>1559560</xdr:rowOff>
    </xdr:to>
    <xdr:pic>
      <xdr:nvPicPr>
        <xdr:cNvPr id="586" name="图片 585">
          <a:extLst>
            <a:ext uri="{FF2B5EF4-FFF2-40B4-BE49-F238E27FC236}">
              <a16:creationId xmlns:a16="http://schemas.microsoft.com/office/drawing/2014/main" id="{00000000-0008-0000-6500-00004A020000}"/>
            </a:ext>
          </a:extLst>
        </xdr:cNvPr>
        <xdr:cNvPicPr>
          <a:picLocks noChangeAspect="1"/>
        </xdr:cNvPicPr>
      </xdr:nvPicPr>
      <xdr:blipFill>
        <a:blip xmlns:r="http://schemas.openxmlformats.org/officeDocument/2006/relationships" r:embed="rId345"/>
        <a:stretch>
          <a:fillRect/>
        </a:stretch>
      </xdr:blipFill>
      <xdr:spPr>
        <a:xfrm>
          <a:off x="57785" y="1032610330"/>
          <a:ext cx="1762125" cy="1447800"/>
        </a:xfrm>
        <a:prstGeom prst="rect">
          <a:avLst/>
        </a:prstGeom>
        <a:noFill/>
        <a:ln w="9525">
          <a:noFill/>
        </a:ln>
      </xdr:spPr>
    </xdr:pic>
    <xdr:clientData/>
  </xdr:twoCellAnchor>
  <xdr:twoCellAnchor editAs="oneCell">
    <xdr:from>
      <xdr:col>0</xdr:col>
      <xdr:colOff>210185</xdr:colOff>
      <xdr:row>574</xdr:row>
      <xdr:rowOff>159385</xdr:rowOff>
    </xdr:from>
    <xdr:to>
      <xdr:col>0</xdr:col>
      <xdr:colOff>1943100</xdr:colOff>
      <xdr:row>574</xdr:row>
      <xdr:rowOff>1608455</xdr:rowOff>
    </xdr:to>
    <xdr:pic>
      <xdr:nvPicPr>
        <xdr:cNvPr id="587" name="图片 586">
          <a:extLst>
            <a:ext uri="{FF2B5EF4-FFF2-40B4-BE49-F238E27FC236}">
              <a16:creationId xmlns:a16="http://schemas.microsoft.com/office/drawing/2014/main" id="{00000000-0008-0000-6500-00004B020000}"/>
            </a:ext>
          </a:extLst>
        </xdr:cNvPr>
        <xdr:cNvPicPr>
          <a:picLocks noChangeAspect="1"/>
        </xdr:cNvPicPr>
      </xdr:nvPicPr>
      <xdr:blipFill>
        <a:blip xmlns:r="http://schemas.openxmlformats.org/officeDocument/2006/relationships" r:embed="rId346"/>
        <a:stretch>
          <a:fillRect/>
        </a:stretch>
      </xdr:blipFill>
      <xdr:spPr>
        <a:xfrm>
          <a:off x="210185" y="1030752955"/>
          <a:ext cx="1732915" cy="1449070"/>
        </a:xfrm>
        <a:prstGeom prst="rect">
          <a:avLst/>
        </a:prstGeom>
        <a:noFill/>
        <a:ln w="9525">
          <a:noFill/>
        </a:ln>
      </xdr:spPr>
    </xdr:pic>
    <xdr:clientData/>
  </xdr:twoCellAnchor>
  <xdr:twoCellAnchor editAs="oneCell">
    <xdr:from>
      <xdr:col>0</xdr:col>
      <xdr:colOff>57785</xdr:colOff>
      <xdr:row>577</xdr:row>
      <xdr:rowOff>92710</xdr:rowOff>
    </xdr:from>
    <xdr:to>
      <xdr:col>0</xdr:col>
      <xdr:colOff>1813560</xdr:colOff>
      <xdr:row>577</xdr:row>
      <xdr:rowOff>1579245</xdr:rowOff>
    </xdr:to>
    <xdr:pic>
      <xdr:nvPicPr>
        <xdr:cNvPr id="588" name="图片 587">
          <a:extLst>
            <a:ext uri="{FF2B5EF4-FFF2-40B4-BE49-F238E27FC236}">
              <a16:creationId xmlns:a16="http://schemas.microsoft.com/office/drawing/2014/main" id="{00000000-0008-0000-6500-00004C020000}"/>
            </a:ext>
          </a:extLst>
        </xdr:cNvPr>
        <xdr:cNvPicPr>
          <a:picLocks noChangeAspect="1"/>
        </xdr:cNvPicPr>
      </xdr:nvPicPr>
      <xdr:blipFill>
        <a:blip xmlns:r="http://schemas.openxmlformats.org/officeDocument/2006/relationships" r:embed="rId347"/>
        <a:stretch>
          <a:fillRect/>
        </a:stretch>
      </xdr:blipFill>
      <xdr:spPr>
        <a:xfrm>
          <a:off x="57785" y="1036401280"/>
          <a:ext cx="1755775" cy="1486535"/>
        </a:xfrm>
        <a:prstGeom prst="rect">
          <a:avLst/>
        </a:prstGeom>
        <a:noFill/>
        <a:ln w="9525">
          <a:noFill/>
        </a:ln>
      </xdr:spPr>
    </xdr:pic>
    <xdr:clientData/>
  </xdr:twoCellAnchor>
  <xdr:twoCellAnchor editAs="oneCell">
    <xdr:from>
      <xdr:col>0</xdr:col>
      <xdr:colOff>57785</xdr:colOff>
      <xdr:row>578</xdr:row>
      <xdr:rowOff>64135</xdr:rowOff>
    </xdr:from>
    <xdr:to>
      <xdr:col>0</xdr:col>
      <xdr:colOff>1790065</xdr:colOff>
      <xdr:row>578</xdr:row>
      <xdr:rowOff>1624330</xdr:rowOff>
    </xdr:to>
    <xdr:pic>
      <xdr:nvPicPr>
        <xdr:cNvPr id="589" name="图片 588">
          <a:extLst>
            <a:ext uri="{FF2B5EF4-FFF2-40B4-BE49-F238E27FC236}">
              <a16:creationId xmlns:a16="http://schemas.microsoft.com/office/drawing/2014/main" id="{00000000-0008-0000-6500-00004D020000}"/>
            </a:ext>
          </a:extLst>
        </xdr:cNvPr>
        <xdr:cNvPicPr>
          <a:picLocks noChangeAspect="1"/>
        </xdr:cNvPicPr>
      </xdr:nvPicPr>
      <xdr:blipFill>
        <a:blip xmlns:r="http://schemas.openxmlformats.org/officeDocument/2006/relationships" r:embed="rId348"/>
        <a:stretch>
          <a:fillRect/>
        </a:stretch>
      </xdr:blipFill>
      <xdr:spPr>
        <a:xfrm>
          <a:off x="57785" y="1038277705"/>
          <a:ext cx="1732280" cy="1560195"/>
        </a:xfrm>
        <a:prstGeom prst="rect">
          <a:avLst/>
        </a:prstGeom>
        <a:noFill/>
        <a:ln w="9525">
          <a:noFill/>
        </a:ln>
      </xdr:spPr>
    </xdr:pic>
    <xdr:clientData/>
  </xdr:twoCellAnchor>
  <xdr:twoCellAnchor editAs="oneCell">
    <xdr:from>
      <xdr:col>0</xdr:col>
      <xdr:colOff>57785</xdr:colOff>
      <xdr:row>579</xdr:row>
      <xdr:rowOff>92710</xdr:rowOff>
    </xdr:from>
    <xdr:to>
      <xdr:col>0</xdr:col>
      <xdr:colOff>1851025</xdr:colOff>
      <xdr:row>579</xdr:row>
      <xdr:rowOff>1567180</xdr:rowOff>
    </xdr:to>
    <xdr:pic>
      <xdr:nvPicPr>
        <xdr:cNvPr id="590" name="图片 589">
          <a:extLst>
            <a:ext uri="{FF2B5EF4-FFF2-40B4-BE49-F238E27FC236}">
              <a16:creationId xmlns:a16="http://schemas.microsoft.com/office/drawing/2014/main" id="{00000000-0008-0000-6500-00004E020000}"/>
            </a:ext>
          </a:extLst>
        </xdr:cNvPr>
        <xdr:cNvPicPr>
          <a:picLocks noChangeAspect="1"/>
        </xdr:cNvPicPr>
      </xdr:nvPicPr>
      <xdr:blipFill>
        <a:blip xmlns:r="http://schemas.openxmlformats.org/officeDocument/2006/relationships" r:embed="rId349"/>
        <a:stretch>
          <a:fillRect/>
        </a:stretch>
      </xdr:blipFill>
      <xdr:spPr>
        <a:xfrm>
          <a:off x="57785" y="1040211280"/>
          <a:ext cx="1793240" cy="1474470"/>
        </a:xfrm>
        <a:prstGeom prst="rect">
          <a:avLst/>
        </a:prstGeom>
        <a:noFill/>
        <a:ln w="9525">
          <a:noFill/>
        </a:ln>
      </xdr:spPr>
    </xdr:pic>
    <xdr:clientData/>
  </xdr:twoCellAnchor>
  <xdr:twoCellAnchor editAs="oneCell">
    <xdr:from>
      <xdr:col>0</xdr:col>
      <xdr:colOff>57785</xdr:colOff>
      <xdr:row>580</xdr:row>
      <xdr:rowOff>102235</xdr:rowOff>
    </xdr:from>
    <xdr:to>
      <xdr:col>0</xdr:col>
      <xdr:colOff>1814195</xdr:colOff>
      <xdr:row>580</xdr:row>
      <xdr:rowOff>1588770</xdr:rowOff>
    </xdr:to>
    <xdr:pic>
      <xdr:nvPicPr>
        <xdr:cNvPr id="591" name="图片 590">
          <a:extLst>
            <a:ext uri="{FF2B5EF4-FFF2-40B4-BE49-F238E27FC236}">
              <a16:creationId xmlns:a16="http://schemas.microsoft.com/office/drawing/2014/main" id="{00000000-0008-0000-6500-00004F020000}"/>
            </a:ext>
          </a:extLst>
        </xdr:cNvPr>
        <xdr:cNvPicPr>
          <a:picLocks noChangeAspect="1"/>
        </xdr:cNvPicPr>
      </xdr:nvPicPr>
      <xdr:blipFill>
        <a:blip xmlns:r="http://schemas.openxmlformats.org/officeDocument/2006/relationships" r:embed="rId350"/>
        <a:stretch>
          <a:fillRect/>
        </a:stretch>
      </xdr:blipFill>
      <xdr:spPr>
        <a:xfrm>
          <a:off x="57785" y="1042125805"/>
          <a:ext cx="1756410" cy="1486535"/>
        </a:xfrm>
        <a:prstGeom prst="rect">
          <a:avLst/>
        </a:prstGeom>
        <a:noFill/>
        <a:ln w="9525">
          <a:noFill/>
        </a:ln>
      </xdr:spPr>
    </xdr:pic>
    <xdr:clientData/>
  </xdr:twoCellAnchor>
  <xdr:twoCellAnchor editAs="oneCell">
    <xdr:from>
      <xdr:col>0</xdr:col>
      <xdr:colOff>57785</xdr:colOff>
      <xdr:row>581</xdr:row>
      <xdr:rowOff>110490</xdr:rowOff>
    </xdr:from>
    <xdr:to>
      <xdr:col>0</xdr:col>
      <xdr:colOff>1833880</xdr:colOff>
      <xdr:row>581</xdr:row>
      <xdr:rowOff>1534160</xdr:rowOff>
    </xdr:to>
    <xdr:pic>
      <xdr:nvPicPr>
        <xdr:cNvPr id="592" name="图片 591">
          <a:extLst>
            <a:ext uri="{FF2B5EF4-FFF2-40B4-BE49-F238E27FC236}">
              <a16:creationId xmlns:a16="http://schemas.microsoft.com/office/drawing/2014/main" id="{00000000-0008-0000-6500-000050020000}"/>
            </a:ext>
          </a:extLst>
        </xdr:cNvPr>
        <xdr:cNvPicPr>
          <a:picLocks noChangeAspect="1"/>
        </xdr:cNvPicPr>
      </xdr:nvPicPr>
      <xdr:blipFill>
        <a:blip xmlns:r="http://schemas.openxmlformats.org/officeDocument/2006/relationships" r:embed="rId351"/>
        <a:stretch>
          <a:fillRect/>
        </a:stretch>
      </xdr:blipFill>
      <xdr:spPr>
        <a:xfrm>
          <a:off x="57785" y="1044039060"/>
          <a:ext cx="1776095" cy="1423670"/>
        </a:xfrm>
        <a:prstGeom prst="rect">
          <a:avLst/>
        </a:prstGeom>
        <a:noFill/>
        <a:ln w="9525">
          <a:noFill/>
        </a:ln>
      </xdr:spPr>
    </xdr:pic>
    <xdr:clientData/>
  </xdr:twoCellAnchor>
  <xdr:twoCellAnchor editAs="oneCell">
    <xdr:from>
      <xdr:col>0</xdr:col>
      <xdr:colOff>57785</xdr:colOff>
      <xdr:row>582</xdr:row>
      <xdr:rowOff>130810</xdr:rowOff>
    </xdr:from>
    <xdr:to>
      <xdr:col>0</xdr:col>
      <xdr:colOff>1830705</xdr:colOff>
      <xdr:row>582</xdr:row>
      <xdr:rowOff>1562100</xdr:rowOff>
    </xdr:to>
    <xdr:pic>
      <xdr:nvPicPr>
        <xdr:cNvPr id="595" name="图片 594">
          <a:extLst>
            <a:ext uri="{FF2B5EF4-FFF2-40B4-BE49-F238E27FC236}">
              <a16:creationId xmlns:a16="http://schemas.microsoft.com/office/drawing/2014/main" id="{00000000-0008-0000-6500-000053020000}"/>
            </a:ext>
          </a:extLst>
        </xdr:cNvPr>
        <xdr:cNvPicPr>
          <a:picLocks noChangeAspect="1"/>
        </xdr:cNvPicPr>
      </xdr:nvPicPr>
      <xdr:blipFill>
        <a:blip xmlns:r="http://schemas.openxmlformats.org/officeDocument/2006/relationships" r:embed="rId352"/>
        <a:stretch>
          <a:fillRect/>
        </a:stretch>
      </xdr:blipFill>
      <xdr:spPr>
        <a:xfrm>
          <a:off x="57785" y="1045964380"/>
          <a:ext cx="1772920" cy="1431290"/>
        </a:xfrm>
        <a:prstGeom prst="rect">
          <a:avLst/>
        </a:prstGeom>
        <a:noFill/>
        <a:ln w="9525">
          <a:noFill/>
        </a:ln>
      </xdr:spPr>
    </xdr:pic>
    <xdr:clientData/>
  </xdr:twoCellAnchor>
  <xdr:twoCellAnchor editAs="oneCell">
    <xdr:from>
      <xdr:col>0</xdr:col>
      <xdr:colOff>57785</xdr:colOff>
      <xdr:row>583</xdr:row>
      <xdr:rowOff>45085</xdr:rowOff>
    </xdr:from>
    <xdr:to>
      <xdr:col>0</xdr:col>
      <xdr:colOff>1292225</xdr:colOff>
      <xdr:row>583</xdr:row>
      <xdr:rowOff>1657985</xdr:rowOff>
    </xdr:to>
    <xdr:pic>
      <xdr:nvPicPr>
        <xdr:cNvPr id="596" name="图片 595">
          <a:extLst>
            <a:ext uri="{FF2B5EF4-FFF2-40B4-BE49-F238E27FC236}">
              <a16:creationId xmlns:a16="http://schemas.microsoft.com/office/drawing/2014/main" id="{00000000-0008-0000-6500-000054020000}"/>
            </a:ext>
          </a:extLst>
        </xdr:cNvPr>
        <xdr:cNvPicPr>
          <a:picLocks noChangeAspect="1"/>
        </xdr:cNvPicPr>
      </xdr:nvPicPr>
      <xdr:blipFill>
        <a:blip xmlns:r="http://schemas.openxmlformats.org/officeDocument/2006/relationships" r:embed="rId353"/>
        <a:stretch>
          <a:fillRect/>
        </a:stretch>
      </xdr:blipFill>
      <xdr:spPr>
        <a:xfrm>
          <a:off x="57785" y="1047783655"/>
          <a:ext cx="1234440" cy="1612900"/>
        </a:xfrm>
        <a:prstGeom prst="rect">
          <a:avLst/>
        </a:prstGeom>
        <a:noFill/>
        <a:ln w="9525">
          <a:noFill/>
        </a:ln>
      </xdr:spPr>
    </xdr:pic>
    <xdr:clientData/>
  </xdr:twoCellAnchor>
  <xdr:twoCellAnchor editAs="oneCell">
    <xdr:from>
      <xdr:col>0</xdr:col>
      <xdr:colOff>57785</xdr:colOff>
      <xdr:row>584</xdr:row>
      <xdr:rowOff>54610</xdr:rowOff>
    </xdr:from>
    <xdr:to>
      <xdr:col>0</xdr:col>
      <xdr:colOff>1842770</xdr:colOff>
      <xdr:row>584</xdr:row>
      <xdr:rowOff>1589405</xdr:rowOff>
    </xdr:to>
    <xdr:pic>
      <xdr:nvPicPr>
        <xdr:cNvPr id="597" name="图片 596">
          <a:extLst>
            <a:ext uri="{FF2B5EF4-FFF2-40B4-BE49-F238E27FC236}">
              <a16:creationId xmlns:a16="http://schemas.microsoft.com/office/drawing/2014/main" id="{00000000-0008-0000-6500-000055020000}"/>
            </a:ext>
          </a:extLst>
        </xdr:cNvPr>
        <xdr:cNvPicPr>
          <a:picLocks noChangeAspect="1"/>
        </xdr:cNvPicPr>
      </xdr:nvPicPr>
      <xdr:blipFill>
        <a:blip xmlns:r="http://schemas.openxmlformats.org/officeDocument/2006/relationships" r:embed="rId354"/>
        <a:stretch>
          <a:fillRect/>
        </a:stretch>
      </xdr:blipFill>
      <xdr:spPr>
        <a:xfrm>
          <a:off x="57785" y="1049698180"/>
          <a:ext cx="1784985" cy="1534795"/>
        </a:xfrm>
        <a:prstGeom prst="rect">
          <a:avLst/>
        </a:prstGeom>
        <a:noFill/>
        <a:ln w="9525">
          <a:noFill/>
        </a:ln>
      </xdr:spPr>
    </xdr:pic>
    <xdr:clientData/>
  </xdr:twoCellAnchor>
  <xdr:twoCellAnchor editAs="oneCell">
    <xdr:from>
      <xdr:col>0</xdr:col>
      <xdr:colOff>57785</xdr:colOff>
      <xdr:row>585</xdr:row>
      <xdr:rowOff>45085</xdr:rowOff>
    </xdr:from>
    <xdr:to>
      <xdr:col>0</xdr:col>
      <xdr:colOff>1829435</xdr:colOff>
      <xdr:row>585</xdr:row>
      <xdr:rowOff>1586230</xdr:rowOff>
    </xdr:to>
    <xdr:pic>
      <xdr:nvPicPr>
        <xdr:cNvPr id="598" name="图片 597">
          <a:extLst>
            <a:ext uri="{FF2B5EF4-FFF2-40B4-BE49-F238E27FC236}">
              <a16:creationId xmlns:a16="http://schemas.microsoft.com/office/drawing/2014/main" id="{00000000-0008-0000-6500-000056020000}"/>
            </a:ext>
          </a:extLst>
        </xdr:cNvPr>
        <xdr:cNvPicPr>
          <a:picLocks noChangeAspect="1"/>
        </xdr:cNvPicPr>
      </xdr:nvPicPr>
      <xdr:blipFill>
        <a:blip xmlns:r="http://schemas.openxmlformats.org/officeDocument/2006/relationships" r:embed="rId355"/>
        <a:stretch>
          <a:fillRect/>
        </a:stretch>
      </xdr:blipFill>
      <xdr:spPr>
        <a:xfrm>
          <a:off x="57785" y="1051593655"/>
          <a:ext cx="1771650" cy="1541145"/>
        </a:xfrm>
        <a:prstGeom prst="rect">
          <a:avLst/>
        </a:prstGeom>
        <a:noFill/>
        <a:ln w="9525">
          <a:noFill/>
        </a:ln>
      </xdr:spPr>
    </xdr:pic>
    <xdr:clientData/>
  </xdr:twoCellAnchor>
  <xdr:twoCellAnchor editAs="oneCell">
    <xdr:from>
      <xdr:col>0</xdr:col>
      <xdr:colOff>57785</xdr:colOff>
      <xdr:row>586</xdr:row>
      <xdr:rowOff>83185</xdr:rowOff>
    </xdr:from>
    <xdr:to>
      <xdr:col>0</xdr:col>
      <xdr:colOff>1843405</xdr:colOff>
      <xdr:row>586</xdr:row>
      <xdr:rowOff>1615440</xdr:rowOff>
    </xdr:to>
    <xdr:pic>
      <xdr:nvPicPr>
        <xdr:cNvPr id="599" name="图片 598">
          <a:extLst>
            <a:ext uri="{FF2B5EF4-FFF2-40B4-BE49-F238E27FC236}">
              <a16:creationId xmlns:a16="http://schemas.microsoft.com/office/drawing/2014/main" id="{00000000-0008-0000-6500-000057020000}"/>
            </a:ext>
          </a:extLst>
        </xdr:cNvPr>
        <xdr:cNvPicPr>
          <a:picLocks noChangeAspect="1"/>
        </xdr:cNvPicPr>
      </xdr:nvPicPr>
      <xdr:blipFill>
        <a:blip xmlns:r="http://schemas.openxmlformats.org/officeDocument/2006/relationships" r:embed="rId356"/>
        <a:stretch>
          <a:fillRect/>
        </a:stretch>
      </xdr:blipFill>
      <xdr:spPr>
        <a:xfrm>
          <a:off x="57785" y="1053536755"/>
          <a:ext cx="1785620" cy="1532255"/>
        </a:xfrm>
        <a:prstGeom prst="rect">
          <a:avLst/>
        </a:prstGeom>
        <a:noFill/>
        <a:ln w="9525">
          <a:noFill/>
        </a:ln>
      </xdr:spPr>
    </xdr:pic>
    <xdr:clientData/>
  </xdr:twoCellAnchor>
  <xdr:twoCellAnchor editAs="oneCell">
    <xdr:from>
      <xdr:col>0</xdr:col>
      <xdr:colOff>57785</xdr:colOff>
      <xdr:row>587</xdr:row>
      <xdr:rowOff>73660</xdr:rowOff>
    </xdr:from>
    <xdr:to>
      <xdr:col>0</xdr:col>
      <xdr:colOff>1844040</xdr:colOff>
      <xdr:row>587</xdr:row>
      <xdr:rowOff>1613535</xdr:rowOff>
    </xdr:to>
    <xdr:pic>
      <xdr:nvPicPr>
        <xdr:cNvPr id="600" name="图片 599">
          <a:extLst>
            <a:ext uri="{FF2B5EF4-FFF2-40B4-BE49-F238E27FC236}">
              <a16:creationId xmlns:a16="http://schemas.microsoft.com/office/drawing/2014/main" id="{00000000-0008-0000-6500-000058020000}"/>
            </a:ext>
          </a:extLst>
        </xdr:cNvPr>
        <xdr:cNvPicPr>
          <a:picLocks noChangeAspect="1"/>
        </xdr:cNvPicPr>
      </xdr:nvPicPr>
      <xdr:blipFill>
        <a:blip xmlns:r="http://schemas.openxmlformats.org/officeDocument/2006/relationships" r:embed="rId357"/>
        <a:stretch>
          <a:fillRect/>
        </a:stretch>
      </xdr:blipFill>
      <xdr:spPr>
        <a:xfrm>
          <a:off x="57785" y="1055432230"/>
          <a:ext cx="1786255" cy="1539875"/>
        </a:xfrm>
        <a:prstGeom prst="rect">
          <a:avLst/>
        </a:prstGeom>
        <a:noFill/>
        <a:ln w="9525">
          <a:noFill/>
        </a:ln>
      </xdr:spPr>
    </xdr:pic>
    <xdr:clientData/>
  </xdr:twoCellAnchor>
  <xdr:twoCellAnchor editAs="oneCell">
    <xdr:from>
      <xdr:col>0</xdr:col>
      <xdr:colOff>57785</xdr:colOff>
      <xdr:row>589</xdr:row>
      <xdr:rowOff>92710</xdr:rowOff>
    </xdr:from>
    <xdr:to>
      <xdr:col>0</xdr:col>
      <xdr:colOff>1803400</xdr:colOff>
      <xdr:row>589</xdr:row>
      <xdr:rowOff>1644650</xdr:rowOff>
    </xdr:to>
    <xdr:pic>
      <xdr:nvPicPr>
        <xdr:cNvPr id="601" name="图片 600">
          <a:extLst>
            <a:ext uri="{FF2B5EF4-FFF2-40B4-BE49-F238E27FC236}">
              <a16:creationId xmlns:a16="http://schemas.microsoft.com/office/drawing/2014/main" id="{00000000-0008-0000-6500-000059020000}"/>
            </a:ext>
          </a:extLst>
        </xdr:cNvPr>
        <xdr:cNvPicPr>
          <a:picLocks noChangeAspect="1"/>
        </xdr:cNvPicPr>
      </xdr:nvPicPr>
      <xdr:blipFill>
        <a:blip xmlns:r="http://schemas.openxmlformats.org/officeDocument/2006/relationships" r:embed="rId358"/>
        <a:stretch>
          <a:fillRect/>
        </a:stretch>
      </xdr:blipFill>
      <xdr:spPr>
        <a:xfrm>
          <a:off x="57785" y="1059261280"/>
          <a:ext cx="1745615" cy="1551940"/>
        </a:xfrm>
        <a:prstGeom prst="rect">
          <a:avLst/>
        </a:prstGeom>
        <a:noFill/>
        <a:ln w="9525">
          <a:noFill/>
        </a:ln>
      </xdr:spPr>
    </xdr:pic>
    <xdr:clientData/>
  </xdr:twoCellAnchor>
  <xdr:twoCellAnchor editAs="oneCell">
    <xdr:from>
      <xdr:col>0</xdr:col>
      <xdr:colOff>57785</xdr:colOff>
      <xdr:row>588</xdr:row>
      <xdr:rowOff>121285</xdr:rowOff>
    </xdr:from>
    <xdr:to>
      <xdr:col>0</xdr:col>
      <xdr:colOff>1792605</xdr:colOff>
      <xdr:row>588</xdr:row>
      <xdr:rowOff>1595755</xdr:rowOff>
    </xdr:to>
    <xdr:pic>
      <xdr:nvPicPr>
        <xdr:cNvPr id="602" name="图片 601">
          <a:extLst>
            <a:ext uri="{FF2B5EF4-FFF2-40B4-BE49-F238E27FC236}">
              <a16:creationId xmlns:a16="http://schemas.microsoft.com/office/drawing/2014/main" id="{00000000-0008-0000-6500-00005A020000}"/>
            </a:ext>
          </a:extLst>
        </xdr:cNvPr>
        <xdr:cNvPicPr>
          <a:picLocks noChangeAspect="1"/>
        </xdr:cNvPicPr>
      </xdr:nvPicPr>
      <xdr:blipFill>
        <a:blip xmlns:r="http://schemas.openxmlformats.org/officeDocument/2006/relationships" r:embed="rId359"/>
        <a:stretch>
          <a:fillRect/>
        </a:stretch>
      </xdr:blipFill>
      <xdr:spPr>
        <a:xfrm>
          <a:off x="57785" y="1057384855"/>
          <a:ext cx="1734820" cy="1474470"/>
        </a:xfrm>
        <a:prstGeom prst="rect">
          <a:avLst/>
        </a:prstGeom>
        <a:noFill/>
        <a:ln w="9525">
          <a:noFill/>
        </a:ln>
      </xdr:spPr>
    </xdr:pic>
    <xdr:clientData/>
  </xdr:twoCellAnchor>
  <xdr:twoCellAnchor editAs="oneCell">
    <xdr:from>
      <xdr:col>0</xdr:col>
      <xdr:colOff>314960</xdr:colOff>
      <xdr:row>590</xdr:row>
      <xdr:rowOff>187960</xdr:rowOff>
    </xdr:from>
    <xdr:to>
      <xdr:col>0</xdr:col>
      <xdr:colOff>2061210</xdr:colOff>
      <xdr:row>590</xdr:row>
      <xdr:rowOff>1760220</xdr:rowOff>
    </xdr:to>
    <xdr:pic>
      <xdr:nvPicPr>
        <xdr:cNvPr id="603" name="图片 602">
          <a:extLst>
            <a:ext uri="{FF2B5EF4-FFF2-40B4-BE49-F238E27FC236}">
              <a16:creationId xmlns:a16="http://schemas.microsoft.com/office/drawing/2014/main" id="{00000000-0008-0000-6500-00005B020000}"/>
            </a:ext>
          </a:extLst>
        </xdr:cNvPr>
        <xdr:cNvPicPr>
          <a:picLocks noChangeAspect="1"/>
        </xdr:cNvPicPr>
      </xdr:nvPicPr>
      <xdr:blipFill>
        <a:blip xmlns:r="http://schemas.openxmlformats.org/officeDocument/2006/relationships" r:embed="rId360"/>
        <a:stretch>
          <a:fillRect/>
        </a:stretch>
      </xdr:blipFill>
      <xdr:spPr>
        <a:xfrm>
          <a:off x="314960" y="1061261530"/>
          <a:ext cx="1746250" cy="1572260"/>
        </a:xfrm>
        <a:prstGeom prst="rect">
          <a:avLst/>
        </a:prstGeom>
        <a:noFill/>
        <a:ln w="9525">
          <a:noFill/>
        </a:ln>
      </xdr:spPr>
    </xdr:pic>
    <xdr:clientData/>
  </xdr:twoCellAnchor>
  <xdr:twoCellAnchor editAs="oneCell">
    <xdr:from>
      <xdr:col>0</xdr:col>
      <xdr:colOff>57785</xdr:colOff>
      <xdr:row>592</xdr:row>
      <xdr:rowOff>73660</xdr:rowOff>
    </xdr:from>
    <xdr:to>
      <xdr:col>0</xdr:col>
      <xdr:colOff>1780540</xdr:colOff>
      <xdr:row>592</xdr:row>
      <xdr:rowOff>1614805</xdr:rowOff>
    </xdr:to>
    <xdr:pic>
      <xdr:nvPicPr>
        <xdr:cNvPr id="604" name="图片 603">
          <a:extLst>
            <a:ext uri="{FF2B5EF4-FFF2-40B4-BE49-F238E27FC236}">
              <a16:creationId xmlns:a16="http://schemas.microsoft.com/office/drawing/2014/main" id="{00000000-0008-0000-6500-00005C020000}"/>
            </a:ext>
          </a:extLst>
        </xdr:cNvPr>
        <xdr:cNvPicPr>
          <a:picLocks noChangeAspect="1"/>
        </xdr:cNvPicPr>
      </xdr:nvPicPr>
      <xdr:blipFill>
        <a:blip xmlns:r="http://schemas.openxmlformats.org/officeDocument/2006/relationships" r:embed="rId361"/>
        <a:stretch>
          <a:fillRect/>
        </a:stretch>
      </xdr:blipFill>
      <xdr:spPr>
        <a:xfrm>
          <a:off x="57785" y="1064957230"/>
          <a:ext cx="1722755" cy="1541145"/>
        </a:xfrm>
        <a:prstGeom prst="rect">
          <a:avLst/>
        </a:prstGeom>
        <a:noFill/>
        <a:ln w="9525">
          <a:noFill/>
        </a:ln>
      </xdr:spPr>
    </xdr:pic>
    <xdr:clientData/>
  </xdr:twoCellAnchor>
  <xdr:twoCellAnchor editAs="oneCell">
    <xdr:from>
      <xdr:col>0</xdr:col>
      <xdr:colOff>57785</xdr:colOff>
      <xdr:row>591</xdr:row>
      <xdr:rowOff>83185</xdr:rowOff>
    </xdr:from>
    <xdr:to>
      <xdr:col>0</xdr:col>
      <xdr:colOff>1830070</xdr:colOff>
      <xdr:row>591</xdr:row>
      <xdr:rowOff>1623060</xdr:rowOff>
    </xdr:to>
    <xdr:pic>
      <xdr:nvPicPr>
        <xdr:cNvPr id="605" name="图片 604">
          <a:extLst>
            <a:ext uri="{FF2B5EF4-FFF2-40B4-BE49-F238E27FC236}">
              <a16:creationId xmlns:a16="http://schemas.microsoft.com/office/drawing/2014/main" id="{00000000-0008-0000-6500-00005D020000}"/>
            </a:ext>
          </a:extLst>
        </xdr:cNvPr>
        <xdr:cNvPicPr>
          <a:picLocks noChangeAspect="1"/>
        </xdr:cNvPicPr>
      </xdr:nvPicPr>
      <xdr:blipFill>
        <a:blip xmlns:r="http://schemas.openxmlformats.org/officeDocument/2006/relationships" r:embed="rId362"/>
        <a:stretch>
          <a:fillRect/>
        </a:stretch>
      </xdr:blipFill>
      <xdr:spPr>
        <a:xfrm>
          <a:off x="57785" y="1063061755"/>
          <a:ext cx="1772285" cy="1539875"/>
        </a:xfrm>
        <a:prstGeom prst="rect">
          <a:avLst/>
        </a:prstGeom>
        <a:noFill/>
        <a:ln w="9525">
          <a:noFill/>
        </a:ln>
      </xdr:spPr>
    </xdr:pic>
    <xdr:clientData/>
  </xdr:twoCellAnchor>
  <xdr:twoCellAnchor editAs="oneCell">
    <xdr:from>
      <xdr:col>0</xdr:col>
      <xdr:colOff>57785</xdr:colOff>
      <xdr:row>594</xdr:row>
      <xdr:rowOff>54610</xdr:rowOff>
    </xdr:from>
    <xdr:to>
      <xdr:col>0</xdr:col>
      <xdr:colOff>1773555</xdr:colOff>
      <xdr:row>594</xdr:row>
      <xdr:rowOff>1647190</xdr:rowOff>
    </xdr:to>
    <xdr:pic>
      <xdr:nvPicPr>
        <xdr:cNvPr id="606" name="图片 605">
          <a:extLst>
            <a:ext uri="{FF2B5EF4-FFF2-40B4-BE49-F238E27FC236}">
              <a16:creationId xmlns:a16="http://schemas.microsoft.com/office/drawing/2014/main" id="{00000000-0008-0000-6500-00005E020000}"/>
            </a:ext>
          </a:extLst>
        </xdr:cNvPr>
        <xdr:cNvPicPr>
          <a:picLocks noChangeAspect="1"/>
        </xdr:cNvPicPr>
      </xdr:nvPicPr>
      <xdr:blipFill>
        <a:blip xmlns:r="http://schemas.openxmlformats.org/officeDocument/2006/relationships" r:embed="rId363"/>
        <a:stretch>
          <a:fillRect/>
        </a:stretch>
      </xdr:blipFill>
      <xdr:spPr>
        <a:xfrm>
          <a:off x="57785" y="1068748180"/>
          <a:ext cx="1715770" cy="1592580"/>
        </a:xfrm>
        <a:prstGeom prst="rect">
          <a:avLst/>
        </a:prstGeom>
        <a:noFill/>
        <a:ln w="9525">
          <a:noFill/>
        </a:ln>
      </xdr:spPr>
    </xdr:pic>
    <xdr:clientData/>
  </xdr:twoCellAnchor>
  <xdr:twoCellAnchor editAs="oneCell">
    <xdr:from>
      <xdr:col>0</xdr:col>
      <xdr:colOff>57785</xdr:colOff>
      <xdr:row>593</xdr:row>
      <xdr:rowOff>35560</xdr:rowOff>
    </xdr:from>
    <xdr:to>
      <xdr:col>0</xdr:col>
      <xdr:colOff>1765300</xdr:colOff>
      <xdr:row>593</xdr:row>
      <xdr:rowOff>1628140</xdr:rowOff>
    </xdr:to>
    <xdr:pic>
      <xdr:nvPicPr>
        <xdr:cNvPr id="607" name="图片 606">
          <a:extLst>
            <a:ext uri="{FF2B5EF4-FFF2-40B4-BE49-F238E27FC236}">
              <a16:creationId xmlns:a16="http://schemas.microsoft.com/office/drawing/2014/main" id="{00000000-0008-0000-6500-00005F020000}"/>
            </a:ext>
          </a:extLst>
        </xdr:cNvPr>
        <xdr:cNvPicPr>
          <a:picLocks noChangeAspect="1"/>
        </xdr:cNvPicPr>
      </xdr:nvPicPr>
      <xdr:blipFill>
        <a:blip xmlns:r="http://schemas.openxmlformats.org/officeDocument/2006/relationships" r:embed="rId364"/>
        <a:stretch>
          <a:fillRect/>
        </a:stretch>
      </xdr:blipFill>
      <xdr:spPr>
        <a:xfrm>
          <a:off x="57785" y="1066824130"/>
          <a:ext cx="1707515" cy="1592580"/>
        </a:xfrm>
        <a:prstGeom prst="rect">
          <a:avLst/>
        </a:prstGeom>
        <a:noFill/>
        <a:ln w="9525">
          <a:noFill/>
        </a:ln>
      </xdr:spPr>
    </xdr:pic>
    <xdr:clientData/>
  </xdr:twoCellAnchor>
  <xdr:twoCellAnchor editAs="oneCell">
    <xdr:from>
      <xdr:col>0</xdr:col>
      <xdr:colOff>89535</xdr:colOff>
      <xdr:row>595</xdr:row>
      <xdr:rowOff>102235</xdr:rowOff>
    </xdr:from>
    <xdr:to>
      <xdr:col>0</xdr:col>
      <xdr:colOff>2143125</xdr:colOff>
      <xdr:row>595</xdr:row>
      <xdr:rowOff>1592580</xdr:rowOff>
    </xdr:to>
    <xdr:pic>
      <xdr:nvPicPr>
        <xdr:cNvPr id="608" name="图片 607">
          <a:extLst>
            <a:ext uri="{FF2B5EF4-FFF2-40B4-BE49-F238E27FC236}">
              <a16:creationId xmlns:a16="http://schemas.microsoft.com/office/drawing/2014/main" id="{00000000-0008-0000-6500-000060020000}"/>
            </a:ext>
          </a:extLst>
        </xdr:cNvPr>
        <xdr:cNvPicPr>
          <a:picLocks noChangeAspect="1"/>
        </xdr:cNvPicPr>
      </xdr:nvPicPr>
      <xdr:blipFill>
        <a:blip xmlns:r="http://schemas.openxmlformats.org/officeDocument/2006/relationships" r:embed="rId365"/>
        <a:stretch>
          <a:fillRect/>
        </a:stretch>
      </xdr:blipFill>
      <xdr:spPr>
        <a:xfrm>
          <a:off x="89535" y="1070700805"/>
          <a:ext cx="2053590" cy="1490345"/>
        </a:xfrm>
        <a:prstGeom prst="rect">
          <a:avLst/>
        </a:prstGeom>
        <a:noFill/>
        <a:ln w="9525">
          <a:noFill/>
        </a:ln>
      </xdr:spPr>
    </xdr:pic>
    <xdr:clientData/>
  </xdr:twoCellAnchor>
  <xdr:twoCellAnchor editAs="oneCell">
    <xdr:from>
      <xdr:col>0</xdr:col>
      <xdr:colOff>276860</xdr:colOff>
      <xdr:row>597</xdr:row>
      <xdr:rowOff>254635</xdr:rowOff>
    </xdr:from>
    <xdr:to>
      <xdr:col>0</xdr:col>
      <xdr:colOff>2049780</xdr:colOff>
      <xdr:row>597</xdr:row>
      <xdr:rowOff>1579245</xdr:rowOff>
    </xdr:to>
    <xdr:pic>
      <xdr:nvPicPr>
        <xdr:cNvPr id="609" name="图片 608">
          <a:extLst>
            <a:ext uri="{FF2B5EF4-FFF2-40B4-BE49-F238E27FC236}">
              <a16:creationId xmlns:a16="http://schemas.microsoft.com/office/drawing/2014/main" id="{00000000-0008-0000-6500-000061020000}"/>
            </a:ext>
          </a:extLst>
        </xdr:cNvPr>
        <xdr:cNvPicPr>
          <a:picLocks noChangeAspect="1"/>
        </xdr:cNvPicPr>
      </xdr:nvPicPr>
      <xdr:blipFill>
        <a:blip xmlns:r="http://schemas.openxmlformats.org/officeDocument/2006/relationships" r:embed="rId366"/>
        <a:stretch>
          <a:fillRect/>
        </a:stretch>
      </xdr:blipFill>
      <xdr:spPr>
        <a:xfrm>
          <a:off x="276860" y="1074663205"/>
          <a:ext cx="1772920" cy="1324610"/>
        </a:xfrm>
        <a:prstGeom prst="rect">
          <a:avLst/>
        </a:prstGeom>
        <a:noFill/>
        <a:ln w="9525">
          <a:noFill/>
        </a:ln>
      </xdr:spPr>
    </xdr:pic>
    <xdr:clientData/>
  </xdr:twoCellAnchor>
  <xdr:twoCellAnchor editAs="oneCell">
    <xdr:from>
      <xdr:col>0</xdr:col>
      <xdr:colOff>51435</xdr:colOff>
      <xdr:row>596</xdr:row>
      <xdr:rowOff>130810</xdr:rowOff>
    </xdr:from>
    <xdr:to>
      <xdr:col>0</xdr:col>
      <xdr:colOff>2139315</xdr:colOff>
      <xdr:row>596</xdr:row>
      <xdr:rowOff>1662430</xdr:rowOff>
    </xdr:to>
    <xdr:pic>
      <xdr:nvPicPr>
        <xdr:cNvPr id="610" name="图片 609">
          <a:extLst>
            <a:ext uri="{FF2B5EF4-FFF2-40B4-BE49-F238E27FC236}">
              <a16:creationId xmlns:a16="http://schemas.microsoft.com/office/drawing/2014/main" id="{00000000-0008-0000-6500-000062020000}"/>
            </a:ext>
          </a:extLst>
        </xdr:cNvPr>
        <xdr:cNvPicPr>
          <a:picLocks noChangeAspect="1"/>
        </xdr:cNvPicPr>
      </xdr:nvPicPr>
      <xdr:blipFill>
        <a:blip xmlns:r="http://schemas.openxmlformats.org/officeDocument/2006/relationships" r:embed="rId367"/>
        <a:stretch>
          <a:fillRect/>
        </a:stretch>
      </xdr:blipFill>
      <xdr:spPr>
        <a:xfrm>
          <a:off x="51435" y="1072634380"/>
          <a:ext cx="2087880" cy="1531620"/>
        </a:xfrm>
        <a:prstGeom prst="rect">
          <a:avLst/>
        </a:prstGeom>
        <a:noFill/>
        <a:ln w="9525">
          <a:noFill/>
        </a:ln>
      </xdr:spPr>
    </xdr:pic>
    <xdr:clientData/>
  </xdr:twoCellAnchor>
  <xdr:twoCellAnchor editAs="oneCell">
    <xdr:from>
      <xdr:col>0</xdr:col>
      <xdr:colOff>28575</xdr:colOff>
      <xdr:row>600</xdr:row>
      <xdr:rowOff>83185</xdr:rowOff>
    </xdr:from>
    <xdr:to>
      <xdr:col>0</xdr:col>
      <xdr:colOff>2181860</xdr:colOff>
      <xdr:row>600</xdr:row>
      <xdr:rowOff>1662430</xdr:rowOff>
    </xdr:to>
    <xdr:pic>
      <xdr:nvPicPr>
        <xdr:cNvPr id="611" name="图片 610">
          <a:extLst>
            <a:ext uri="{FF2B5EF4-FFF2-40B4-BE49-F238E27FC236}">
              <a16:creationId xmlns:a16="http://schemas.microsoft.com/office/drawing/2014/main" id="{00000000-0008-0000-6500-000063020000}"/>
            </a:ext>
          </a:extLst>
        </xdr:cNvPr>
        <xdr:cNvPicPr>
          <a:picLocks noChangeAspect="1"/>
        </xdr:cNvPicPr>
      </xdr:nvPicPr>
      <xdr:blipFill>
        <a:blip xmlns:r="http://schemas.openxmlformats.org/officeDocument/2006/relationships" r:embed="rId368"/>
        <a:stretch>
          <a:fillRect/>
        </a:stretch>
      </xdr:blipFill>
      <xdr:spPr>
        <a:xfrm>
          <a:off x="28575" y="1080206755"/>
          <a:ext cx="2153285" cy="1579245"/>
        </a:xfrm>
        <a:prstGeom prst="rect">
          <a:avLst/>
        </a:prstGeom>
        <a:noFill/>
        <a:ln w="9525">
          <a:noFill/>
        </a:ln>
      </xdr:spPr>
    </xdr:pic>
    <xdr:clientData/>
  </xdr:twoCellAnchor>
  <xdr:twoCellAnchor editAs="oneCell">
    <xdr:from>
      <xdr:col>0</xdr:col>
      <xdr:colOff>22225</xdr:colOff>
      <xdr:row>599</xdr:row>
      <xdr:rowOff>149860</xdr:rowOff>
    </xdr:from>
    <xdr:to>
      <xdr:col>0</xdr:col>
      <xdr:colOff>2205355</xdr:colOff>
      <xdr:row>599</xdr:row>
      <xdr:rowOff>1741805</xdr:rowOff>
    </xdr:to>
    <xdr:pic>
      <xdr:nvPicPr>
        <xdr:cNvPr id="612" name="图片 611">
          <a:extLst>
            <a:ext uri="{FF2B5EF4-FFF2-40B4-BE49-F238E27FC236}">
              <a16:creationId xmlns:a16="http://schemas.microsoft.com/office/drawing/2014/main" id="{00000000-0008-0000-6500-000064020000}"/>
            </a:ext>
          </a:extLst>
        </xdr:cNvPr>
        <xdr:cNvPicPr>
          <a:picLocks noChangeAspect="1"/>
        </xdr:cNvPicPr>
      </xdr:nvPicPr>
      <xdr:blipFill>
        <a:blip xmlns:r="http://schemas.openxmlformats.org/officeDocument/2006/relationships" r:embed="rId369"/>
        <a:stretch>
          <a:fillRect/>
        </a:stretch>
      </xdr:blipFill>
      <xdr:spPr>
        <a:xfrm>
          <a:off x="22225" y="1078368430"/>
          <a:ext cx="2183130" cy="1591945"/>
        </a:xfrm>
        <a:prstGeom prst="rect">
          <a:avLst/>
        </a:prstGeom>
        <a:noFill/>
        <a:ln w="9525">
          <a:noFill/>
        </a:ln>
      </xdr:spPr>
    </xdr:pic>
    <xdr:clientData/>
  </xdr:twoCellAnchor>
  <xdr:twoCellAnchor editAs="oneCell">
    <xdr:from>
      <xdr:col>0</xdr:col>
      <xdr:colOff>67310</xdr:colOff>
      <xdr:row>598</xdr:row>
      <xdr:rowOff>130810</xdr:rowOff>
    </xdr:from>
    <xdr:to>
      <xdr:col>0</xdr:col>
      <xdr:colOff>2176780</xdr:colOff>
      <xdr:row>598</xdr:row>
      <xdr:rowOff>1699260</xdr:rowOff>
    </xdr:to>
    <xdr:pic>
      <xdr:nvPicPr>
        <xdr:cNvPr id="613" name="图片 612">
          <a:extLst>
            <a:ext uri="{FF2B5EF4-FFF2-40B4-BE49-F238E27FC236}">
              <a16:creationId xmlns:a16="http://schemas.microsoft.com/office/drawing/2014/main" id="{00000000-0008-0000-6500-000065020000}"/>
            </a:ext>
          </a:extLst>
        </xdr:cNvPr>
        <xdr:cNvPicPr>
          <a:picLocks noChangeAspect="1"/>
        </xdr:cNvPicPr>
      </xdr:nvPicPr>
      <xdr:blipFill>
        <a:blip xmlns:r="http://schemas.openxmlformats.org/officeDocument/2006/relationships" r:embed="rId370"/>
        <a:stretch>
          <a:fillRect/>
        </a:stretch>
      </xdr:blipFill>
      <xdr:spPr>
        <a:xfrm>
          <a:off x="67310" y="1076444380"/>
          <a:ext cx="2109470" cy="1568450"/>
        </a:xfrm>
        <a:prstGeom prst="rect">
          <a:avLst/>
        </a:prstGeom>
        <a:noFill/>
        <a:ln w="9525">
          <a:noFill/>
        </a:ln>
      </xdr:spPr>
    </xdr:pic>
    <xdr:clientData/>
  </xdr:twoCellAnchor>
  <xdr:twoCellAnchor editAs="oneCell">
    <xdr:from>
      <xdr:col>0</xdr:col>
      <xdr:colOff>200660</xdr:colOff>
      <xdr:row>602</xdr:row>
      <xdr:rowOff>64135</xdr:rowOff>
    </xdr:from>
    <xdr:to>
      <xdr:col>0</xdr:col>
      <xdr:colOff>1992630</xdr:colOff>
      <xdr:row>602</xdr:row>
      <xdr:rowOff>1591310</xdr:rowOff>
    </xdr:to>
    <xdr:pic>
      <xdr:nvPicPr>
        <xdr:cNvPr id="614" name="图片 613">
          <a:extLst>
            <a:ext uri="{FF2B5EF4-FFF2-40B4-BE49-F238E27FC236}">
              <a16:creationId xmlns:a16="http://schemas.microsoft.com/office/drawing/2014/main" id="{00000000-0008-0000-6500-000066020000}"/>
            </a:ext>
          </a:extLst>
        </xdr:cNvPr>
        <xdr:cNvPicPr>
          <a:picLocks noChangeAspect="1"/>
        </xdr:cNvPicPr>
      </xdr:nvPicPr>
      <xdr:blipFill>
        <a:blip xmlns:r="http://schemas.openxmlformats.org/officeDocument/2006/relationships" r:embed="rId371"/>
        <a:stretch>
          <a:fillRect/>
        </a:stretch>
      </xdr:blipFill>
      <xdr:spPr>
        <a:xfrm>
          <a:off x="200660" y="1083680205"/>
          <a:ext cx="1791970" cy="1527175"/>
        </a:xfrm>
        <a:prstGeom prst="rect">
          <a:avLst/>
        </a:prstGeom>
        <a:noFill/>
        <a:ln w="9525">
          <a:noFill/>
        </a:ln>
      </xdr:spPr>
    </xdr:pic>
    <xdr:clientData/>
  </xdr:twoCellAnchor>
  <xdr:twoCellAnchor editAs="oneCell">
    <xdr:from>
      <xdr:col>0</xdr:col>
      <xdr:colOff>178435</xdr:colOff>
      <xdr:row>603</xdr:row>
      <xdr:rowOff>29210</xdr:rowOff>
    </xdr:from>
    <xdr:to>
      <xdr:col>0</xdr:col>
      <xdr:colOff>2051685</xdr:colOff>
      <xdr:row>603</xdr:row>
      <xdr:rowOff>1616710</xdr:rowOff>
    </xdr:to>
    <xdr:pic>
      <xdr:nvPicPr>
        <xdr:cNvPr id="616" name="图片 615">
          <a:extLst>
            <a:ext uri="{FF2B5EF4-FFF2-40B4-BE49-F238E27FC236}">
              <a16:creationId xmlns:a16="http://schemas.microsoft.com/office/drawing/2014/main" id="{00000000-0008-0000-6500-000068020000}"/>
            </a:ext>
          </a:extLst>
        </xdr:cNvPr>
        <xdr:cNvPicPr>
          <a:picLocks noChangeAspect="1"/>
        </xdr:cNvPicPr>
      </xdr:nvPicPr>
      <xdr:blipFill>
        <a:blip xmlns:r="http://schemas.openxmlformats.org/officeDocument/2006/relationships" r:embed="rId372"/>
        <a:stretch>
          <a:fillRect/>
        </a:stretch>
      </xdr:blipFill>
      <xdr:spPr>
        <a:xfrm>
          <a:off x="178435" y="1085334380"/>
          <a:ext cx="1873250" cy="1587500"/>
        </a:xfrm>
        <a:prstGeom prst="rect">
          <a:avLst/>
        </a:prstGeom>
        <a:noFill/>
        <a:ln w="9525">
          <a:noFill/>
        </a:ln>
      </xdr:spPr>
    </xdr:pic>
    <xdr:clientData/>
  </xdr:twoCellAnchor>
  <xdr:twoCellAnchor editAs="oneCell">
    <xdr:from>
      <xdr:col>0</xdr:col>
      <xdr:colOff>57785</xdr:colOff>
      <xdr:row>609</xdr:row>
      <xdr:rowOff>197485</xdr:rowOff>
    </xdr:from>
    <xdr:to>
      <xdr:col>0</xdr:col>
      <xdr:colOff>1845945</xdr:colOff>
      <xdr:row>609</xdr:row>
      <xdr:rowOff>1494155</xdr:rowOff>
    </xdr:to>
    <xdr:pic>
      <xdr:nvPicPr>
        <xdr:cNvPr id="620" name="图片 619">
          <a:extLst>
            <a:ext uri="{FF2B5EF4-FFF2-40B4-BE49-F238E27FC236}">
              <a16:creationId xmlns:a16="http://schemas.microsoft.com/office/drawing/2014/main" id="{00000000-0008-0000-6500-00006C020000}"/>
            </a:ext>
          </a:extLst>
        </xdr:cNvPr>
        <xdr:cNvPicPr>
          <a:picLocks noChangeAspect="1"/>
        </xdr:cNvPicPr>
      </xdr:nvPicPr>
      <xdr:blipFill>
        <a:blip xmlns:r="http://schemas.openxmlformats.org/officeDocument/2006/relationships" r:embed="rId373"/>
        <a:stretch>
          <a:fillRect/>
        </a:stretch>
      </xdr:blipFill>
      <xdr:spPr>
        <a:xfrm>
          <a:off x="57785" y="1095815055"/>
          <a:ext cx="1788160" cy="1296670"/>
        </a:xfrm>
        <a:prstGeom prst="rect">
          <a:avLst/>
        </a:prstGeom>
        <a:noFill/>
        <a:ln w="9525">
          <a:noFill/>
        </a:ln>
      </xdr:spPr>
    </xdr:pic>
    <xdr:clientData/>
  </xdr:twoCellAnchor>
  <xdr:twoCellAnchor editAs="oneCell">
    <xdr:from>
      <xdr:col>0</xdr:col>
      <xdr:colOff>57785</xdr:colOff>
      <xdr:row>607</xdr:row>
      <xdr:rowOff>178435</xdr:rowOff>
    </xdr:from>
    <xdr:to>
      <xdr:col>0</xdr:col>
      <xdr:colOff>1856105</xdr:colOff>
      <xdr:row>607</xdr:row>
      <xdr:rowOff>1496060</xdr:rowOff>
    </xdr:to>
    <xdr:pic>
      <xdr:nvPicPr>
        <xdr:cNvPr id="621" name="图片 620">
          <a:extLst>
            <a:ext uri="{FF2B5EF4-FFF2-40B4-BE49-F238E27FC236}">
              <a16:creationId xmlns:a16="http://schemas.microsoft.com/office/drawing/2014/main" id="{00000000-0008-0000-6500-00006D020000}"/>
            </a:ext>
          </a:extLst>
        </xdr:cNvPr>
        <xdr:cNvPicPr>
          <a:picLocks noChangeAspect="1"/>
        </xdr:cNvPicPr>
      </xdr:nvPicPr>
      <xdr:blipFill>
        <a:blip xmlns:r="http://schemas.openxmlformats.org/officeDocument/2006/relationships" r:embed="rId374"/>
        <a:stretch>
          <a:fillRect/>
        </a:stretch>
      </xdr:blipFill>
      <xdr:spPr>
        <a:xfrm>
          <a:off x="57785" y="1091986005"/>
          <a:ext cx="1798320" cy="1317625"/>
        </a:xfrm>
        <a:prstGeom prst="rect">
          <a:avLst/>
        </a:prstGeom>
        <a:noFill/>
        <a:ln w="9525">
          <a:noFill/>
        </a:ln>
      </xdr:spPr>
    </xdr:pic>
    <xdr:clientData/>
  </xdr:twoCellAnchor>
  <xdr:twoCellAnchor editAs="oneCell">
    <xdr:from>
      <xdr:col>0</xdr:col>
      <xdr:colOff>57785</xdr:colOff>
      <xdr:row>608</xdr:row>
      <xdr:rowOff>150495</xdr:rowOff>
    </xdr:from>
    <xdr:to>
      <xdr:col>0</xdr:col>
      <xdr:colOff>1812925</xdr:colOff>
      <xdr:row>608</xdr:row>
      <xdr:rowOff>1477010</xdr:rowOff>
    </xdr:to>
    <xdr:pic>
      <xdr:nvPicPr>
        <xdr:cNvPr id="622" name="图片 621">
          <a:extLst>
            <a:ext uri="{FF2B5EF4-FFF2-40B4-BE49-F238E27FC236}">
              <a16:creationId xmlns:a16="http://schemas.microsoft.com/office/drawing/2014/main" id="{00000000-0008-0000-6500-00006E020000}"/>
            </a:ext>
          </a:extLst>
        </xdr:cNvPr>
        <xdr:cNvPicPr>
          <a:picLocks noChangeAspect="1"/>
        </xdr:cNvPicPr>
      </xdr:nvPicPr>
      <xdr:blipFill>
        <a:blip xmlns:r="http://schemas.openxmlformats.org/officeDocument/2006/relationships" r:embed="rId375"/>
        <a:stretch>
          <a:fillRect/>
        </a:stretch>
      </xdr:blipFill>
      <xdr:spPr>
        <a:xfrm>
          <a:off x="57785" y="1093863065"/>
          <a:ext cx="1755140" cy="1326515"/>
        </a:xfrm>
        <a:prstGeom prst="rect">
          <a:avLst/>
        </a:prstGeom>
        <a:noFill/>
        <a:ln w="9525">
          <a:noFill/>
        </a:ln>
      </xdr:spPr>
    </xdr:pic>
    <xdr:clientData/>
  </xdr:twoCellAnchor>
  <xdr:twoCellAnchor editAs="oneCell">
    <xdr:from>
      <xdr:col>0</xdr:col>
      <xdr:colOff>57785</xdr:colOff>
      <xdr:row>606</xdr:row>
      <xdr:rowOff>45085</xdr:rowOff>
    </xdr:from>
    <xdr:to>
      <xdr:col>0</xdr:col>
      <xdr:colOff>1855470</xdr:colOff>
      <xdr:row>606</xdr:row>
      <xdr:rowOff>1636395</xdr:rowOff>
    </xdr:to>
    <xdr:pic>
      <xdr:nvPicPr>
        <xdr:cNvPr id="623" name="图片 622">
          <a:extLst>
            <a:ext uri="{FF2B5EF4-FFF2-40B4-BE49-F238E27FC236}">
              <a16:creationId xmlns:a16="http://schemas.microsoft.com/office/drawing/2014/main" id="{00000000-0008-0000-6500-00006F020000}"/>
            </a:ext>
          </a:extLst>
        </xdr:cNvPr>
        <xdr:cNvPicPr>
          <a:picLocks noChangeAspect="1"/>
        </xdr:cNvPicPr>
      </xdr:nvPicPr>
      <xdr:blipFill>
        <a:blip xmlns:r="http://schemas.openxmlformats.org/officeDocument/2006/relationships" r:embed="rId376"/>
        <a:stretch>
          <a:fillRect/>
        </a:stretch>
      </xdr:blipFill>
      <xdr:spPr>
        <a:xfrm>
          <a:off x="57785" y="1089947655"/>
          <a:ext cx="1797685" cy="1591310"/>
        </a:xfrm>
        <a:prstGeom prst="rect">
          <a:avLst/>
        </a:prstGeom>
        <a:noFill/>
        <a:ln w="9525">
          <a:noFill/>
        </a:ln>
      </xdr:spPr>
    </xdr:pic>
    <xdr:clientData/>
  </xdr:twoCellAnchor>
  <xdr:twoCellAnchor editAs="oneCell">
    <xdr:from>
      <xdr:col>0</xdr:col>
      <xdr:colOff>57785</xdr:colOff>
      <xdr:row>610</xdr:row>
      <xdr:rowOff>26035</xdr:rowOff>
    </xdr:from>
    <xdr:to>
      <xdr:col>0</xdr:col>
      <xdr:colOff>1812925</xdr:colOff>
      <xdr:row>610</xdr:row>
      <xdr:rowOff>1641475</xdr:rowOff>
    </xdr:to>
    <xdr:pic>
      <xdr:nvPicPr>
        <xdr:cNvPr id="627" name="图片 626">
          <a:extLst>
            <a:ext uri="{FF2B5EF4-FFF2-40B4-BE49-F238E27FC236}">
              <a16:creationId xmlns:a16="http://schemas.microsoft.com/office/drawing/2014/main" id="{00000000-0008-0000-6500-000073020000}"/>
            </a:ext>
          </a:extLst>
        </xdr:cNvPr>
        <xdr:cNvPicPr>
          <a:picLocks noChangeAspect="1"/>
        </xdr:cNvPicPr>
      </xdr:nvPicPr>
      <xdr:blipFill>
        <a:blip xmlns:r="http://schemas.openxmlformats.org/officeDocument/2006/relationships" r:embed="rId377"/>
        <a:stretch>
          <a:fillRect/>
        </a:stretch>
      </xdr:blipFill>
      <xdr:spPr>
        <a:xfrm>
          <a:off x="57785" y="1097548605"/>
          <a:ext cx="1755140" cy="1615440"/>
        </a:xfrm>
        <a:prstGeom prst="rect">
          <a:avLst/>
        </a:prstGeom>
        <a:noFill/>
        <a:ln w="9525">
          <a:noFill/>
        </a:ln>
      </xdr:spPr>
    </xdr:pic>
    <xdr:clientData/>
  </xdr:twoCellAnchor>
  <xdr:twoCellAnchor editAs="oneCell">
    <xdr:from>
      <xdr:col>0</xdr:col>
      <xdr:colOff>57785</xdr:colOff>
      <xdr:row>611</xdr:row>
      <xdr:rowOff>54610</xdr:rowOff>
    </xdr:from>
    <xdr:to>
      <xdr:col>0</xdr:col>
      <xdr:colOff>1830705</xdr:colOff>
      <xdr:row>611</xdr:row>
      <xdr:rowOff>1635125</xdr:rowOff>
    </xdr:to>
    <xdr:pic>
      <xdr:nvPicPr>
        <xdr:cNvPr id="628" name="图片 627">
          <a:extLst>
            <a:ext uri="{FF2B5EF4-FFF2-40B4-BE49-F238E27FC236}">
              <a16:creationId xmlns:a16="http://schemas.microsoft.com/office/drawing/2014/main" id="{00000000-0008-0000-6500-000074020000}"/>
            </a:ext>
          </a:extLst>
        </xdr:cNvPr>
        <xdr:cNvPicPr>
          <a:picLocks noChangeAspect="1"/>
        </xdr:cNvPicPr>
      </xdr:nvPicPr>
      <xdr:blipFill>
        <a:blip xmlns:r="http://schemas.openxmlformats.org/officeDocument/2006/relationships" r:embed="rId378"/>
        <a:stretch>
          <a:fillRect/>
        </a:stretch>
      </xdr:blipFill>
      <xdr:spPr>
        <a:xfrm>
          <a:off x="57785" y="1099482180"/>
          <a:ext cx="1772920" cy="1580515"/>
        </a:xfrm>
        <a:prstGeom prst="rect">
          <a:avLst/>
        </a:prstGeom>
        <a:noFill/>
        <a:ln w="9525">
          <a:noFill/>
        </a:ln>
      </xdr:spPr>
    </xdr:pic>
    <xdr:clientData/>
  </xdr:twoCellAnchor>
  <xdr:twoCellAnchor editAs="oneCell">
    <xdr:from>
      <xdr:col>0</xdr:col>
      <xdr:colOff>57785</xdr:colOff>
      <xdr:row>612</xdr:row>
      <xdr:rowOff>83185</xdr:rowOff>
    </xdr:from>
    <xdr:to>
      <xdr:col>0</xdr:col>
      <xdr:colOff>1816100</xdr:colOff>
      <xdr:row>612</xdr:row>
      <xdr:rowOff>1555750</xdr:rowOff>
    </xdr:to>
    <xdr:pic>
      <xdr:nvPicPr>
        <xdr:cNvPr id="629" name="图片 628">
          <a:extLst>
            <a:ext uri="{FF2B5EF4-FFF2-40B4-BE49-F238E27FC236}">
              <a16:creationId xmlns:a16="http://schemas.microsoft.com/office/drawing/2014/main" id="{00000000-0008-0000-6500-000075020000}"/>
            </a:ext>
          </a:extLst>
        </xdr:cNvPr>
        <xdr:cNvPicPr>
          <a:picLocks noChangeAspect="1"/>
        </xdr:cNvPicPr>
      </xdr:nvPicPr>
      <xdr:blipFill>
        <a:blip xmlns:r="http://schemas.openxmlformats.org/officeDocument/2006/relationships" r:embed="rId379"/>
        <a:stretch>
          <a:fillRect/>
        </a:stretch>
      </xdr:blipFill>
      <xdr:spPr>
        <a:xfrm>
          <a:off x="57785" y="1101415755"/>
          <a:ext cx="1758315" cy="1472565"/>
        </a:xfrm>
        <a:prstGeom prst="rect">
          <a:avLst/>
        </a:prstGeom>
        <a:noFill/>
        <a:ln w="9525">
          <a:noFill/>
        </a:ln>
      </xdr:spPr>
    </xdr:pic>
    <xdr:clientData/>
  </xdr:twoCellAnchor>
  <xdr:twoCellAnchor editAs="oneCell">
    <xdr:from>
      <xdr:col>0</xdr:col>
      <xdr:colOff>57785</xdr:colOff>
      <xdr:row>613</xdr:row>
      <xdr:rowOff>92710</xdr:rowOff>
    </xdr:from>
    <xdr:to>
      <xdr:col>0</xdr:col>
      <xdr:colOff>1816735</xdr:colOff>
      <xdr:row>613</xdr:row>
      <xdr:rowOff>1607185</xdr:rowOff>
    </xdr:to>
    <xdr:pic>
      <xdr:nvPicPr>
        <xdr:cNvPr id="630" name="图片 629">
          <a:extLst>
            <a:ext uri="{FF2B5EF4-FFF2-40B4-BE49-F238E27FC236}">
              <a16:creationId xmlns:a16="http://schemas.microsoft.com/office/drawing/2014/main" id="{00000000-0008-0000-6500-000076020000}"/>
            </a:ext>
          </a:extLst>
        </xdr:cNvPr>
        <xdr:cNvPicPr>
          <a:picLocks noChangeAspect="1"/>
        </xdr:cNvPicPr>
      </xdr:nvPicPr>
      <xdr:blipFill>
        <a:blip xmlns:r="http://schemas.openxmlformats.org/officeDocument/2006/relationships" r:embed="rId380"/>
        <a:stretch>
          <a:fillRect/>
        </a:stretch>
      </xdr:blipFill>
      <xdr:spPr>
        <a:xfrm>
          <a:off x="57785" y="1103330280"/>
          <a:ext cx="1758950" cy="1514475"/>
        </a:xfrm>
        <a:prstGeom prst="rect">
          <a:avLst/>
        </a:prstGeom>
        <a:noFill/>
        <a:ln w="9525">
          <a:noFill/>
        </a:ln>
      </xdr:spPr>
    </xdr:pic>
    <xdr:clientData/>
  </xdr:twoCellAnchor>
  <xdr:twoCellAnchor editAs="oneCell">
    <xdr:from>
      <xdr:col>0</xdr:col>
      <xdr:colOff>314960</xdr:colOff>
      <xdr:row>614</xdr:row>
      <xdr:rowOff>64135</xdr:rowOff>
    </xdr:from>
    <xdr:to>
      <xdr:col>0</xdr:col>
      <xdr:colOff>2013585</xdr:colOff>
      <xdr:row>614</xdr:row>
      <xdr:rowOff>1682750</xdr:rowOff>
    </xdr:to>
    <xdr:pic>
      <xdr:nvPicPr>
        <xdr:cNvPr id="631" name="图片 630">
          <a:extLst>
            <a:ext uri="{FF2B5EF4-FFF2-40B4-BE49-F238E27FC236}">
              <a16:creationId xmlns:a16="http://schemas.microsoft.com/office/drawing/2014/main" id="{00000000-0008-0000-6500-000077020000}"/>
            </a:ext>
          </a:extLst>
        </xdr:cNvPr>
        <xdr:cNvPicPr>
          <a:picLocks noChangeAspect="1"/>
        </xdr:cNvPicPr>
      </xdr:nvPicPr>
      <xdr:blipFill>
        <a:blip xmlns:r="http://schemas.openxmlformats.org/officeDocument/2006/relationships" r:embed="rId381"/>
        <a:stretch>
          <a:fillRect/>
        </a:stretch>
      </xdr:blipFill>
      <xdr:spPr>
        <a:xfrm>
          <a:off x="314960" y="1105206705"/>
          <a:ext cx="1698625" cy="1618615"/>
        </a:xfrm>
        <a:prstGeom prst="rect">
          <a:avLst/>
        </a:prstGeom>
        <a:noFill/>
        <a:ln w="9525">
          <a:noFill/>
        </a:ln>
      </xdr:spPr>
    </xdr:pic>
    <xdr:clientData/>
  </xdr:twoCellAnchor>
  <xdr:twoCellAnchor editAs="oneCell">
    <xdr:from>
      <xdr:col>0</xdr:col>
      <xdr:colOff>57785</xdr:colOff>
      <xdr:row>615</xdr:row>
      <xdr:rowOff>44450</xdr:rowOff>
    </xdr:from>
    <xdr:to>
      <xdr:col>0</xdr:col>
      <xdr:colOff>1689735</xdr:colOff>
      <xdr:row>615</xdr:row>
      <xdr:rowOff>1669415</xdr:rowOff>
    </xdr:to>
    <xdr:pic>
      <xdr:nvPicPr>
        <xdr:cNvPr id="632" name="图片 631">
          <a:extLst>
            <a:ext uri="{FF2B5EF4-FFF2-40B4-BE49-F238E27FC236}">
              <a16:creationId xmlns:a16="http://schemas.microsoft.com/office/drawing/2014/main" id="{00000000-0008-0000-6500-000078020000}"/>
            </a:ext>
          </a:extLst>
        </xdr:cNvPr>
        <xdr:cNvPicPr>
          <a:picLocks noChangeAspect="1"/>
        </xdr:cNvPicPr>
      </xdr:nvPicPr>
      <xdr:blipFill>
        <a:blip xmlns:r="http://schemas.openxmlformats.org/officeDocument/2006/relationships" r:embed="rId382"/>
        <a:stretch>
          <a:fillRect/>
        </a:stretch>
      </xdr:blipFill>
      <xdr:spPr>
        <a:xfrm>
          <a:off x="57785" y="1107092020"/>
          <a:ext cx="1631950" cy="1624965"/>
        </a:xfrm>
        <a:prstGeom prst="rect">
          <a:avLst/>
        </a:prstGeom>
        <a:noFill/>
        <a:ln w="9525">
          <a:noFill/>
        </a:ln>
      </xdr:spPr>
    </xdr:pic>
    <xdr:clientData/>
  </xdr:twoCellAnchor>
  <xdr:twoCellAnchor editAs="oneCell">
    <xdr:from>
      <xdr:col>0</xdr:col>
      <xdr:colOff>57785</xdr:colOff>
      <xdr:row>616</xdr:row>
      <xdr:rowOff>45085</xdr:rowOff>
    </xdr:from>
    <xdr:to>
      <xdr:col>0</xdr:col>
      <xdr:colOff>1763395</xdr:colOff>
      <xdr:row>616</xdr:row>
      <xdr:rowOff>1649730</xdr:rowOff>
    </xdr:to>
    <xdr:pic>
      <xdr:nvPicPr>
        <xdr:cNvPr id="633" name="图片 632">
          <a:extLst>
            <a:ext uri="{FF2B5EF4-FFF2-40B4-BE49-F238E27FC236}">
              <a16:creationId xmlns:a16="http://schemas.microsoft.com/office/drawing/2014/main" id="{00000000-0008-0000-6500-000079020000}"/>
            </a:ext>
          </a:extLst>
        </xdr:cNvPr>
        <xdr:cNvPicPr>
          <a:picLocks noChangeAspect="1"/>
        </xdr:cNvPicPr>
      </xdr:nvPicPr>
      <xdr:blipFill>
        <a:blip xmlns:r="http://schemas.openxmlformats.org/officeDocument/2006/relationships" r:embed="rId383"/>
        <a:stretch>
          <a:fillRect/>
        </a:stretch>
      </xdr:blipFill>
      <xdr:spPr>
        <a:xfrm>
          <a:off x="57785" y="1108997655"/>
          <a:ext cx="1705610" cy="1604645"/>
        </a:xfrm>
        <a:prstGeom prst="rect">
          <a:avLst/>
        </a:prstGeom>
        <a:noFill/>
        <a:ln w="9525">
          <a:noFill/>
        </a:ln>
      </xdr:spPr>
    </xdr:pic>
    <xdr:clientData/>
  </xdr:twoCellAnchor>
  <xdr:twoCellAnchor editAs="oneCell">
    <xdr:from>
      <xdr:col>0</xdr:col>
      <xdr:colOff>219710</xdr:colOff>
      <xdr:row>617</xdr:row>
      <xdr:rowOff>147955</xdr:rowOff>
    </xdr:from>
    <xdr:to>
      <xdr:col>0</xdr:col>
      <xdr:colOff>1960245</xdr:colOff>
      <xdr:row>617</xdr:row>
      <xdr:rowOff>1637030</xdr:rowOff>
    </xdr:to>
    <xdr:pic>
      <xdr:nvPicPr>
        <xdr:cNvPr id="634" name="图片 633">
          <a:extLst>
            <a:ext uri="{FF2B5EF4-FFF2-40B4-BE49-F238E27FC236}">
              <a16:creationId xmlns:a16="http://schemas.microsoft.com/office/drawing/2014/main" id="{00000000-0008-0000-6500-00007A020000}"/>
            </a:ext>
          </a:extLst>
        </xdr:cNvPr>
        <xdr:cNvPicPr>
          <a:picLocks noChangeAspect="1"/>
        </xdr:cNvPicPr>
      </xdr:nvPicPr>
      <xdr:blipFill>
        <a:blip xmlns:r="http://schemas.openxmlformats.org/officeDocument/2006/relationships" r:embed="rId384"/>
        <a:stretch>
          <a:fillRect/>
        </a:stretch>
      </xdr:blipFill>
      <xdr:spPr>
        <a:xfrm>
          <a:off x="219710" y="1111005525"/>
          <a:ext cx="1740535" cy="1489075"/>
        </a:xfrm>
        <a:prstGeom prst="rect">
          <a:avLst/>
        </a:prstGeom>
        <a:noFill/>
        <a:ln w="9525">
          <a:noFill/>
        </a:ln>
      </xdr:spPr>
    </xdr:pic>
    <xdr:clientData/>
  </xdr:twoCellAnchor>
  <xdr:twoCellAnchor editAs="oneCell">
    <xdr:from>
      <xdr:col>0</xdr:col>
      <xdr:colOff>57785</xdr:colOff>
      <xdr:row>626</xdr:row>
      <xdr:rowOff>64135</xdr:rowOff>
    </xdr:from>
    <xdr:to>
      <xdr:col>0</xdr:col>
      <xdr:colOff>1763395</xdr:colOff>
      <xdr:row>626</xdr:row>
      <xdr:rowOff>1609090</xdr:rowOff>
    </xdr:to>
    <xdr:pic>
      <xdr:nvPicPr>
        <xdr:cNvPr id="653" name="图片 652">
          <a:extLst>
            <a:ext uri="{FF2B5EF4-FFF2-40B4-BE49-F238E27FC236}">
              <a16:creationId xmlns:a16="http://schemas.microsoft.com/office/drawing/2014/main" id="{00000000-0008-0000-6500-00008D020000}"/>
            </a:ext>
          </a:extLst>
        </xdr:cNvPr>
        <xdr:cNvPicPr>
          <a:picLocks noChangeAspect="1"/>
        </xdr:cNvPicPr>
      </xdr:nvPicPr>
      <xdr:blipFill>
        <a:blip xmlns:r="http://schemas.openxmlformats.org/officeDocument/2006/relationships" r:embed="rId385"/>
        <a:stretch>
          <a:fillRect/>
        </a:stretch>
      </xdr:blipFill>
      <xdr:spPr>
        <a:xfrm>
          <a:off x="57785" y="1128269905"/>
          <a:ext cx="1705610" cy="1544955"/>
        </a:xfrm>
        <a:prstGeom prst="rect">
          <a:avLst/>
        </a:prstGeom>
        <a:noFill/>
        <a:ln w="9525">
          <a:noFill/>
        </a:ln>
      </xdr:spPr>
    </xdr:pic>
    <xdr:clientData/>
  </xdr:twoCellAnchor>
  <xdr:twoCellAnchor editAs="oneCell">
    <xdr:from>
      <xdr:col>0</xdr:col>
      <xdr:colOff>57785</xdr:colOff>
      <xdr:row>628</xdr:row>
      <xdr:rowOff>45085</xdr:rowOff>
    </xdr:from>
    <xdr:to>
      <xdr:col>0</xdr:col>
      <xdr:colOff>1765300</xdr:colOff>
      <xdr:row>628</xdr:row>
      <xdr:rowOff>1673225</xdr:rowOff>
    </xdr:to>
    <xdr:pic>
      <xdr:nvPicPr>
        <xdr:cNvPr id="654" name="图片 653">
          <a:extLst>
            <a:ext uri="{FF2B5EF4-FFF2-40B4-BE49-F238E27FC236}">
              <a16:creationId xmlns:a16="http://schemas.microsoft.com/office/drawing/2014/main" id="{00000000-0008-0000-6500-00008E020000}"/>
            </a:ext>
          </a:extLst>
        </xdr:cNvPr>
        <xdr:cNvPicPr>
          <a:picLocks noChangeAspect="1"/>
        </xdr:cNvPicPr>
      </xdr:nvPicPr>
      <xdr:blipFill>
        <a:blip xmlns:r="http://schemas.openxmlformats.org/officeDocument/2006/relationships" r:embed="rId386"/>
        <a:stretch>
          <a:fillRect/>
        </a:stretch>
      </xdr:blipFill>
      <xdr:spPr>
        <a:xfrm>
          <a:off x="57785" y="1132060855"/>
          <a:ext cx="1707515" cy="1628140"/>
        </a:xfrm>
        <a:prstGeom prst="rect">
          <a:avLst/>
        </a:prstGeom>
        <a:noFill/>
        <a:ln w="9525">
          <a:noFill/>
        </a:ln>
      </xdr:spPr>
    </xdr:pic>
    <xdr:clientData/>
  </xdr:twoCellAnchor>
  <xdr:twoCellAnchor editAs="oneCell">
    <xdr:from>
      <xdr:col>0</xdr:col>
      <xdr:colOff>57785</xdr:colOff>
      <xdr:row>627</xdr:row>
      <xdr:rowOff>102235</xdr:rowOff>
    </xdr:from>
    <xdr:to>
      <xdr:col>0</xdr:col>
      <xdr:colOff>1801495</xdr:colOff>
      <xdr:row>627</xdr:row>
      <xdr:rowOff>1590675</xdr:rowOff>
    </xdr:to>
    <xdr:pic>
      <xdr:nvPicPr>
        <xdr:cNvPr id="655" name="图片 654">
          <a:extLst>
            <a:ext uri="{FF2B5EF4-FFF2-40B4-BE49-F238E27FC236}">
              <a16:creationId xmlns:a16="http://schemas.microsoft.com/office/drawing/2014/main" id="{00000000-0008-0000-6500-00008F020000}"/>
            </a:ext>
          </a:extLst>
        </xdr:cNvPr>
        <xdr:cNvPicPr>
          <a:picLocks noChangeAspect="1"/>
        </xdr:cNvPicPr>
      </xdr:nvPicPr>
      <xdr:blipFill>
        <a:blip xmlns:r="http://schemas.openxmlformats.org/officeDocument/2006/relationships" r:embed="rId387"/>
        <a:stretch>
          <a:fillRect/>
        </a:stretch>
      </xdr:blipFill>
      <xdr:spPr>
        <a:xfrm>
          <a:off x="57785" y="1130213005"/>
          <a:ext cx="1743710" cy="1488440"/>
        </a:xfrm>
        <a:prstGeom prst="rect">
          <a:avLst/>
        </a:prstGeom>
        <a:noFill/>
        <a:ln w="9525">
          <a:noFill/>
        </a:ln>
      </xdr:spPr>
    </xdr:pic>
    <xdr:clientData/>
  </xdr:twoCellAnchor>
  <xdr:twoCellAnchor editAs="oneCell">
    <xdr:from>
      <xdr:col>0</xdr:col>
      <xdr:colOff>57785</xdr:colOff>
      <xdr:row>629</xdr:row>
      <xdr:rowOff>45085</xdr:rowOff>
    </xdr:from>
    <xdr:to>
      <xdr:col>0</xdr:col>
      <xdr:colOff>1763395</xdr:colOff>
      <xdr:row>629</xdr:row>
      <xdr:rowOff>1654175</xdr:rowOff>
    </xdr:to>
    <xdr:pic>
      <xdr:nvPicPr>
        <xdr:cNvPr id="656" name="图片 655">
          <a:extLst>
            <a:ext uri="{FF2B5EF4-FFF2-40B4-BE49-F238E27FC236}">
              <a16:creationId xmlns:a16="http://schemas.microsoft.com/office/drawing/2014/main" id="{00000000-0008-0000-6500-000090020000}"/>
            </a:ext>
          </a:extLst>
        </xdr:cNvPr>
        <xdr:cNvPicPr>
          <a:picLocks noChangeAspect="1"/>
        </xdr:cNvPicPr>
      </xdr:nvPicPr>
      <xdr:blipFill>
        <a:blip xmlns:r="http://schemas.openxmlformats.org/officeDocument/2006/relationships" r:embed="rId388"/>
        <a:stretch>
          <a:fillRect/>
        </a:stretch>
      </xdr:blipFill>
      <xdr:spPr>
        <a:xfrm>
          <a:off x="57785" y="1133965855"/>
          <a:ext cx="1705610" cy="1609090"/>
        </a:xfrm>
        <a:prstGeom prst="rect">
          <a:avLst/>
        </a:prstGeom>
        <a:noFill/>
        <a:ln w="9525">
          <a:noFill/>
        </a:ln>
      </xdr:spPr>
    </xdr:pic>
    <xdr:clientData/>
  </xdr:twoCellAnchor>
  <xdr:twoCellAnchor editAs="oneCell">
    <xdr:from>
      <xdr:col>0</xdr:col>
      <xdr:colOff>57785</xdr:colOff>
      <xdr:row>639</xdr:row>
      <xdr:rowOff>92710</xdr:rowOff>
    </xdr:from>
    <xdr:to>
      <xdr:col>0</xdr:col>
      <xdr:colOff>1816100</xdr:colOff>
      <xdr:row>639</xdr:row>
      <xdr:rowOff>1567815</xdr:rowOff>
    </xdr:to>
    <xdr:pic>
      <xdr:nvPicPr>
        <xdr:cNvPr id="661" name="图片 660">
          <a:extLst>
            <a:ext uri="{FF2B5EF4-FFF2-40B4-BE49-F238E27FC236}">
              <a16:creationId xmlns:a16="http://schemas.microsoft.com/office/drawing/2014/main" id="{00000000-0008-0000-6500-000095020000}"/>
            </a:ext>
          </a:extLst>
        </xdr:cNvPr>
        <xdr:cNvPicPr>
          <a:picLocks noChangeAspect="1"/>
        </xdr:cNvPicPr>
      </xdr:nvPicPr>
      <xdr:blipFill>
        <a:blip xmlns:r="http://schemas.openxmlformats.org/officeDocument/2006/relationships" r:embed="rId389"/>
        <a:stretch>
          <a:fillRect/>
        </a:stretch>
      </xdr:blipFill>
      <xdr:spPr>
        <a:xfrm>
          <a:off x="57785" y="1152784080"/>
          <a:ext cx="1758315" cy="1475105"/>
        </a:xfrm>
        <a:prstGeom prst="rect">
          <a:avLst/>
        </a:prstGeom>
        <a:noFill/>
        <a:ln w="9525">
          <a:noFill/>
        </a:ln>
      </xdr:spPr>
    </xdr:pic>
    <xdr:clientData/>
  </xdr:twoCellAnchor>
  <xdr:twoCellAnchor editAs="oneCell">
    <xdr:from>
      <xdr:col>0</xdr:col>
      <xdr:colOff>57785</xdr:colOff>
      <xdr:row>638</xdr:row>
      <xdr:rowOff>64135</xdr:rowOff>
    </xdr:from>
    <xdr:to>
      <xdr:col>0</xdr:col>
      <xdr:colOff>1842135</xdr:colOff>
      <xdr:row>638</xdr:row>
      <xdr:rowOff>1560195</xdr:rowOff>
    </xdr:to>
    <xdr:pic>
      <xdr:nvPicPr>
        <xdr:cNvPr id="662" name="图片 661">
          <a:extLst>
            <a:ext uri="{FF2B5EF4-FFF2-40B4-BE49-F238E27FC236}">
              <a16:creationId xmlns:a16="http://schemas.microsoft.com/office/drawing/2014/main" id="{00000000-0008-0000-6500-000096020000}"/>
            </a:ext>
          </a:extLst>
        </xdr:cNvPr>
        <xdr:cNvPicPr>
          <a:picLocks noChangeAspect="1"/>
        </xdr:cNvPicPr>
      </xdr:nvPicPr>
      <xdr:blipFill>
        <a:blip xmlns:r="http://schemas.openxmlformats.org/officeDocument/2006/relationships" r:embed="rId390"/>
        <a:stretch>
          <a:fillRect/>
        </a:stretch>
      </xdr:blipFill>
      <xdr:spPr>
        <a:xfrm>
          <a:off x="57785" y="1150850505"/>
          <a:ext cx="1784350" cy="1496060"/>
        </a:xfrm>
        <a:prstGeom prst="rect">
          <a:avLst/>
        </a:prstGeom>
        <a:noFill/>
        <a:ln w="9525">
          <a:noFill/>
        </a:ln>
      </xdr:spPr>
    </xdr:pic>
    <xdr:clientData/>
  </xdr:twoCellAnchor>
  <xdr:twoCellAnchor editAs="oneCell">
    <xdr:from>
      <xdr:col>0</xdr:col>
      <xdr:colOff>57785</xdr:colOff>
      <xdr:row>637</xdr:row>
      <xdr:rowOff>64135</xdr:rowOff>
    </xdr:from>
    <xdr:to>
      <xdr:col>0</xdr:col>
      <xdr:colOff>1842135</xdr:colOff>
      <xdr:row>637</xdr:row>
      <xdr:rowOff>1599565</xdr:rowOff>
    </xdr:to>
    <xdr:pic>
      <xdr:nvPicPr>
        <xdr:cNvPr id="663" name="图片 662">
          <a:extLst>
            <a:ext uri="{FF2B5EF4-FFF2-40B4-BE49-F238E27FC236}">
              <a16:creationId xmlns:a16="http://schemas.microsoft.com/office/drawing/2014/main" id="{00000000-0008-0000-6500-000097020000}"/>
            </a:ext>
          </a:extLst>
        </xdr:cNvPr>
        <xdr:cNvPicPr>
          <a:picLocks noChangeAspect="1"/>
        </xdr:cNvPicPr>
      </xdr:nvPicPr>
      <xdr:blipFill>
        <a:blip xmlns:r="http://schemas.openxmlformats.org/officeDocument/2006/relationships" r:embed="rId391"/>
        <a:stretch>
          <a:fillRect/>
        </a:stretch>
      </xdr:blipFill>
      <xdr:spPr>
        <a:xfrm>
          <a:off x="57785" y="1148945505"/>
          <a:ext cx="1784350" cy="1535430"/>
        </a:xfrm>
        <a:prstGeom prst="rect">
          <a:avLst/>
        </a:prstGeom>
        <a:noFill/>
        <a:ln w="9525">
          <a:noFill/>
        </a:ln>
      </xdr:spPr>
    </xdr:pic>
    <xdr:clientData/>
  </xdr:twoCellAnchor>
  <xdr:twoCellAnchor editAs="oneCell">
    <xdr:from>
      <xdr:col>0</xdr:col>
      <xdr:colOff>57785</xdr:colOff>
      <xdr:row>636</xdr:row>
      <xdr:rowOff>73660</xdr:rowOff>
    </xdr:from>
    <xdr:to>
      <xdr:col>0</xdr:col>
      <xdr:colOff>1829435</xdr:colOff>
      <xdr:row>636</xdr:row>
      <xdr:rowOff>1557020</xdr:rowOff>
    </xdr:to>
    <xdr:pic>
      <xdr:nvPicPr>
        <xdr:cNvPr id="664" name="图片 663">
          <a:extLst>
            <a:ext uri="{FF2B5EF4-FFF2-40B4-BE49-F238E27FC236}">
              <a16:creationId xmlns:a16="http://schemas.microsoft.com/office/drawing/2014/main" id="{00000000-0008-0000-6500-000098020000}"/>
            </a:ext>
          </a:extLst>
        </xdr:cNvPr>
        <xdr:cNvPicPr>
          <a:picLocks noChangeAspect="1"/>
        </xdr:cNvPicPr>
      </xdr:nvPicPr>
      <xdr:blipFill>
        <a:blip xmlns:r="http://schemas.openxmlformats.org/officeDocument/2006/relationships" r:embed="rId392"/>
        <a:stretch>
          <a:fillRect/>
        </a:stretch>
      </xdr:blipFill>
      <xdr:spPr>
        <a:xfrm>
          <a:off x="57785" y="1147050030"/>
          <a:ext cx="1771650" cy="1483360"/>
        </a:xfrm>
        <a:prstGeom prst="rect">
          <a:avLst/>
        </a:prstGeom>
        <a:noFill/>
        <a:ln w="9525">
          <a:noFill/>
        </a:ln>
      </xdr:spPr>
    </xdr:pic>
    <xdr:clientData/>
  </xdr:twoCellAnchor>
  <xdr:twoCellAnchor editAs="oneCell">
    <xdr:from>
      <xdr:col>0</xdr:col>
      <xdr:colOff>57785</xdr:colOff>
      <xdr:row>640</xdr:row>
      <xdr:rowOff>121920</xdr:rowOff>
    </xdr:from>
    <xdr:to>
      <xdr:col>0</xdr:col>
      <xdr:colOff>1781175</xdr:colOff>
      <xdr:row>640</xdr:row>
      <xdr:rowOff>1584960</xdr:rowOff>
    </xdr:to>
    <xdr:pic>
      <xdr:nvPicPr>
        <xdr:cNvPr id="668" name="图片 667">
          <a:extLst>
            <a:ext uri="{FF2B5EF4-FFF2-40B4-BE49-F238E27FC236}">
              <a16:creationId xmlns:a16="http://schemas.microsoft.com/office/drawing/2014/main" id="{00000000-0008-0000-6500-00009C020000}"/>
            </a:ext>
          </a:extLst>
        </xdr:cNvPr>
        <xdr:cNvPicPr>
          <a:picLocks noChangeAspect="1"/>
        </xdr:cNvPicPr>
      </xdr:nvPicPr>
      <xdr:blipFill>
        <a:blip xmlns:r="http://schemas.openxmlformats.org/officeDocument/2006/relationships" r:embed="rId393"/>
        <a:stretch>
          <a:fillRect/>
        </a:stretch>
      </xdr:blipFill>
      <xdr:spPr>
        <a:xfrm>
          <a:off x="57785" y="1154718290"/>
          <a:ext cx="1723390" cy="1463040"/>
        </a:xfrm>
        <a:prstGeom prst="rect">
          <a:avLst/>
        </a:prstGeom>
        <a:noFill/>
        <a:ln w="9525">
          <a:noFill/>
        </a:ln>
      </xdr:spPr>
    </xdr:pic>
    <xdr:clientData/>
  </xdr:twoCellAnchor>
  <xdr:twoCellAnchor editAs="oneCell">
    <xdr:from>
      <xdr:col>0</xdr:col>
      <xdr:colOff>57785</xdr:colOff>
      <xdr:row>641</xdr:row>
      <xdr:rowOff>83185</xdr:rowOff>
    </xdr:from>
    <xdr:to>
      <xdr:col>0</xdr:col>
      <xdr:colOff>1869440</xdr:colOff>
      <xdr:row>641</xdr:row>
      <xdr:rowOff>1558290</xdr:rowOff>
    </xdr:to>
    <xdr:pic>
      <xdr:nvPicPr>
        <xdr:cNvPr id="669" name="图片 668">
          <a:extLst>
            <a:ext uri="{FF2B5EF4-FFF2-40B4-BE49-F238E27FC236}">
              <a16:creationId xmlns:a16="http://schemas.microsoft.com/office/drawing/2014/main" id="{00000000-0008-0000-6500-00009D020000}"/>
            </a:ext>
          </a:extLst>
        </xdr:cNvPr>
        <xdr:cNvPicPr>
          <a:picLocks noChangeAspect="1"/>
        </xdr:cNvPicPr>
      </xdr:nvPicPr>
      <xdr:blipFill>
        <a:blip xmlns:r="http://schemas.openxmlformats.org/officeDocument/2006/relationships" r:embed="rId394"/>
        <a:stretch>
          <a:fillRect/>
        </a:stretch>
      </xdr:blipFill>
      <xdr:spPr>
        <a:xfrm>
          <a:off x="57785" y="1156584555"/>
          <a:ext cx="1811655" cy="1475105"/>
        </a:xfrm>
        <a:prstGeom prst="rect">
          <a:avLst/>
        </a:prstGeom>
        <a:noFill/>
        <a:ln w="9525">
          <a:noFill/>
        </a:ln>
      </xdr:spPr>
    </xdr:pic>
    <xdr:clientData/>
  </xdr:twoCellAnchor>
  <xdr:twoCellAnchor editAs="oneCell">
    <xdr:from>
      <xdr:col>0</xdr:col>
      <xdr:colOff>57785</xdr:colOff>
      <xdr:row>642</xdr:row>
      <xdr:rowOff>102235</xdr:rowOff>
    </xdr:from>
    <xdr:to>
      <xdr:col>0</xdr:col>
      <xdr:colOff>1835150</xdr:colOff>
      <xdr:row>642</xdr:row>
      <xdr:rowOff>1563370</xdr:rowOff>
    </xdr:to>
    <xdr:pic>
      <xdr:nvPicPr>
        <xdr:cNvPr id="670" name="图片 669">
          <a:extLst>
            <a:ext uri="{FF2B5EF4-FFF2-40B4-BE49-F238E27FC236}">
              <a16:creationId xmlns:a16="http://schemas.microsoft.com/office/drawing/2014/main" id="{00000000-0008-0000-6500-00009E020000}"/>
            </a:ext>
          </a:extLst>
        </xdr:cNvPr>
        <xdr:cNvPicPr>
          <a:picLocks noChangeAspect="1"/>
        </xdr:cNvPicPr>
      </xdr:nvPicPr>
      <xdr:blipFill>
        <a:blip xmlns:r="http://schemas.openxmlformats.org/officeDocument/2006/relationships" r:embed="rId395"/>
        <a:stretch>
          <a:fillRect/>
        </a:stretch>
      </xdr:blipFill>
      <xdr:spPr>
        <a:xfrm>
          <a:off x="57785" y="1158508605"/>
          <a:ext cx="1777365" cy="1461135"/>
        </a:xfrm>
        <a:prstGeom prst="rect">
          <a:avLst/>
        </a:prstGeom>
        <a:noFill/>
        <a:ln w="9525">
          <a:noFill/>
        </a:ln>
      </xdr:spPr>
    </xdr:pic>
    <xdr:clientData/>
  </xdr:twoCellAnchor>
  <xdr:twoCellAnchor editAs="oneCell">
    <xdr:from>
      <xdr:col>0</xdr:col>
      <xdr:colOff>57785</xdr:colOff>
      <xdr:row>643</xdr:row>
      <xdr:rowOff>45085</xdr:rowOff>
    </xdr:from>
    <xdr:to>
      <xdr:col>0</xdr:col>
      <xdr:colOff>1756410</xdr:colOff>
      <xdr:row>643</xdr:row>
      <xdr:rowOff>1624330</xdr:rowOff>
    </xdr:to>
    <xdr:pic>
      <xdr:nvPicPr>
        <xdr:cNvPr id="671" name="图片 670">
          <a:extLst>
            <a:ext uri="{FF2B5EF4-FFF2-40B4-BE49-F238E27FC236}">
              <a16:creationId xmlns:a16="http://schemas.microsoft.com/office/drawing/2014/main" id="{00000000-0008-0000-6500-00009F020000}"/>
            </a:ext>
          </a:extLst>
        </xdr:cNvPr>
        <xdr:cNvPicPr>
          <a:picLocks noChangeAspect="1"/>
        </xdr:cNvPicPr>
      </xdr:nvPicPr>
      <xdr:blipFill>
        <a:blip xmlns:r="http://schemas.openxmlformats.org/officeDocument/2006/relationships" r:embed="rId396"/>
        <a:stretch>
          <a:fillRect/>
        </a:stretch>
      </xdr:blipFill>
      <xdr:spPr>
        <a:xfrm>
          <a:off x="57785" y="1160356455"/>
          <a:ext cx="1698625" cy="1579245"/>
        </a:xfrm>
        <a:prstGeom prst="rect">
          <a:avLst/>
        </a:prstGeom>
        <a:noFill/>
        <a:ln w="9525">
          <a:noFill/>
        </a:ln>
      </xdr:spPr>
    </xdr:pic>
    <xdr:clientData/>
  </xdr:twoCellAnchor>
  <xdr:twoCellAnchor editAs="oneCell">
    <xdr:from>
      <xdr:col>0</xdr:col>
      <xdr:colOff>57785</xdr:colOff>
      <xdr:row>644</xdr:row>
      <xdr:rowOff>102235</xdr:rowOff>
    </xdr:from>
    <xdr:to>
      <xdr:col>0</xdr:col>
      <xdr:colOff>1793240</xdr:colOff>
      <xdr:row>644</xdr:row>
      <xdr:rowOff>1616710</xdr:rowOff>
    </xdr:to>
    <xdr:pic>
      <xdr:nvPicPr>
        <xdr:cNvPr id="672" name="图片 671">
          <a:extLst>
            <a:ext uri="{FF2B5EF4-FFF2-40B4-BE49-F238E27FC236}">
              <a16:creationId xmlns:a16="http://schemas.microsoft.com/office/drawing/2014/main" id="{00000000-0008-0000-6500-0000A0020000}"/>
            </a:ext>
          </a:extLst>
        </xdr:cNvPr>
        <xdr:cNvPicPr>
          <a:picLocks noChangeAspect="1"/>
        </xdr:cNvPicPr>
      </xdr:nvPicPr>
      <xdr:blipFill>
        <a:blip xmlns:r="http://schemas.openxmlformats.org/officeDocument/2006/relationships" r:embed="rId397"/>
        <a:stretch>
          <a:fillRect/>
        </a:stretch>
      </xdr:blipFill>
      <xdr:spPr>
        <a:xfrm>
          <a:off x="57785" y="1162318605"/>
          <a:ext cx="1735455" cy="1514475"/>
        </a:xfrm>
        <a:prstGeom prst="rect">
          <a:avLst/>
        </a:prstGeom>
        <a:noFill/>
        <a:ln w="9525">
          <a:noFill/>
        </a:ln>
      </xdr:spPr>
    </xdr:pic>
    <xdr:clientData/>
  </xdr:twoCellAnchor>
  <xdr:twoCellAnchor editAs="oneCell">
    <xdr:from>
      <xdr:col>0</xdr:col>
      <xdr:colOff>57785</xdr:colOff>
      <xdr:row>645</xdr:row>
      <xdr:rowOff>85725</xdr:rowOff>
    </xdr:from>
    <xdr:to>
      <xdr:col>0</xdr:col>
      <xdr:colOff>1788160</xdr:colOff>
      <xdr:row>645</xdr:row>
      <xdr:rowOff>1609090</xdr:rowOff>
    </xdr:to>
    <xdr:pic>
      <xdr:nvPicPr>
        <xdr:cNvPr id="673" name="图片 672">
          <a:extLst>
            <a:ext uri="{FF2B5EF4-FFF2-40B4-BE49-F238E27FC236}">
              <a16:creationId xmlns:a16="http://schemas.microsoft.com/office/drawing/2014/main" id="{00000000-0008-0000-6500-0000A1020000}"/>
            </a:ext>
          </a:extLst>
        </xdr:cNvPr>
        <xdr:cNvPicPr>
          <a:picLocks noChangeAspect="1"/>
        </xdr:cNvPicPr>
      </xdr:nvPicPr>
      <xdr:blipFill>
        <a:blip xmlns:r="http://schemas.openxmlformats.org/officeDocument/2006/relationships" r:embed="rId398"/>
        <a:stretch>
          <a:fillRect/>
        </a:stretch>
      </xdr:blipFill>
      <xdr:spPr>
        <a:xfrm>
          <a:off x="57785" y="1164207095"/>
          <a:ext cx="1730375" cy="1523365"/>
        </a:xfrm>
        <a:prstGeom prst="rect">
          <a:avLst/>
        </a:prstGeom>
        <a:noFill/>
        <a:ln w="9525">
          <a:noFill/>
        </a:ln>
      </xdr:spPr>
    </xdr:pic>
    <xdr:clientData/>
  </xdr:twoCellAnchor>
  <xdr:twoCellAnchor editAs="oneCell">
    <xdr:from>
      <xdr:col>0</xdr:col>
      <xdr:colOff>57785</xdr:colOff>
      <xdr:row>646</xdr:row>
      <xdr:rowOff>83185</xdr:rowOff>
    </xdr:from>
    <xdr:to>
      <xdr:col>0</xdr:col>
      <xdr:colOff>1829435</xdr:colOff>
      <xdr:row>646</xdr:row>
      <xdr:rowOff>1559560</xdr:rowOff>
    </xdr:to>
    <xdr:pic>
      <xdr:nvPicPr>
        <xdr:cNvPr id="674" name="图片 673">
          <a:extLst>
            <a:ext uri="{FF2B5EF4-FFF2-40B4-BE49-F238E27FC236}">
              <a16:creationId xmlns:a16="http://schemas.microsoft.com/office/drawing/2014/main" id="{00000000-0008-0000-6500-0000A2020000}"/>
            </a:ext>
          </a:extLst>
        </xdr:cNvPr>
        <xdr:cNvPicPr>
          <a:picLocks noChangeAspect="1"/>
        </xdr:cNvPicPr>
      </xdr:nvPicPr>
      <xdr:blipFill>
        <a:blip xmlns:r="http://schemas.openxmlformats.org/officeDocument/2006/relationships" r:embed="rId399"/>
        <a:stretch>
          <a:fillRect/>
        </a:stretch>
      </xdr:blipFill>
      <xdr:spPr>
        <a:xfrm>
          <a:off x="57785" y="1166109555"/>
          <a:ext cx="1771650" cy="1476375"/>
        </a:xfrm>
        <a:prstGeom prst="rect">
          <a:avLst/>
        </a:prstGeom>
        <a:noFill/>
        <a:ln w="9525">
          <a:noFill/>
        </a:ln>
      </xdr:spPr>
    </xdr:pic>
    <xdr:clientData/>
  </xdr:twoCellAnchor>
  <xdr:twoCellAnchor editAs="oneCell">
    <xdr:from>
      <xdr:col>0</xdr:col>
      <xdr:colOff>57785</xdr:colOff>
      <xdr:row>648</xdr:row>
      <xdr:rowOff>64135</xdr:rowOff>
    </xdr:from>
    <xdr:to>
      <xdr:col>0</xdr:col>
      <xdr:colOff>1827530</xdr:colOff>
      <xdr:row>648</xdr:row>
      <xdr:rowOff>1605915</xdr:rowOff>
    </xdr:to>
    <xdr:pic>
      <xdr:nvPicPr>
        <xdr:cNvPr id="675" name="图片 674">
          <a:extLst>
            <a:ext uri="{FF2B5EF4-FFF2-40B4-BE49-F238E27FC236}">
              <a16:creationId xmlns:a16="http://schemas.microsoft.com/office/drawing/2014/main" id="{00000000-0008-0000-6500-0000A3020000}"/>
            </a:ext>
          </a:extLst>
        </xdr:cNvPr>
        <xdr:cNvPicPr>
          <a:picLocks noChangeAspect="1"/>
        </xdr:cNvPicPr>
      </xdr:nvPicPr>
      <xdr:blipFill>
        <a:blip xmlns:r="http://schemas.openxmlformats.org/officeDocument/2006/relationships" r:embed="rId400"/>
        <a:stretch>
          <a:fillRect/>
        </a:stretch>
      </xdr:blipFill>
      <xdr:spPr>
        <a:xfrm>
          <a:off x="57785" y="1169900505"/>
          <a:ext cx="1769745" cy="1541780"/>
        </a:xfrm>
        <a:prstGeom prst="rect">
          <a:avLst/>
        </a:prstGeom>
        <a:noFill/>
        <a:ln w="9525">
          <a:noFill/>
        </a:ln>
      </xdr:spPr>
    </xdr:pic>
    <xdr:clientData/>
  </xdr:twoCellAnchor>
  <xdr:twoCellAnchor editAs="oneCell">
    <xdr:from>
      <xdr:col>0</xdr:col>
      <xdr:colOff>57785</xdr:colOff>
      <xdr:row>647</xdr:row>
      <xdr:rowOff>73025</xdr:rowOff>
    </xdr:from>
    <xdr:to>
      <xdr:col>0</xdr:col>
      <xdr:colOff>1836420</xdr:colOff>
      <xdr:row>647</xdr:row>
      <xdr:rowOff>1574800</xdr:rowOff>
    </xdr:to>
    <xdr:pic>
      <xdr:nvPicPr>
        <xdr:cNvPr id="676" name="图片 675">
          <a:extLst>
            <a:ext uri="{FF2B5EF4-FFF2-40B4-BE49-F238E27FC236}">
              <a16:creationId xmlns:a16="http://schemas.microsoft.com/office/drawing/2014/main" id="{00000000-0008-0000-6500-0000A4020000}"/>
            </a:ext>
          </a:extLst>
        </xdr:cNvPr>
        <xdr:cNvPicPr>
          <a:picLocks noChangeAspect="1"/>
        </xdr:cNvPicPr>
      </xdr:nvPicPr>
      <xdr:blipFill>
        <a:blip xmlns:r="http://schemas.openxmlformats.org/officeDocument/2006/relationships" r:embed="rId401"/>
        <a:stretch>
          <a:fillRect/>
        </a:stretch>
      </xdr:blipFill>
      <xdr:spPr>
        <a:xfrm>
          <a:off x="57785" y="1168004395"/>
          <a:ext cx="1778635" cy="1501775"/>
        </a:xfrm>
        <a:prstGeom prst="rect">
          <a:avLst/>
        </a:prstGeom>
        <a:noFill/>
        <a:ln w="9525">
          <a:noFill/>
        </a:ln>
      </xdr:spPr>
    </xdr:pic>
    <xdr:clientData/>
  </xdr:twoCellAnchor>
  <xdr:twoCellAnchor editAs="oneCell">
    <xdr:from>
      <xdr:col>0</xdr:col>
      <xdr:colOff>57785</xdr:colOff>
      <xdr:row>656</xdr:row>
      <xdr:rowOff>143510</xdr:rowOff>
    </xdr:from>
    <xdr:to>
      <xdr:col>0</xdr:col>
      <xdr:colOff>1845945</xdr:colOff>
      <xdr:row>656</xdr:row>
      <xdr:rowOff>1511935</xdr:rowOff>
    </xdr:to>
    <xdr:pic>
      <xdr:nvPicPr>
        <xdr:cNvPr id="677" name="图片 676" descr="1678343451127">
          <a:extLst>
            <a:ext uri="{FF2B5EF4-FFF2-40B4-BE49-F238E27FC236}">
              <a16:creationId xmlns:a16="http://schemas.microsoft.com/office/drawing/2014/main" id="{00000000-0008-0000-6500-0000A5020000}"/>
            </a:ext>
          </a:extLst>
        </xdr:cNvPr>
        <xdr:cNvPicPr>
          <a:picLocks noChangeAspect="1"/>
        </xdr:cNvPicPr>
      </xdr:nvPicPr>
      <xdr:blipFill>
        <a:blip xmlns:r="http://schemas.openxmlformats.org/officeDocument/2006/relationships" r:embed="rId402"/>
        <a:stretch>
          <a:fillRect/>
        </a:stretch>
      </xdr:blipFill>
      <xdr:spPr>
        <a:xfrm>
          <a:off x="57785" y="1185219880"/>
          <a:ext cx="1788160" cy="1368425"/>
        </a:xfrm>
        <a:prstGeom prst="rect">
          <a:avLst/>
        </a:prstGeom>
      </xdr:spPr>
    </xdr:pic>
    <xdr:clientData/>
  </xdr:twoCellAnchor>
  <xdr:twoCellAnchor editAs="oneCell">
    <xdr:from>
      <xdr:col>0</xdr:col>
      <xdr:colOff>57785</xdr:colOff>
      <xdr:row>655</xdr:row>
      <xdr:rowOff>143510</xdr:rowOff>
    </xdr:from>
    <xdr:to>
      <xdr:col>0</xdr:col>
      <xdr:colOff>1853565</xdr:colOff>
      <xdr:row>655</xdr:row>
      <xdr:rowOff>1563370</xdr:rowOff>
    </xdr:to>
    <xdr:pic>
      <xdr:nvPicPr>
        <xdr:cNvPr id="678" name="图片 677" descr="1678343637808">
          <a:extLst>
            <a:ext uri="{FF2B5EF4-FFF2-40B4-BE49-F238E27FC236}">
              <a16:creationId xmlns:a16="http://schemas.microsoft.com/office/drawing/2014/main" id="{00000000-0008-0000-6500-0000A6020000}"/>
            </a:ext>
          </a:extLst>
        </xdr:cNvPr>
        <xdr:cNvPicPr>
          <a:picLocks noChangeAspect="1"/>
        </xdr:cNvPicPr>
      </xdr:nvPicPr>
      <xdr:blipFill>
        <a:blip xmlns:r="http://schemas.openxmlformats.org/officeDocument/2006/relationships" r:embed="rId403"/>
        <a:stretch>
          <a:fillRect/>
        </a:stretch>
      </xdr:blipFill>
      <xdr:spPr>
        <a:xfrm>
          <a:off x="57785" y="1183314880"/>
          <a:ext cx="1795780" cy="1419860"/>
        </a:xfrm>
        <a:prstGeom prst="rect">
          <a:avLst/>
        </a:prstGeom>
      </xdr:spPr>
    </xdr:pic>
    <xdr:clientData/>
  </xdr:twoCellAnchor>
  <xdr:twoCellAnchor editAs="oneCell">
    <xdr:from>
      <xdr:col>0</xdr:col>
      <xdr:colOff>57785</xdr:colOff>
      <xdr:row>657</xdr:row>
      <xdr:rowOff>124460</xdr:rowOff>
    </xdr:from>
    <xdr:to>
      <xdr:col>0</xdr:col>
      <xdr:colOff>1845310</xdr:colOff>
      <xdr:row>657</xdr:row>
      <xdr:rowOff>1482725</xdr:rowOff>
    </xdr:to>
    <xdr:pic>
      <xdr:nvPicPr>
        <xdr:cNvPr id="679" name="图片 678" descr="1678343644109">
          <a:extLst>
            <a:ext uri="{FF2B5EF4-FFF2-40B4-BE49-F238E27FC236}">
              <a16:creationId xmlns:a16="http://schemas.microsoft.com/office/drawing/2014/main" id="{00000000-0008-0000-6500-0000A7020000}"/>
            </a:ext>
          </a:extLst>
        </xdr:cNvPr>
        <xdr:cNvPicPr>
          <a:picLocks noChangeAspect="1"/>
        </xdr:cNvPicPr>
      </xdr:nvPicPr>
      <xdr:blipFill>
        <a:blip xmlns:r="http://schemas.openxmlformats.org/officeDocument/2006/relationships" r:embed="rId404"/>
        <a:stretch>
          <a:fillRect/>
        </a:stretch>
      </xdr:blipFill>
      <xdr:spPr>
        <a:xfrm>
          <a:off x="57785" y="1187105830"/>
          <a:ext cx="1787525" cy="1358265"/>
        </a:xfrm>
        <a:prstGeom prst="rect">
          <a:avLst/>
        </a:prstGeom>
      </xdr:spPr>
    </xdr:pic>
    <xdr:clientData/>
  </xdr:twoCellAnchor>
  <xdr:twoCellAnchor editAs="oneCell">
    <xdr:from>
      <xdr:col>0</xdr:col>
      <xdr:colOff>267335</xdr:colOff>
      <xdr:row>659</xdr:row>
      <xdr:rowOff>83185</xdr:rowOff>
    </xdr:from>
    <xdr:to>
      <xdr:col>0</xdr:col>
      <xdr:colOff>2066290</xdr:colOff>
      <xdr:row>659</xdr:row>
      <xdr:rowOff>1656715</xdr:rowOff>
    </xdr:to>
    <xdr:pic>
      <xdr:nvPicPr>
        <xdr:cNvPr id="680" name="图片 679">
          <a:extLst>
            <a:ext uri="{FF2B5EF4-FFF2-40B4-BE49-F238E27FC236}">
              <a16:creationId xmlns:a16="http://schemas.microsoft.com/office/drawing/2014/main" id="{00000000-0008-0000-6500-0000A8020000}"/>
            </a:ext>
          </a:extLst>
        </xdr:cNvPr>
        <xdr:cNvPicPr>
          <a:picLocks noChangeAspect="1"/>
        </xdr:cNvPicPr>
      </xdr:nvPicPr>
      <xdr:blipFill>
        <a:blip xmlns:r="http://schemas.openxmlformats.org/officeDocument/2006/relationships" r:embed="rId405"/>
        <a:stretch>
          <a:fillRect/>
        </a:stretch>
      </xdr:blipFill>
      <xdr:spPr>
        <a:xfrm>
          <a:off x="267335" y="1190874555"/>
          <a:ext cx="1798955" cy="1573530"/>
        </a:xfrm>
        <a:prstGeom prst="rect">
          <a:avLst/>
        </a:prstGeom>
        <a:noFill/>
        <a:ln w="9525">
          <a:noFill/>
        </a:ln>
      </xdr:spPr>
    </xdr:pic>
    <xdr:clientData/>
  </xdr:twoCellAnchor>
  <xdr:twoCellAnchor editAs="oneCell">
    <xdr:from>
      <xdr:col>0</xdr:col>
      <xdr:colOff>57785</xdr:colOff>
      <xdr:row>658</xdr:row>
      <xdr:rowOff>92710</xdr:rowOff>
    </xdr:from>
    <xdr:to>
      <xdr:col>0</xdr:col>
      <xdr:colOff>1831340</xdr:colOff>
      <xdr:row>658</xdr:row>
      <xdr:rowOff>1606550</xdr:rowOff>
    </xdr:to>
    <xdr:pic>
      <xdr:nvPicPr>
        <xdr:cNvPr id="681" name="图片 680">
          <a:extLst>
            <a:ext uri="{FF2B5EF4-FFF2-40B4-BE49-F238E27FC236}">
              <a16:creationId xmlns:a16="http://schemas.microsoft.com/office/drawing/2014/main" id="{00000000-0008-0000-6500-0000A9020000}"/>
            </a:ext>
          </a:extLst>
        </xdr:cNvPr>
        <xdr:cNvPicPr>
          <a:picLocks noChangeAspect="1"/>
        </xdr:cNvPicPr>
      </xdr:nvPicPr>
      <xdr:blipFill>
        <a:blip xmlns:r="http://schemas.openxmlformats.org/officeDocument/2006/relationships" r:embed="rId406"/>
        <a:stretch>
          <a:fillRect/>
        </a:stretch>
      </xdr:blipFill>
      <xdr:spPr>
        <a:xfrm>
          <a:off x="57785" y="1188979080"/>
          <a:ext cx="1773555" cy="1513840"/>
        </a:xfrm>
        <a:prstGeom prst="rect">
          <a:avLst/>
        </a:prstGeom>
        <a:noFill/>
        <a:ln w="9525">
          <a:noFill/>
        </a:ln>
      </xdr:spPr>
    </xdr:pic>
    <xdr:clientData/>
  </xdr:twoCellAnchor>
  <xdr:twoCellAnchor editAs="oneCell">
    <xdr:from>
      <xdr:col>0</xdr:col>
      <xdr:colOff>57785</xdr:colOff>
      <xdr:row>660</xdr:row>
      <xdr:rowOff>92710</xdr:rowOff>
    </xdr:from>
    <xdr:to>
      <xdr:col>0</xdr:col>
      <xdr:colOff>1847215</xdr:colOff>
      <xdr:row>660</xdr:row>
      <xdr:rowOff>1592580</xdr:rowOff>
    </xdr:to>
    <xdr:pic>
      <xdr:nvPicPr>
        <xdr:cNvPr id="682" name="图片 681">
          <a:extLst>
            <a:ext uri="{FF2B5EF4-FFF2-40B4-BE49-F238E27FC236}">
              <a16:creationId xmlns:a16="http://schemas.microsoft.com/office/drawing/2014/main" id="{00000000-0008-0000-6500-0000AA020000}"/>
            </a:ext>
          </a:extLst>
        </xdr:cNvPr>
        <xdr:cNvPicPr>
          <a:picLocks noChangeAspect="1"/>
        </xdr:cNvPicPr>
      </xdr:nvPicPr>
      <xdr:blipFill>
        <a:blip xmlns:r="http://schemas.openxmlformats.org/officeDocument/2006/relationships" r:embed="rId407"/>
        <a:stretch>
          <a:fillRect/>
        </a:stretch>
      </xdr:blipFill>
      <xdr:spPr>
        <a:xfrm>
          <a:off x="57785" y="1192789080"/>
          <a:ext cx="1789430" cy="1499870"/>
        </a:xfrm>
        <a:prstGeom prst="rect">
          <a:avLst/>
        </a:prstGeom>
        <a:noFill/>
        <a:ln w="9525">
          <a:noFill/>
        </a:ln>
      </xdr:spPr>
    </xdr:pic>
    <xdr:clientData/>
  </xdr:twoCellAnchor>
  <xdr:twoCellAnchor editAs="oneCell">
    <xdr:from>
      <xdr:col>0</xdr:col>
      <xdr:colOff>57785</xdr:colOff>
      <xdr:row>664</xdr:row>
      <xdr:rowOff>66040</xdr:rowOff>
    </xdr:from>
    <xdr:to>
      <xdr:col>0</xdr:col>
      <xdr:colOff>1426845</xdr:colOff>
      <xdr:row>664</xdr:row>
      <xdr:rowOff>1656715</xdr:rowOff>
    </xdr:to>
    <xdr:pic>
      <xdr:nvPicPr>
        <xdr:cNvPr id="683" name="图片 682">
          <a:extLst>
            <a:ext uri="{FF2B5EF4-FFF2-40B4-BE49-F238E27FC236}">
              <a16:creationId xmlns:a16="http://schemas.microsoft.com/office/drawing/2014/main" id="{00000000-0008-0000-6500-0000AB020000}"/>
            </a:ext>
          </a:extLst>
        </xdr:cNvPr>
        <xdr:cNvPicPr>
          <a:picLocks noChangeAspect="1"/>
        </xdr:cNvPicPr>
      </xdr:nvPicPr>
      <xdr:blipFill>
        <a:blip xmlns:r="http://schemas.openxmlformats.org/officeDocument/2006/relationships" r:embed="rId408"/>
        <a:stretch>
          <a:fillRect/>
        </a:stretch>
      </xdr:blipFill>
      <xdr:spPr>
        <a:xfrm>
          <a:off x="57785" y="1200382410"/>
          <a:ext cx="1369060" cy="1590675"/>
        </a:xfrm>
        <a:prstGeom prst="rect">
          <a:avLst/>
        </a:prstGeom>
        <a:noFill/>
        <a:ln w="9525">
          <a:noFill/>
        </a:ln>
      </xdr:spPr>
    </xdr:pic>
    <xdr:clientData/>
  </xdr:twoCellAnchor>
  <xdr:twoCellAnchor editAs="oneCell">
    <xdr:from>
      <xdr:col>0</xdr:col>
      <xdr:colOff>57785</xdr:colOff>
      <xdr:row>661</xdr:row>
      <xdr:rowOff>56515</xdr:rowOff>
    </xdr:from>
    <xdr:to>
      <xdr:col>0</xdr:col>
      <xdr:colOff>1568450</xdr:colOff>
      <xdr:row>661</xdr:row>
      <xdr:rowOff>1619250</xdr:rowOff>
    </xdr:to>
    <xdr:pic>
      <xdr:nvPicPr>
        <xdr:cNvPr id="684" name="图片 683">
          <a:extLst>
            <a:ext uri="{FF2B5EF4-FFF2-40B4-BE49-F238E27FC236}">
              <a16:creationId xmlns:a16="http://schemas.microsoft.com/office/drawing/2014/main" id="{00000000-0008-0000-6500-0000AC020000}"/>
            </a:ext>
          </a:extLst>
        </xdr:cNvPr>
        <xdr:cNvPicPr>
          <a:picLocks noChangeAspect="1"/>
        </xdr:cNvPicPr>
      </xdr:nvPicPr>
      <xdr:blipFill>
        <a:blip xmlns:r="http://schemas.openxmlformats.org/officeDocument/2006/relationships" r:embed="rId409"/>
        <a:stretch>
          <a:fillRect/>
        </a:stretch>
      </xdr:blipFill>
      <xdr:spPr>
        <a:xfrm>
          <a:off x="57785" y="1194657885"/>
          <a:ext cx="1510665" cy="1562735"/>
        </a:xfrm>
        <a:prstGeom prst="rect">
          <a:avLst/>
        </a:prstGeom>
        <a:noFill/>
        <a:ln w="9525">
          <a:noFill/>
        </a:ln>
      </xdr:spPr>
    </xdr:pic>
    <xdr:clientData/>
  </xdr:twoCellAnchor>
  <xdr:twoCellAnchor editAs="oneCell">
    <xdr:from>
      <xdr:col>0</xdr:col>
      <xdr:colOff>57785</xdr:colOff>
      <xdr:row>662</xdr:row>
      <xdr:rowOff>160655</xdr:rowOff>
    </xdr:from>
    <xdr:to>
      <xdr:col>0</xdr:col>
      <xdr:colOff>1836420</xdr:colOff>
      <xdr:row>662</xdr:row>
      <xdr:rowOff>1468755</xdr:rowOff>
    </xdr:to>
    <xdr:pic>
      <xdr:nvPicPr>
        <xdr:cNvPr id="685" name="图片 684">
          <a:extLst>
            <a:ext uri="{FF2B5EF4-FFF2-40B4-BE49-F238E27FC236}">
              <a16:creationId xmlns:a16="http://schemas.microsoft.com/office/drawing/2014/main" id="{00000000-0008-0000-6500-0000AD020000}"/>
            </a:ext>
          </a:extLst>
        </xdr:cNvPr>
        <xdr:cNvPicPr>
          <a:picLocks noChangeAspect="1"/>
        </xdr:cNvPicPr>
      </xdr:nvPicPr>
      <xdr:blipFill>
        <a:blip xmlns:r="http://schemas.openxmlformats.org/officeDocument/2006/relationships" r:embed="rId410"/>
        <a:stretch>
          <a:fillRect/>
        </a:stretch>
      </xdr:blipFill>
      <xdr:spPr>
        <a:xfrm>
          <a:off x="57785" y="1196667025"/>
          <a:ext cx="1778635" cy="1308100"/>
        </a:xfrm>
        <a:prstGeom prst="rect">
          <a:avLst/>
        </a:prstGeom>
        <a:noFill/>
        <a:ln w="9525">
          <a:noFill/>
        </a:ln>
      </xdr:spPr>
    </xdr:pic>
    <xdr:clientData/>
  </xdr:twoCellAnchor>
  <xdr:twoCellAnchor editAs="oneCell">
    <xdr:from>
      <xdr:col>0</xdr:col>
      <xdr:colOff>300355</xdr:colOff>
      <xdr:row>663</xdr:row>
      <xdr:rowOff>128270</xdr:rowOff>
    </xdr:from>
    <xdr:to>
      <xdr:col>0</xdr:col>
      <xdr:colOff>2096770</xdr:colOff>
      <xdr:row>663</xdr:row>
      <xdr:rowOff>1438275</xdr:rowOff>
    </xdr:to>
    <xdr:pic>
      <xdr:nvPicPr>
        <xdr:cNvPr id="686" name="图片 685">
          <a:extLst>
            <a:ext uri="{FF2B5EF4-FFF2-40B4-BE49-F238E27FC236}">
              <a16:creationId xmlns:a16="http://schemas.microsoft.com/office/drawing/2014/main" id="{00000000-0008-0000-6500-0000AE020000}"/>
            </a:ext>
          </a:extLst>
        </xdr:cNvPr>
        <xdr:cNvPicPr>
          <a:picLocks noChangeAspect="1"/>
        </xdr:cNvPicPr>
      </xdr:nvPicPr>
      <xdr:blipFill>
        <a:blip xmlns:r="http://schemas.openxmlformats.org/officeDocument/2006/relationships" r:embed="rId411"/>
        <a:stretch>
          <a:fillRect/>
        </a:stretch>
      </xdr:blipFill>
      <xdr:spPr>
        <a:xfrm>
          <a:off x="300355" y="1198539640"/>
          <a:ext cx="1796415" cy="1310005"/>
        </a:xfrm>
        <a:prstGeom prst="rect">
          <a:avLst/>
        </a:prstGeom>
        <a:noFill/>
        <a:ln w="9525">
          <a:noFill/>
        </a:ln>
      </xdr:spPr>
    </xdr:pic>
    <xdr:clientData/>
  </xdr:twoCellAnchor>
  <xdr:twoCellAnchor editAs="oneCell">
    <xdr:from>
      <xdr:col>0</xdr:col>
      <xdr:colOff>57785</xdr:colOff>
      <xdr:row>665</xdr:row>
      <xdr:rowOff>192405</xdr:rowOff>
    </xdr:from>
    <xdr:to>
      <xdr:col>0</xdr:col>
      <xdr:colOff>1828165</xdr:colOff>
      <xdr:row>665</xdr:row>
      <xdr:rowOff>1442720</xdr:rowOff>
    </xdr:to>
    <xdr:pic>
      <xdr:nvPicPr>
        <xdr:cNvPr id="687" name="图片 686">
          <a:extLst>
            <a:ext uri="{FF2B5EF4-FFF2-40B4-BE49-F238E27FC236}">
              <a16:creationId xmlns:a16="http://schemas.microsoft.com/office/drawing/2014/main" id="{00000000-0008-0000-6500-0000AF020000}"/>
            </a:ext>
          </a:extLst>
        </xdr:cNvPr>
        <xdr:cNvPicPr>
          <a:picLocks noChangeAspect="1"/>
        </xdr:cNvPicPr>
      </xdr:nvPicPr>
      <xdr:blipFill>
        <a:blip xmlns:r="http://schemas.openxmlformats.org/officeDocument/2006/relationships" r:embed="rId412"/>
        <a:stretch>
          <a:fillRect/>
        </a:stretch>
      </xdr:blipFill>
      <xdr:spPr>
        <a:xfrm>
          <a:off x="57785" y="1202413775"/>
          <a:ext cx="1770380" cy="1250315"/>
        </a:xfrm>
        <a:prstGeom prst="rect">
          <a:avLst/>
        </a:prstGeom>
        <a:noFill/>
        <a:ln w="9525">
          <a:noFill/>
        </a:ln>
      </xdr:spPr>
    </xdr:pic>
    <xdr:clientData/>
  </xdr:twoCellAnchor>
  <xdr:twoCellAnchor editAs="oneCell">
    <xdr:from>
      <xdr:col>0</xdr:col>
      <xdr:colOff>57785</xdr:colOff>
      <xdr:row>666</xdr:row>
      <xdr:rowOff>172085</xdr:rowOff>
    </xdr:from>
    <xdr:to>
      <xdr:col>0</xdr:col>
      <xdr:colOff>1817370</xdr:colOff>
      <xdr:row>666</xdr:row>
      <xdr:rowOff>1461135</xdr:rowOff>
    </xdr:to>
    <xdr:pic>
      <xdr:nvPicPr>
        <xdr:cNvPr id="688" name="图片 687">
          <a:extLst>
            <a:ext uri="{FF2B5EF4-FFF2-40B4-BE49-F238E27FC236}">
              <a16:creationId xmlns:a16="http://schemas.microsoft.com/office/drawing/2014/main" id="{00000000-0008-0000-6500-0000B0020000}"/>
            </a:ext>
          </a:extLst>
        </xdr:cNvPr>
        <xdr:cNvPicPr>
          <a:picLocks noChangeAspect="1"/>
        </xdr:cNvPicPr>
      </xdr:nvPicPr>
      <xdr:blipFill>
        <a:blip xmlns:r="http://schemas.openxmlformats.org/officeDocument/2006/relationships" r:embed="rId413"/>
        <a:stretch>
          <a:fillRect/>
        </a:stretch>
      </xdr:blipFill>
      <xdr:spPr>
        <a:xfrm>
          <a:off x="57785" y="1204298455"/>
          <a:ext cx="1759585" cy="1289050"/>
        </a:xfrm>
        <a:prstGeom prst="rect">
          <a:avLst/>
        </a:prstGeom>
        <a:noFill/>
        <a:ln w="9525">
          <a:noFill/>
        </a:ln>
      </xdr:spPr>
    </xdr:pic>
    <xdr:clientData/>
  </xdr:twoCellAnchor>
  <xdr:twoCellAnchor editAs="oneCell">
    <xdr:from>
      <xdr:col>0</xdr:col>
      <xdr:colOff>57785</xdr:colOff>
      <xdr:row>430</xdr:row>
      <xdr:rowOff>227965</xdr:rowOff>
    </xdr:from>
    <xdr:to>
      <xdr:col>0</xdr:col>
      <xdr:colOff>2045335</xdr:colOff>
      <xdr:row>430</xdr:row>
      <xdr:rowOff>1649095</xdr:rowOff>
    </xdr:to>
    <xdr:pic>
      <xdr:nvPicPr>
        <xdr:cNvPr id="689" name="图片 688">
          <a:extLst>
            <a:ext uri="{FF2B5EF4-FFF2-40B4-BE49-F238E27FC236}">
              <a16:creationId xmlns:a16="http://schemas.microsoft.com/office/drawing/2014/main" id="{00000000-0008-0000-6500-0000B1020000}"/>
            </a:ext>
          </a:extLst>
        </xdr:cNvPr>
        <xdr:cNvPicPr>
          <a:picLocks noChangeAspect="1"/>
        </xdr:cNvPicPr>
      </xdr:nvPicPr>
      <xdr:blipFill>
        <a:blip xmlns:r="http://schemas.openxmlformats.org/officeDocument/2006/relationships" r:embed="rId414"/>
        <a:stretch>
          <a:fillRect/>
        </a:stretch>
      </xdr:blipFill>
      <xdr:spPr>
        <a:xfrm>
          <a:off x="57785" y="756501535"/>
          <a:ext cx="1987550" cy="1421130"/>
        </a:xfrm>
        <a:prstGeom prst="rect">
          <a:avLst/>
        </a:prstGeom>
        <a:noFill/>
        <a:ln w="9525">
          <a:noFill/>
        </a:ln>
      </xdr:spPr>
    </xdr:pic>
    <xdr:clientData/>
  </xdr:twoCellAnchor>
  <xdr:twoCellAnchor editAs="oneCell">
    <xdr:from>
      <xdr:col>0</xdr:col>
      <xdr:colOff>57785</xdr:colOff>
      <xdr:row>432</xdr:row>
      <xdr:rowOff>198120</xdr:rowOff>
    </xdr:from>
    <xdr:to>
      <xdr:col>0</xdr:col>
      <xdr:colOff>2120900</xdr:colOff>
      <xdr:row>432</xdr:row>
      <xdr:rowOff>1656080</xdr:rowOff>
    </xdr:to>
    <xdr:pic>
      <xdr:nvPicPr>
        <xdr:cNvPr id="690" name="图片 689">
          <a:extLst>
            <a:ext uri="{FF2B5EF4-FFF2-40B4-BE49-F238E27FC236}">
              <a16:creationId xmlns:a16="http://schemas.microsoft.com/office/drawing/2014/main" id="{00000000-0008-0000-6500-0000B2020000}"/>
            </a:ext>
          </a:extLst>
        </xdr:cNvPr>
        <xdr:cNvPicPr>
          <a:picLocks noChangeAspect="1"/>
        </xdr:cNvPicPr>
      </xdr:nvPicPr>
      <xdr:blipFill>
        <a:blip xmlns:r="http://schemas.openxmlformats.org/officeDocument/2006/relationships" r:embed="rId415"/>
        <a:stretch>
          <a:fillRect/>
        </a:stretch>
      </xdr:blipFill>
      <xdr:spPr>
        <a:xfrm>
          <a:off x="57785" y="760281690"/>
          <a:ext cx="2063115" cy="1457960"/>
        </a:xfrm>
        <a:prstGeom prst="rect">
          <a:avLst/>
        </a:prstGeom>
        <a:noFill/>
        <a:ln w="9525">
          <a:noFill/>
        </a:ln>
      </xdr:spPr>
    </xdr:pic>
    <xdr:clientData/>
  </xdr:twoCellAnchor>
  <xdr:twoCellAnchor editAs="oneCell">
    <xdr:from>
      <xdr:col>0</xdr:col>
      <xdr:colOff>57785</xdr:colOff>
      <xdr:row>433</xdr:row>
      <xdr:rowOff>175895</xdr:rowOff>
    </xdr:from>
    <xdr:to>
      <xdr:col>0</xdr:col>
      <xdr:colOff>2148205</xdr:colOff>
      <xdr:row>433</xdr:row>
      <xdr:rowOff>1626870</xdr:rowOff>
    </xdr:to>
    <xdr:pic>
      <xdr:nvPicPr>
        <xdr:cNvPr id="691" name="图片 690">
          <a:extLst>
            <a:ext uri="{FF2B5EF4-FFF2-40B4-BE49-F238E27FC236}">
              <a16:creationId xmlns:a16="http://schemas.microsoft.com/office/drawing/2014/main" id="{00000000-0008-0000-6500-0000B3020000}"/>
            </a:ext>
          </a:extLst>
        </xdr:cNvPr>
        <xdr:cNvPicPr>
          <a:picLocks noChangeAspect="1"/>
        </xdr:cNvPicPr>
      </xdr:nvPicPr>
      <xdr:blipFill>
        <a:blip xmlns:r="http://schemas.openxmlformats.org/officeDocument/2006/relationships" r:embed="rId416"/>
        <a:stretch>
          <a:fillRect/>
        </a:stretch>
      </xdr:blipFill>
      <xdr:spPr>
        <a:xfrm>
          <a:off x="57785" y="762164465"/>
          <a:ext cx="2090420" cy="1450975"/>
        </a:xfrm>
        <a:prstGeom prst="rect">
          <a:avLst/>
        </a:prstGeom>
        <a:noFill/>
        <a:ln w="9525">
          <a:noFill/>
        </a:ln>
      </xdr:spPr>
    </xdr:pic>
    <xdr:clientData/>
  </xdr:twoCellAnchor>
  <xdr:twoCellAnchor editAs="oneCell">
    <xdr:from>
      <xdr:col>0</xdr:col>
      <xdr:colOff>57785</xdr:colOff>
      <xdr:row>429</xdr:row>
      <xdr:rowOff>123825</xdr:rowOff>
    </xdr:from>
    <xdr:to>
      <xdr:col>0</xdr:col>
      <xdr:colOff>2152015</xdr:colOff>
      <xdr:row>429</xdr:row>
      <xdr:rowOff>1598930</xdr:rowOff>
    </xdr:to>
    <xdr:pic>
      <xdr:nvPicPr>
        <xdr:cNvPr id="692" name="图片 691">
          <a:extLst>
            <a:ext uri="{FF2B5EF4-FFF2-40B4-BE49-F238E27FC236}">
              <a16:creationId xmlns:a16="http://schemas.microsoft.com/office/drawing/2014/main" id="{00000000-0008-0000-6500-0000B4020000}"/>
            </a:ext>
          </a:extLst>
        </xdr:cNvPr>
        <xdr:cNvPicPr>
          <a:picLocks noChangeAspect="1"/>
        </xdr:cNvPicPr>
      </xdr:nvPicPr>
      <xdr:blipFill>
        <a:blip xmlns:r="http://schemas.openxmlformats.org/officeDocument/2006/relationships" r:embed="rId417"/>
        <a:stretch>
          <a:fillRect/>
        </a:stretch>
      </xdr:blipFill>
      <xdr:spPr>
        <a:xfrm>
          <a:off x="57785" y="754492395"/>
          <a:ext cx="2094230" cy="1475105"/>
        </a:xfrm>
        <a:prstGeom prst="rect">
          <a:avLst/>
        </a:prstGeom>
        <a:noFill/>
        <a:ln w="9525">
          <a:noFill/>
        </a:ln>
      </xdr:spPr>
    </xdr:pic>
    <xdr:clientData/>
  </xdr:twoCellAnchor>
  <xdr:twoCellAnchor editAs="oneCell">
    <xdr:from>
      <xdr:col>0</xdr:col>
      <xdr:colOff>57785</xdr:colOff>
      <xdr:row>431</xdr:row>
      <xdr:rowOff>101600</xdr:rowOff>
    </xdr:from>
    <xdr:to>
      <xdr:col>0</xdr:col>
      <xdr:colOff>2146935</xdr:colOff>
      <xdr:row>431</xdr:row>
      <xdr:rowOff>1751965</xdr:rowOff>
    </xdr:to>
    <xdr:pic>
      <xdr:nvPicPr>
        <xdr:cNvPr id="693" name="图片 692">
          <a:extLst>
            <a:ext uri="{FF2B5EF4-FFF2-40B4-BE49-F238E27FC236}">
              <a16:creationId xmlns:a16="http://schemas.microsoft.com/office/drawing/2014/main" id="{00000000-0008-0000-6500-0000B5020000}"/>
            </a:ext>
          </a:extLst>
        </xdr:cNvPr>
        <xdr:cNvPicPr>
          <a:picLocks noChangeAspect="1"/>
        </xdr:cNvPicPr>
      </xdr:nvPicPr>
      <xdr:blipFill>
        <a:blip xmlns:r="http://schemas.openxmlformats.org/officeDocument/2006/relationships" r:embed="rId418"/>
        <a:stretch>
          <a:fillRect/>
        </a:stretch>
      </xdr:blipFill>
      <xdr:spPr>
        <a:xfrm>
          <a:off x="57785" y="758280170"/>
          <a:ext cx="2089150" cy="1650365"/>
        </a:xfrm>
        <a:prstGeom prst="rect">
          <a:avLst/>
        </a:prstGeom>
        <a:noFill/>
        <a:ln w="9525">
          <a:noFill/>
        </a:ln>
      </xdr:spPr>
    </xdr:pic>
    <xdr:clientData/>
  </xdr:twoCellAnchor>
  <xdr:twoCellAnchor editAs="oneCell">
    <xdr:from>
      <xdr:col>0</xdr:col>
      <xdr:colOff>133985</xdr:colOff>
      <xdr:row>205</xdr:row>
      <xdr:rowOff>84455</xdr:rowOff>
    </xdr:from>
    <xdr:to>
      <xdr:col>0</xdr:col>
      <xdr:colOff>2150745</xdr:colOff>
      <xdr:row>205</xdr:row>
      <xdr:rowOff>1835150</xdr:rowOff>
    </xdr:to>
    <xdr:pic>
      <xdr:nvPicPr>
        <xdr:cNvPr id="694" name="图片 693">
          <a:extLst>
            <a:ext uri="{FF2B5EF4-FFF2-40B4-BE49-F238E27FC236}">
              <a16:creationId xmlns:a16="http://schemas.microsoft.com/office/drawing/2014/main" id="{00000000-0008-0000-6500-0000B6020000}"/>
            </a:ext>
          </a:extLst>
        </xdr:cNvPr>
        <xdr:cNvPicPr>
          <a:picLocks noChangeAspect="1"/>
        </xdr:cNvPicPr>
      </xdr:nvPicPr>
      <xdr:blipFill>
        <a:blip xmlns:r="http://schemas.openxmlformats.org/officeDocument/2006/relationships" r:embed="rId419"/>
        <a:stretch>
          <a:fillRect/>
        </a:stretch>
      </xdr:blipFill>
      <xdr:spPr>
        <a:xfrm>
          <a:off x="133985" y="338032725"/>
          <a:ext cx="2016760" cy="1750695"/>
        </a:xfrm>
        <a:prstGeom prst="rect">
          <a:avLst/>
        </a:prstGeom>
        <a:noFill/>
        <a:ln w="9525">
          <a:noFill/>
        </a:ln>
      </xdr:spPr>
    </xdr:pic>
    <xdr:clientData/>
  </xdr:twoCellAnchor>
  <xdr:twoCellAnchor editAs="oneCell">
    <xdr:from>
      <xdr:col>0</xdr:col>
      <xdr:colOff>86360</xdr:colOff>
      <xdr:row>207</xdr:row>
      <xdr:rowOff>44450</xdr:rowOff>
    </xdr:from>
    <xdr:to>
      <xdr:col>0</xdr:col>
      <xdr:colOff>2120900</xdr:colOff>
      <xdr:row>207</xdr:row>
      <xdr:rowOff>1870075</xdr:rowOff>
    </xdr:to>
    <xdr:pic>
      <xdr:nvPicPr>
        <xdr:cNvPr id="695" name="图片 694">
          <a:extLst>
            <a:ext uri="{FF2B5EF4-FFF2-40B4-BE49-F238E27FC236}">
              <a16:creationId xmlns:a16="http://schemas.microsoft.com/office/drawing/2014/main" id="{00000000-0008-0000-6500-0000B7020000}"/>
            </a:ext>
          </a:extLst>
        </xdr:cNvPr>
        <xdr:cNvPicPr>
          <a:picLocks noChangeAspect="1"/>
        </xdr:cNvPicPr>
      </xdr:nvPicPr>
      <xdr:blipFill>
        <a:blip xmlns:r="http://schemas.openxmlformats.org/officeDocument/2006/relationships" r:embed="rId420"/>
        <a:stretch>
          <a:fillRect/>
        </a:stretch>
      </xdr:blipFill>
      <xdr:spPr>
        <a:xfrm>
          <a:off x="86360" y="341802720"/>
          <a:ext cx="2034540" cy="1825625"/>
        </a:xfrm>
        <a:prstGeom prst="rect">
          <a:avLst/>
        </a:prstGeom>
        <a:noFill/>
        <a:ln w="9525">
          <a:noFill/>
        </a:ln>
      </xdr:spPr>
    </xdr:pic>
    <xdr:clientData/>
  </xdr:twoCellAnchor>
  <xdr:twoCellAnchor editAs="oneCell">
    <xdr:from>
      <xdr:col>0</xdr:col>
      <xdr:colOff>19685</xdr:colOff>
      <xdr:row>195</xdr:row>
      <xdr:rowOff>95250</xdr:rowOff>
    </xdr:from>
    <xdr:to>
      <xdr:col>0</xdr:col>
      <xdr:colOff>2169160</xdr:colOff>
      <xdr:row>195</xdr:row>
      <xdr:rowOff>1837055</xdr:rowOff>
    </xdr:to>
    <xdr:pic>
      <xdr:nvPicPr>
        <xdr:cNvPr id="697" name="图片 696">
          <a:extLst>
            <a:ext uri="{FF2B5EF4-FFF2-40B4-BE49-F238E27FC236}">
              <a16:creationId xmlns:a16="http://schemas.microsoft.com/office/drawing/2014/main" id="{00000000-0008-0000-6500-0000B9020000}"/>
            </a:ext>
          </a:extLst>
        </xdr:cNvPr>
        <xdr:cNvPicPr>
          <a:picLocks noChangeAspect="1"/>
        </xdr:cNvPicPr>
      </xdr:nvPicPr>
      <xdr:blipFill>
        <a:blip xmlns:r="http://schemas.openxmlformats.org/officeDocument/2006/relationships" r:embed="rId421"/>
        <a:stretch>
          <a:fillRect/>
        </a:stretch>
      </xdr:blipFill>
      <xdr:spPr>
        <a:xfrm>
          <a:off x="19685" y="318993520"/>
          <a:ext cx="2149475" cy="1741805"/>
        </a:xfrm>
        <a:prstGeom prst="rect">
          <a:avLst/>
        </a:prstGeom>
        <a:noFill/>
        <a:ln w="9525">
          <a:noFill/>
        </a:ln>
      </xdr:spPr>
    </xdr:pic>
    <xdr:clientData/>
  </xdr:twoCellAnchor>
  <xdr:twoCellAnchor editAs="oneCell">
    <xdr:from>
      <xdr:col>0</xdr:col>
      <xdr:colOff>38735</xdr:colOff>
      <xdr:row>196</xdr:row>
      <xdr:rowOff>101600</xdr:rowOff>
    </xdr:from>
    <xdr:to>
      <xdr:col>0</xdr:col>
      <xdr:colOff>2183130</xdr:colOff>
      <xdr:row>196</xdr:row>
      <xdr:rowOff>1783080</xdr:rowOff>
    </xdr:to>
    <xdr:pic>
      <xdr:nvPicPr>
        <xdr:cNvPr id="698" name="图片 697">
          <a:extLst>
            <a:ext uri="{FF2B5EF4-FFF2-40B4-BE49-F238E27FC236}">
              <a16:creationId xmlns:a16="http://schemas.microsoft.com/office/drawing/2014/main" id="{00000000-0008-0000-6500-0000BA020000}"/>
            </a:ext>
          </a:extLst>
        </xdr:cNvPr>
        <xdr:cNvPicPr>
          <a:picLocks noChangeAspect="1"/>
        </xdr:cNvPicPr>
      </xdr:nvPicPr>
      <xdr:blipFill>
        <a:blip xmlns:r="http://schemas.openxmlformats.org/officeDocument/2006/relationships" r:embed="rId422"/>
        <a:stretch>
          <a:fillRect/>
        </a:stretch>
      </xdr:blipFill>
      <xdr:spPr>
        <a:xfrm>
          <a:off x="38735" y="320904870"/>
          <a:ext cx="2144395" cy="1681480"/>
        </a:xfrm>
        <a:prstGeom prst="rect">
          <a:avLst/>
        </a:prstGeom>
        <a:noFill/>
        <a:ln w="9525">
          <a:noFill/>
        </a:ln>
      </xdr:spPr>
    </xdr:pic>
    <xdr:clientData/>
  </xdr:twoCellAnchor>
  <xdr:twoCellAnchor editAs="oneCell">
    <xdr:from>
      <xdr:col>0</xdr:col>
      <xdr:colOff>29210</xdr:colOff>
      <xdr:row>197</xdr:row>
      <xdr:rowOff>48895</xdr:rowOff>
    </xdr:from>
    <xdr:to>
      <xdr:col>0</xdr:col>
      <xdr:colOff>2159635</xdr:colOff>
      <xdr:row>197</xdr:row>
      <xdr:rowOff>1804670</xdr:rowOff>
    </xdr:to>
    <xdr:pic>
      <xdr:nvPicPr>
        <xdr:cNvPr id="699" name="图片 698">
          <a:extLst>
            <a:ext uri="{FF2B5EF4-FFF2-40B4-BE49-F238E27FC236}">
              <a16:creationId xmlns:a16="http://schemas.microsoft.com/office/drawing/2014/main" id="{00000000-0008-0000-6500-0000BB020000}"/>
            </a:ext>
          </a:extLst>
        </xdr:cNvPr>
        <xdr:cNvPicPr>
          <a:picLocks noChangeAspect="1"/>
        </xdr:cNvPicPr>
      </xdr:nvPicPr>
      <xdr:blipFill>
        <a:blip xmlns:r="http://schemas.openxmlformats.org/officeDocument/2006/relationships" r:embed="rId423"/>
        <a:stretch>
          <a:fillRect/>
        </a:stretch>
      </xdr:blipFill>
      <xdr:spPr>
        <a:xfrm>
          <a:off x="29210" y="322757165"/>
          <a:ext cx="2130425" cy="1755775"/>
        </a:xfrm>
        <a:prstGeom prst="rect">
          <a:avLst/>
        </a:prstGeom>
        <a:noFill/>
        <a:ln w="9525">
          <a:noFill/>
        </a:ln>
      </xdr:spPr>
    </xdr:pic>
    <xdr:clientData/>
  </xdr:twoCellAnchor>
  <xdr:twoCellAnchor editAs="oneCell">
    <xdr:from>
      <xdr:col>0</xdr:col>
      <xdr:colOff>57785</xdr:colOff>
      <xdr:row>198</xdr:row>
      <xdr:rowOff>113665</xdr:rowOff>
    </xdr:from>
    <xdr:to>
      <xdr:col>0</xdr:col>
      <xdr:colOff>2183765</xdr:colOff>
      <xdr:row>198</xdr:row>
      <xdr:rowOff>1807845</xdr:rowOff>
    </xdr:to>
    <xdr:pic>
      <xdr:nvPicPr>
        <xdr:cNvPr id="700" name="图片 699">
          <a:extLst>
            <a:ext uri="{FF2B5EF4-FFF2-40B4-BE49-F238E27FC236}">
              <a16:creationId xmlns:a16="http://schemas.microsoft.com/office/drawing/2014/main" id="{00000000-0008-0000-6500-0000BC020000}"/>
            </a:ext>
          </a:extLst>
        </xdr:cNvPr>
        <xdr:cNvPicPr>
          <a:picLocks noChangeAspect="1"/>
        </xdr:cNvPicPr>
      </xdr:nvPicPr>
      <xdr:blipFill>
        <a:blip xmlns:r="http://schemas.openxmlformats.org/officeDocument/2006/relationships" r:embed="rId424"/>
        <a:stretch>
          <a:fillRect/>
        </a:stretch>
      </xdr:blipFill>
      <xdr:spPr>
        <a:xfrm>
          <a:off x="57785" y="324726935"/>
          <a:ext cx="2125980" cy="1694180"/>
        </a:xfrm>
        <a:prstGeom prst="rect">
          <a:avLst/>
        </a:prstGeom>
        <a:noFill/>
        <a:ln w="9525">
          <a:noFill/>
        </a:ln>
      </xdr:spPr>
    </xdr:pic>
    <xdr:clientData/>
  </xdr:twoCellAnchor>
  <xdr:twoCellAnchor editAs="oneCell">
    <xdr:from>
      <xdr:col>0</xdr:col>
      <xdr:colOff>29210</xdr:colOff>
      <xdr:row>199</xdr:row>
      <xdr:rowOff>105410</xdr:rowOff>
    </xdr:from>
    <xdr:to>
      <xdr:col>0</xdr:col>
      <xdr:colOff>2157730</xdr:colOff>
      <xdr:row>199</xdr:row>
      <xdr:rowOff>1802130</xdr:rowOff>
    </xdr:to>
    <xdr:pic>
      <xdr:nvPicPr>
        <xdr:cNvPr id="701" name="图片 700">
          <a:extLst>
            <a:ext uri="{FF2B5EF4-FFF2-40B4-BE49-F238E27FC236}">
              <a16:creationId xmlns:a16="http://schemas.microsoft.com/office/drawing/2014/main" id="{00000000-0008-0000-6500-0000BD020000}"/>
            </a:ext>
          </a:extLst>
        </xdr:cNvPr>
        <xdr:cNvPicPr>
          <a:picLocks noChangeAspect="1"/>
        </xdr:cNvPicPr>
      </xdr:nvPicPr>
      <xdr:blipFill>
        <a:blip xmlns:r="http://schemas.openxmlformats.org/officeDocument/2006/relationships" r:embed="rId425"/>
        <a:stretch>
          <a:fillRect/>
        </a:stretch>
      </xdr:blipFill>
      <xdr:spPr>
        <a:xfrm>
          <a:off x="29210" y="326623680"/>
          <a:ext cx="2128520" cy="1696720"/>
        </a:xfrm>
        <a:prstGeom prst="rect">
          <a:avLst/>
        </a:prstGeom>
        <a:noFill/>
        <a:ln w="9525">
          <a:noFill/>
        </a:ln>
      </xdr:spPr>
    </xdr:pic>
    <xdr:clientData/>
  </xdr:twoCellAnchor>
  <xdr:twoCellAnchor editAs="oneCell">
    <xdr:from>
      <xdr:col>0</xdr:col>
      <xdr:colOff>57785</xdr:colOff>
      <xdr:row>200</xdr:row>
      <xdr:rowOff>67945</xdr:rowOff>
    </xdr:from>
    <xdr:to>
      <xdr:col>0</xdr:col>
      <xdr:colOff>2119630</xdr:colOff>
      <xdr:row>200</xdr:row>
      <xdr:rowOff>1455420</xdr:rowOff>
    </xdr:to>
    <xdr:pic>
      <xdr:nvPicPr>
        <xdr:cNvPr id="702" name="图片 701">
          <a:extLst>
            <a:ext uri="{FF2B5EF4-FFF2-40B4-BE49-F238E27FC236}">
              <a16:creationId xmlns:a16="http://schemas.microsoft.com/office/drawing/2014/main" id="{00000000-0008-0000-6500-0000BE020000}"/>
            </a:ext>
          </a:extLst>
        </xdr:cNvPr>
        <xdr:cNvPicPr>
          <a:picLocks noChangeAspect="1"/>
        </xdr:cNvPicPr>
      </xdr:nvPicPr>
      <xdr:blipFill>
        <a:blip xmlns:r="http://schemas.openxmlformats.org/officeDocument/2006/relationships" r:embed="rId426"/>
        <a:stretch>
          <a:fillRect/>
        </a:stretch>
      </xdr:blipFill>
      <xdr:spPr>
        <a:xfrm>
          <a:off x="57785" y="328491215"/>
          <a:ext cx="2061845" cy="1387475"/>
        </a:xfrm>
        <a:prstGeom prst="rect">
          <a:avLst/>
        </a:prstGeom>
        <a:noFill/>
        <a:ln w="9525">
          <a:noFill/>
        </a:ln>
      </xdr:spPr>
    </xdr:pic>
    <xdr:clientData/>
  </xdr:twoCellAnchor>
  <xdr:twoCellAnchor editAs="oneCell">
    <xdr:from>
      <xdr:col>0</xdr:col>
      <xdr:colOff>48260</xdr:colOff>
      <xdr:row>201</xdr:row>
      <xdr:rowOff>250825</xdr:rowOff>
    </xdr:from>
    <xdr:to>
      <xdr:col>0</xdr:col>
      <xdr:colOff>2146935</xdr:colOff>
      <xdr:row>201</xdr:row>
      <xdr:rowOff>1682750</xdr:rowOff>
    </xdr:to>
    <xdr:pic>
      <xdr:nvPicPr>
        <xdr:cNvPr id="703" name="图片 702">
          <a:extLst>
            <a:ext uri="{FF2B5EF4-FFF2-40B4-BE49-F238E27FC236}">
              <a16:creationId xmlns:a16="http://schemas.microsoft.com/office/drawing/2014/main" id="{00000000-0008-0000-6500-0000BF020000}"/>
            </a:ext>
          </a:extLst>
        </xdr:cNvPr>
        <xdr:cNvPicPr>
          <a:picLocks noChangeAspect="1"/>
        </xdr:cNvPicPr>
      </xdr:nvPicPr>
      <xdr:blipFill>
        <a:blip xmlns:r="http://schemas.openxmlformats.org/officeDocument/2006/relationships" r:embed="rId427"/>
        <a:stretch>
          <a:fillRect/>
        </a:stretch>
      </xdr:blipFill>
      <xdr:spPr>
        <a:xfrm>
          <a:off x="48260" y="330579095"/>
          <a:ext cx="2098675" cy="1431925"/>
        </a:xfrm>
        <a:prstGeom prst="rect">
          <a:avLst/>
        </a:prstGeom>
        <a:noFill/>
        <a:ln w="9525">
          <a:noFill/>
        </a:ln>
      </xdr:spPr>
    </xdr:pic>
    <xdr:clientData/>
  </xdr:twoCellAnchor>
  <xdr:twoCellAnchor editAs="oneCell">
    <xdr:from>
      <xdr:col>0</xdr:col>
      <xdr:colOff>67310</xdr:colOff>
      <xdr:row>202</xdr:row>
      <xdr:rowOff>234315</xdr:rowOff>
    </xdr:from>
    <xdr:to>
      <xdr:col>0</xdr:col>
      <xdr:colOff>2145665</xdr:colOff>
      <xdr:row>202</xdr:row>
      <xdr:rowOff>1649095</xdr:rowOff>
    </xdr:to>
    <xdr:pic>
      <xdr:nvPicPr>
        <xdr:cNvPr id="704" name="图片 703">
          <a:extLst>
            <a:ext uri="{FF2B5EF4-FFF2-40B4-BE49-F238E27FC236}">
              <a16:creationId xmlns:a16="http://schemas.microsoft.com/office/drawing/2014/main" id="{00000000-0008-0000-6500-0000C0020000}"/>
            </a:ext>
          </a:extLst>
        </xdr:cNvPr>
        <xdr:cNvPicPr>
          <a:picLocks noChangeAspect="1"/>
        </xdr:cNvPicPr>
      </xdr:nvPicPr>
      <xdr:blipFill>
        <a:blip xmlns:r="http://schemas.openxmlformats.org/officeDocument/2006/relationships" r:embed="rId428"/>
        <a:stretch>
          <a:fillRect/>
        </a:stretch>
      </xdr:blipFill>
      <xdr:spPr>
        <a:xfrm>
          <a:off x="67310" y="332467585"/>
          <a:ext cx="2078355" cy="1414780"/>
        </a:xfrm>
        <a:prstGeom prst="rect">
          <a:avLst/>
        </a:prstGeom>
        <a:noFill/>
        <a:ln w="9525">
          <a:noFill/>
        </a:ln>
      </xdr:spPr>
    </xdr:pic>
    <xdr:clientData/>
  </xdr:twoCellAnchor>
  <xdr:twoCellAnchor editAs="oneCell">
    <xdr:from>
      <xdr:col>0</xdr:col>
      <xdr:colOff>57785</xdr:colOff>
      <xdr:row>203</xdr:row>
      <xdr:rowOff>256540</xdr:rowOff>
    </xdr:from>
    <xdr:to>
      <xdr:col>0</xdr:col>
      <xdr:colOff>2139315</xdr:colOff>
      <xdr:row>203</xdr:row>
      <xdr:rowOff>1669415</xdr:rowOff>
    </xdr:to>
    <xdr:pic>
      <xdr:nvPicPr>
        <xdr:cNvPr id="705" name="图片 704">
          <a:extLst>
            <a:ext uri="{FF2B5EF4-FFF2-40B4-BE49-F238E27FC236}">
              <a16:creationId xmlns:a16="http://schemas.microsoft.com/office/drawing/2014/main" id="{00000000-0008-0000-6500-0000C1020000}"/>
            </a:ext>
          </a:extLst>
        </xdr:cNvPr>
        <xdr:cNvPicPr>
          <a:picLocks noChangeAspect="1"/>
        </xdr:cNvPicPr>
      </xdr:nvPicPr>
      <xdr:blipFill>
        <a:blip xmlns:r="http://schemas.openxmlformats.org/officeDocument/2006/relationships" r:embed="rId429"/>
        <a:stretch>
          <a:fillRect/>
        </a:stretch>
      </xdr:blipFill>
      <xdr:spPr>
        <a:xfrm>
          <a:off x="57785" y="334394810"/>
          <a:ext cx="2081530" cy="1412875"/>
        </a:xfrm>
        <a:prstGeom prst="rect">
          <a:avLst/>
        </a:prstGeom>
        <a:noFill/>
        <a:ln w="9525">
          <a:noFill/>
        </a:ln>
      </xdr:spPr>
    </xdr:pic>
    <xdr:clientData/>
  </xdr:twoCellAnchor>
  <xdr:twoCellAnchor editAs="oneCell">
    <xdr:from>
      <xdr:col>0</xdr:col>
      <xdr:colOff>57785</xdr:colOff>
      <xdr:row>204</xdr:row>
      <xdr:rowOff>179070</xdr:rowOff>
    </xdr:from>
    <xdr:to>
      <xdr:col>0</xdr:col>
      <xdr:colOff>2131695</xdr:colOff>
      <xdr:row>204</xdr:row>
      <xdr:rowOff>1640205</xdr:rowOff>
    </xdr:to>
    <xdr:pic>
      <xdr:nvPicPr>
        <xdr:cNvPr id="706" name="图片 705">
          <a:extLst>
            <a:ext uri="{FF2B5EF4-FFF2-40B4-BE49-F238E27FC236}">
              <a16:creationId xmlns:a16="http://schemas.microsoft.com/office/drawing/2014/main" id="{00000000-0008-0000-6500-0000C2020000}"/>
            </a:ext>
          </a:extLst>
        </xdr:cNvPr>
        <xdr:cNvPicPr>
          <a:picLocks noChangeAspect="1"/>
        </xdr:cNvPicPr>
      </xdr:nvPicPr>
      <xdr:blipFill>
        <a:blip xmlns:r="http://schemas.openxmlformats.org/officeDocument/2006/relationships" r:embed="rId430"/>
        <a:stretch>
          <a:fillRect/>
        </a:stretch>
      </xdr:blipFill>
      <xdr:spPr>
        <a:xfrm>
          <a:off x="57785" y="336222340"/>
          <a:ext cx="2073910" cy="1461135"/>
        </a:xfrm>
        <a:prstGeom prst="rect">
          <a:avLst/>
        </a:prstGeom>
        <a:noFill/>
        <a:ln w="9525">
          <a:noFill/>
        </a:ln>
      </xdr:spPr>
    </xdr:pic>
    <xdr:clientData/>
  </xdr:twoCellAnchor>
  <xdr:twoCellAnchor editAs="oneCell">
    <xdr:from>
      <xdr:col>0</xdr:col>
      <xdr:colOff>57785</xdr:colOff>
      <xdr:row>667</xdr:row>
      <xdr:rowOff>35560</xdr:rowOff>
    </xdr:from>
    <xdr:to>
      <xdr:col>0</xdr:col>
      <xdr:colOff>2005965</xdr:colOff>
      <xdr:row>667</xdr:row>
      <xdr:rowOff>1665605</xdr:rowOff>
    </xdr:to>
    <xdr:pic>
      <xdr:nvPicPr>
        <xdr:cNvPr id="707" name="图片 706">
          <a:extLst>
            <a:ext uri="{FF2B5EF4-FFF2-40B4-BE49-F238E27FC236}">
              <a16:creationId xmlns:a16="http://schemas.microsoft.com/office/drawing/2014/main" id="{00000000-0008-0000-6500-0000C3020000}"/>
            </a:ext>
          </a:extLst>
        </xdr:cNvPr>
        <xdr:cNvPicPr>
          <a:picLocks noChangeAspect="1"/>
        </xdr:cNvPicPr>
      </xdr:nvPicPr>
      <xdr:blipFill>
        <a:blip xmlns:r="http://schemas.openxmlformats.org/officeDocument/2006/relationships" r:embed="rId431"/>
        <a:stretch>
          <a:fillRect/>
        </a:stretch>
      </xdr:blipFill>
      <xdr:spPr>
        <a:xfrm>
          <a:off x="57785" y="1206066930"/>
          <a:ext cx="1948180" cy="1630045"/>
        </a:xfrm>
        <a:prstGeom prst="rect">
          <a:avLst/>
        </a:prstGeom>
        <a:noFill/>
        <a:ln w="9525">
          <a:noFill/>
        </a:ln>
      </xdr:spPr>
    </xdr:pic>
    <xdr:clientData/>
  </xdr:twoCellAnchor>
  <xdr:twoCellAnchor editAs="oneCell">
    <xdr:from>
      <xdr:col>0</xdr:col>
      <xdr:colOff>57785</xdr:colOff>
      <xdr:row>669</xdr:row>
      <xdr:rowOff>30480</xdr:rowOff>
    </xdr:from>
    <xdr:to>
      <xdr:col>0</xdr:col>
      <xdr:colOff>1925955</xdr:colOff>
      <xdr:row>669</xdr:row>
      <xdr:rowOff>1694815</xdr:rowOff>
    </xdr:to>
    <xdr:pic>
      <xdr:nvPicPr>
        <xdr:cNvPr id="708" name="图片 707">
          <a:extLst>
            <a:ext uri="{FF2B5EF4-FFF2-40B4-BE49-F238E27FC236}">
              <a16:creationId xmlns:a16="http://schemas.microsoft.com/office/drawing/2014/main" id="{00000000-0008-0000-6500-0000C4020000}"/>
            </a:ext>
          </a:extLst>
        </xdr:cNvPr>
        <xdr:cNvPicPr>
          <a:picLocks noChangeAspect="1"/>
        </xdr:cNvPicPr>
      </xdr:nvPicPr>
      <xdr:blipFill>
        <a:blip xmlns:r="http://schemas.openxmlformats.org/officeDocument/2006/relationships" r:embed="rId432"/>
        <a:stretch>
          <a:fillRect/>
        </a:stretch>
      </xdr:blipFill>
      <xdr:spPr>
        <a:xfrm>
          <a:off x="57785" y="1209871850"/>
          <a:ext cx="1868170" cy="1664335"/>
        </a:xfrm>
        <a:prstGeom prst="rect">
          <a:avLst/>
        </a:prstGeom>
        <a:noFill/>
        <a:ln w="9525">
          <a:noFill/>
        </a:ln>
      </xdr:spPr>
    </xdr:pic>
    <xdr:clientData/>
  </xdr:twoCellAnchor>
  <xdr:twoCellAnchor editAs="oneCell">
    <xdr:from>
      <xdr:col>0</xdr:col>
      <xdr:colOff>57785</xdr:colOff>
      <xdr:row>670</xdr:row>
      <xdr:rowOff>35560</xdr:rowOff>
    </xdr:from>
    <xdr:to>
      <xdr:col>0</xdr:col>
      <xdr:colOff>2085975</xdr:colOff>
      <xdr:row>670</xdr:row>
      <xdr:rowOff>1648460</xdr:rowOff>
    </xdr:to>
    <xdr:pic>
      <xdr:nvPicPr>
        <xdr:cNvPr id="709" name="图片 708">
          <a:extLst>
            <a:ext uri="{FF2B5EF4-FFF2-40B4-BE49-F238E27FC236}">
              <a16:creationId xmlns:a16="http://schemas.microsoft.com/office/drawing/2014/main" id="{00000000-0008-0000-6500-0000C5020000}"/>
            </a:ext>
          </a:extLst>
        </xdr:cNvPr>
        <xdr:cNvPicPr>
          <a:picLocks noChangeAspect="1"/>
        </xdr:cNvPicPr>
      </xdr:nvPicPr>
      <xdr:blipFill>
        <a:blip xmlns:r="http://schemas.openxmlformats.org/officeDocument/2006/relationships" r:embed="rId433"/>
        <a:stretch>
          <a:fillRect/>
        </a:stretch>
      </xdr:blipFill>
      <xdr:spPr>
        <a:xfrm>
          <a:off x="57785" y="1211781930"/>
          <a:ext cx="2028190" cy="1612900"/>
        </a:xfrm>
        <a:prstGeom prst="rect">
          <a:avLst/>
        </a:prstGeom>
        <a:noFill/>
        <a:ln w="9525">
          <a:noFill/>
        </a:ln>
      </xdr:spPr>
    </xdr:pic>
    <xdr:clientData/>
  </xdr:twoCellAnchor>
  <xdr:twoCellAnchor editAs="oneCell">
    <xdr:from>
      <xdr:col>0</xdr:col>
      <xdr:colOff>57785</xdr:colOff>
      <xdr:row>668</xdr:row>
      <xdr:rowOff>35560</xdr:rowOff>
    </xdr:from>
    <xdr:to>
      <xdr:col>0</xdr:col>
      <xdr:colOff>2161540</xdr:colOff>
      <xdr:row>668</xdr:row>
      <xdr:rowOff>1655445</xdr:rowOff>
    </xdr:to>
    <xdr:pic>
      <xdr:nvPicPr>
        <xdr:cNvPr id="710" name="图片 709">
          <a:extLst>
            <a:ext uri="{FF2B5EF4-FFF2-40B4-BE49-F238E27FC236}">
              <a16:creationId xmlns:a16="http://schemas.microsoft.com/office/drawing/2014/main" id="{00000000-0008-0000-6500-0000C6020000}"/>
            </a:ext>
          </a:extLst>
        </xdr:cNvPr>
        <xdr:cNvPicPr>
          <a:picLocks noChangeAspect="1"/>
        </xdr:cNvPicPr>
      </xdr:nvPicPr>
      <xdr:blipFill>
        <a:blip xmlns:r="http://schemas.openxmlformats.org/officeDocument/2006/relationships" r:embed="rId434"/>
        <a:stretch>
          <a:fillRect/>
        </a:stretch>
      </xdr:blipFill>
      <xdr:spPr>
        <a:xfrm>
          <a:off x="57785" y="1207971930"/>
          <a:ext cx="2103755" cy="1619885"/>
        </a:xfrm>
        <a:prstGeom prst="rect">
          <a:avLst/>
        </a:prstGeom>
        <a:noFill/>
        <a:ln w="9525">
          <a:noFill/>
        </a:ln>
      </xdr:spPr>
    </xdr:pic>
    <xdr:clientData/>
  </xdr:twoCellAnchor>
  <xdr:twoCellAnchor editAs="oneCell">
    <xdr:from>
      <xdr:col>0</xdr:col>
      <xdr:colOff>57785</xdr:colOff>
      <xdr:row>277</xdr:row>
      <xdr:rowOff>16510</xdr:rowOff>
    </xdr:from>
    <xdr:to>
      <xdr:col>0</xdr:col>
      <xdr:colOff>1732280</xdr:colOff>
      <xdr:row>277</xdr:row>
      <xdr:rowOff>1565910</xdr:rowOff>
    </xdr:to>
    <xdr:pic>
      <xdr:nvPicPr>
        <xdr:cNvPr id="711" name="图片 710">
          <a:extLst>
            <a:ext uri="{FF2B5EF4-FFF2-40B4-BE49-F238E27FC236}">
              <a16:creationId xmlns:a16="http://schemas.microsoft.com/office/drawing/2014/main" id="{00000000-0008-0000-6500-0000C7020000}"/>
            </a:ext>
          </a:extLst>
        </xdr:cNvPr>
        <xdr:cNvPicPr>
          <a:picLocks noChangeAspect="1"/>
        </xdr:cNvPicPr>
      </xdr:nvPicPr>
      <xdr:blipFill>
        <a:blip xmlns:r="http://schemas.openxmlformats.org/officeDocument/2006/relationships" r:embed="rId435"/>
        <a:stretch>
          <a:fillRect/>
        </a:stretch>
      </xdr:blipFill>
      <xdr:spPr>
        <a:xfrm>
          <a:off x="57785" y="475124780"/>
          <a:ext cx="1674495" cy="1549400"/>
        </a:xfrm>
        <a:prstGeom prst="rect">
          <a:avLst/>
        </a:prstGeom>
        <a:noFill/>
        <a:ln w="9525">
          <a:noFill/>
        </a:ln>
      </xdr:spPr>
    </xdr:pic>
    <xdr:clientData/>
  </xdr:twoCellAnchor>
  <xdr:twoCellAnchor editAs="oneCell">
    <xdr:from>
      <xdr:col>0</xdr:col>
      <xdr:colOff>57785</xdr:colOff>
      <xdr:row>287</xdr:row>
      <xdr:rowOff>140335</xdr:rowOff>
    </xdr:from>
    <xdr:to>
      <xdr:col>0</xdr:col>
      <xdr:colOff>2173605</xdr:colOff>
      <xdr:row>287</xdr:row>
      <xdr:rowOff>1568450</xdr:rowOff>
    </xdr:to>
    <xdr:pic>
      <xdr:nvPicPr>
        <xdr:cNvPr id="712" name="图片 711">
          <a:extLst>
            <a:ext uri="{FF2B5EF4-FFF2-40B4-BE49-F238E27FC236}">
              <a16:creationId xmlns:a16="http://schemas.microsoft.com/office/drawing/2014/main" id="{00000000-0008-0000-6500-0000C8020000}"/>
            </a:ext>
          </a:extLst>
        </xdr:cNvPr>
        <xdr:cNvPicPr>
          <a:picLocks noChangeAspect="1"/>
        </xdr:cNvPicPr>
      </xdr:nvPicPr>
      <xdr:blipFill>
        <a:blip xmlns:r="http://schemas.openxmlformats.org/officeDocument/2006/relationships" r:embed="rId436"/>
        <a:stretch>
          <a:fillRect/>
        </a:stretch>
      </xdr:blipFill>
      <xdr:spPr>
        <a:xfrm>
          <a:off x="57785" y="494298605"/>
          <a:ext cx="2115820" cy="1428115"/>
        </a:xfrm>
        <a:prstGeom prst="rect">
          <a:avLst/>
        </a:prstGeom>
        <a:noFill/>
        <a:ln w="9525">
          <a:noFill/>
        </a:ln>
      </xdr:spPr>
    </xdr:pic>
    <xdr:clientData/>
  </xdr:twoCellAnchor>
  <xdr:twoCellAnchor editAs="oneCell">
    <xdr:from>
      <xdr:col>0</xdr:col>
      <xdr:colOff>57785</xdr:colOff>
      <xdr:row>671</xdr:row>
      <xdr:rowOff>35560</xdr:rowOff>
    </xdr:from>
    <xdr:to>
      <xdr:col>0</xdr:col>
      <xdr:colOff>1877695</xdr:colOff>
      <xdr:row>671</xdr:row>
      <xdr:rowOff>1667510</xdr:rowOff>
    </xdr:to>
    <xdr:pic>
      <xdr:nvPicPr>
        <xdr:cNvPr id="713" name="图片 712">
          <a:extLst>
            <a:ext uri="{FF2B5EF4-FFF2-40B4-BE49-F238E27FC236}">
              <a16:creationId xmlns:a16="http://schemas.microsoft.com/office/drawing/2014/main" id="{00000000-0008-0000-6500-0000C9020000}"/>
            </a:ext>
          </a:extLst>
        </xdr:cNvPr>
        <xdr:cNvPicPr>
          <a:picLocks noChangeAspect="1"/>
        </xdr:cNvPicPr>
      </xdr:nvPicPr>
      <xdr:blipFill>
        <a:blip xmlns:r="http://schemas.openxmlformats.org/officeDocument/2006/relationships" r:embed="rId437"/>
        <a:stretch>
          <a:fillRect/>
        </a:stretch>
      </xdr:blipFill>
      <xdr:spPr>
        <a:xfrm>
          <a:off x="57785" y="1213686930"/>
          <a:ext cx="1819910" cy="1631950"/>
        </a:xfrm>
        <a:prstGeom prst="rect">
          <a:avLst/>
        </a:prstGeom>
        <a:noFill/>
        <a:ln w="9525">
          <a:noFill/>
        </a:ln>
      </xdr:spPr>
    </xdr:pic>
    <xdr:clientData/>
  </xdr:twoCellAnchor>
  <xdr:twoCellAnchor editAs="oneCell">
    <xdr:from>
      <xdr:col>0</xdr:col>
      <xdr:colOff>57785</xdr:colOff>
      <xdr:row>672</xdr:row>
      <xdr:rowOff>54610</xdr:rowOff>
    </xdr:from>
    <xdr:to>
      <xdr:col>0</xdr:col>
      <xdr:colOff>1849120</xdr:colOff>
      <xdr:row>672</xdr:row>
      <xdr:rowOff>1674495</xdr:rowOff>
    </xdr:to>
    <xdr:pic>
      <xdr:nvPicPr>
        <xdr:cNvPr id="714" name="图片 713">
          <a:extLst>
            <a:ext uri="{FF2B5EF4-FFF2-40B4-BE49-F238E27FC236}">
              <a16:creationId xmlns:a16="http://schemas.microsoft.com/office/drawing/2014/main" id="{00000000-0008-0000-6500-0000CA020000}"/>
            </a:ext>
          </a:extLst>
        </xdr:cNvPr>
        <xdr:cNvPicPr>
          <a:picLocks noChangeAspect="1"/>
        </xdr:cNvPicPr>
      </xdr:nvPicPr>
      <xdr:blipFill>
        <a:blip xmlns:r="http://schemas.openxmlformats.org/officeDocument/2006/relationships" r:embed="rId438"/>
        <a:stretch>
          <a:fillRect/>
        </a:stretch>
      </xdr:blipFill>
      <xdr:spPr>
        <a:xfrm>
          <a:off x="57785" y="1215610980"/>
          <a:ext cx="1791335" cy="1619885"/>
        </a:xfrm>
        <a:prstGeom prst="rect">
          <a:avLst/>
        </a:prstGeom>
        <a:noFill/>
        <a:ln w="9525">
          <a:noFill/>
        </a:ln>
      </xdr:spPr>
    </xdr:pic>
    <xdr:clientData/>
  </xdr:twoCellAnchor>
  <xdr:twoCellAnchor editAs="oneCell">
    <xdr:from>
      <xdr:col>0</xdr:col>
      <xdr:colOff>57785</xdr:colOff>
      <xdr:row>673</xdr:row>
      <xdr:rowOff>35560</xdr:rowOff>
    </xdr:from>
    <xdr:to>
      <xdr:col>0</xdr:col>
      <xdr:colOff>1818005</xdr:colOff>
      <xdr:row>673</xdr:row>
      <xdr:rowOff>1690370</xdr:rowOff>
    </xdr:to>
    <xdr:pic>
      <xdr:nvPicPr>
        <xdr:cNvPr id="715" name="图片 714">
          <a:extLst>
            <a:ext uri="{FF2B5EF4-FFF2-40B4-BE49-F238E27FC236}">
              <a16:creationId xmlns:a16="http://schemas.microsoft.com/office/drawing/2014/main" id="{00000000-0008-0000-6500-0000CB020000}"/>
            </a:ext>
          </a:extLst>
        </xdr:cNvPr>
        <xdr:cNvPicPr>
          <a:picLocks noChangeAspect="1"/>
        </xdr:cNvPicPr>
      </xdr:nvPicPr>
      <xdr:blipFill>
        <a:blip xmlns:r="http://schemas.openxmlformats.org/officeDocument/2006/relationships" r:embed="rId439"/>
        <a:stretch>
          <a:fillRect/>
        </a:stretch>
      </xdr:blipFill>
      <xdr:spPr>
        <a:xfrm>
          <a:off x="57785" y="1217496930"/>
          <a:ext cx="1760220" cy="1654810"/>
        </a:xfrm>
        <a:prstGeom prst="rect">
          <a:avLst/>
        </a:prstGeom>
        <a:noFill/>
        <a:ln w="9525">
          <a:noFill/>
        </a:ln>
      </xdr:spPr>
    </xdr:pic>
    <xdr:clientData/>
  </xdr:twoCellAnchor>
  <xdr:twoCellAnchor editAs="oneCell">
    <xdr:from>
      <xdr:col>0</xdr:col>
      <xdr:colOff>57785</xdr:colOff>
      <xdr:row>674</xdr:row>
      <xdr:rowOff>16510</xdr:rowOff>
    </xdr:from>
    <xdr:to>
      <xdr:col>0</xdr:col>
      <xdr:colOff>1898015</xdr:colOff>
      <xdr:row>674</xdr:row>
      <xdr:rowOff>1670050</xdr:rowOff>
    </xdr:to>
    <xdr:pic>
      <xdr:nvPicPr>
        <xdr:cNvPr id="716" name="图片 715">
          <a:extLst>
            <a:ext uri="{FF2B5EF4-FFF2-40B4-BE49-F238E27FC236}">
              <a16:creationId xmlns:a16="http://schemas.microsoft.com/office/drawing/2014/main" id="{00000000-0008-0000-6500-0000CC020000}"/>
            </a:ext>
          </a:extLst>
        </xdr:cNvPr>
        <xdr:cNvPicPr>
          <a:picLocks noChangeAspect="1"/>
        </xdr:cNvPicPr>
      </xdr:nvPicPr>
      <xdr:blipFill>
        <a:blip xmlns:r="http://schemas.openxmlformats.org/officeDocument/2006/relationships" r:embed="rId440"/>
        <a:stretch>
          <a:fillRect/>
        </a:stretch>
      </xdr:blipFill>
      <xdr:spPr>
        <a:xfrm>
          <a:off x="57785" y="1219382880"/>
          <a:ext cx="1840230" cy="1653540"/>
        </a:xfrm>
        <a:prstGeom prst="rect">
          <a:avLst/>
        </a:prstGeom>
        <a:noFill/>
        <a:ln w="9525">
          <a:noFill/>
        </a:ln>
      </xdr:spPr>
    </xdr:pic>
    <xdr:clientData/>
  </xdr:twoCellAnchor>
  <xdr:twoCellAnchor editAs="oneCell">
    <xdr:from>
      <xdr:col>0</xdr:col>
      <xdr:colOff>57785</xdr:colOff>
      <xdr:row>573</xdr:row>
      <xdr:rowOff>57785</xdr:rowOff>
    </xdr:from>
    <xdr:to>
      <xdr:col>0</xdr:col>
      <xdr:colOff>2057400</xdr:colOff>
      <xdr:row>573</xdr:row>
      <xdr:rowOff>1634490</xdr:rowOff>
    </xdr:to>
    <xdr:pic>
      <xdr:nvPicPr>
        <xdr:cNvPr id="717" name="图片 716">
          <a:extLst>
            <a:ext uri="{FF2B5EF4-FFF2-40B4-BE49-F238E27FC236}">
              <a16:creationId xmlns:a16="http://schemas.microsoft.com/office/drawing/2014/main" id="{00000000-0008-0000-6500-0000CD020000}"/>
            </a:ext>
          </a:extLst>
        </xdr:cNvPr>
        <xdr:cNvPicPr>
          <a:picLocks noChangeAspect="1"/>
        </xdr:cNvPicPr>
      </xdr:nvPicPr>
      <xdr:blipFill>
        <a:blip xmlns:r="http://schemas.openxmlformats.org/officeDocument/2006/relationships" r:embed="rId441"/>
        <a:stretch>
          <a:fillRect/>
        </a:stretch>
      </xdr:blipFill>
      <xdr:spPr>
        <a:xfrm>
          <a:off x="57785" y="1028746355"/>
          <a:ext cx="1999615" cy="1576705"/>
        </a:xfrm>
        <a:prstGeom prst="rect">
          <a:avLst/>
        </a:prstGeom>
        <a:noFill/>
        <a:ln w="9525">
          <a:noFill/>
        </a:ln>
      </xdr:spPr>
    </xdr:pic>
    <xdr:clientData/>
  </xdr:twoCellAnchor>
  <xdr:twoCellAnchor editAs="oneCell">
    <xdr:from>
      <xdr:col>0</xdr:col>
      <xdr:colOff>57785</xdr:colOff>
      <xdr:row>675</xdr:row>
      <xdr:rowOff>35560</xdr:rowOff>
    </xdr:from>
    <xdr:to>
      <xdr:col>0</xdr:col>
      <xdr:colOff>1911350</xdr:colOff>
      <xdr:row>675</xdr:row>
      <xdr:rowOff>1681480</xdr:rowOff>
    </xdr:to>
    <xdr:pic>
      <xdr:nvPicPr>
        <xdr:cNvPr id="720" name="图片 719">
          <a:extLst>
            <a:ext uri="{FF2B5EF4-FFF2-40B4-BE49-F238E27FC236}">
              <a16:creationId xmlns:a16="http://schemas.microsoft.com/office/drawing/2014/main" id="{00000000-0008-0000-6500-0000D0020000}"/>
            </a:ext>
          </a:extLst>
        </xdr:cNvPr>
        <xdr:cNvPicPr>
          <a:picLocks noChangeAspect="1"/>
        </xdr:cNvPicPr>
      </xdr:nvPicPr>
      <xdr:blipFill>
        <a:blip xmlns:r="http://schemas.openxmlformats.org/officeDocument/2006/relationships" r:embed="rId442"/>
        <a:stretch>
          <a:fillRect/>
        </a:stretch>
      </xdr:blipFill>
      <xdr:spPr>
        <a:xfrm>
          <a:off x="57785" y="1221306930"/>
          <a:ext cx="1853565" cy="1645920"/>
        </a:xfrm>
        <a:prstGeom prst="rect">
          <a:avLst/>
        </a:prstGeom>
        <a:noFill/>
        <a:ln w="9525">
          <a:noFill/>
        </a:ln>
      </xdr:spPr>
    </xdr:pic>
    <xdr:clientData/>
  </xdr:twoCellAnchor>
  <xdr:twoCellAnchor editAs="oneCell">
    <xdr:from>
      <xdr:col>0</xdr:col>
      <xdr:colOff>57785</xdr:colOff>
      <xdr:row>676</xdr:row>
      <xdr:rowOff>43180</xdr:rowOff>
    </xdr:from>
    <xdr:to>
      <xdr:col>0</xdr:col>
      <xdr:colOff>2020570</xdr:colOff>
      <xdr:row>676</xdr:row>
      <xdr:rowOff>1682750</xdr:rowOff>
    </xdr:to>
    <xdr:pic>
      <xdr:nvPicPr>
        <xdr:cNvPr id="721" name="图片 720">
          <a:extLst>
            <a:ext uri="{FF2B5EF4-FFF2-40B4-BE49-F238E27FC236}">
              <a16:creationId xmlns:a16="http://schemas.microsoft.com/office/drawing/2014/main" id="{00000000-0008-0000-6500-0000D1020000}"/>
            </a:ext>
          </a:extLst>
        </xdr:cNvPr>
        <xdr:cNvPicPr>
          <a:picLocks noChangeAspect="1"/>
        </xdr:cNvPicPr>
      </xdr:nvPicPr>
      <xdr:blipFill>
        <a:blip xmlns:r="http://schemas.openxmlformats.org/officeDocument/2006/relationships" r:embed="rId443"/>
        <a:stretch>
          <a:fillRect/>
        </a:stretch>
      </xdr:blipFill>
      <xdr:spPr>
        <a:xfrm>
          <a:off x="57785" y="1223219550"/>
          <a:ext cx="1962785" cy="1639570"/>
        </a:xfrm>
        <a:prstGeom prst="rect">
          <a:avLst/>
        </a:prstGeom>
        <a:noFill/>
        <a:ln w="9525">
          <a:noFill/>
        </a:ln>
      </xdr:spPr>
    </xdr:pic>
    <xdr:clientData/>
  </xdr:twoCellAnchor>
  <xdr:twoCellAnchor editAs="oneCell">
    <xdr:from>
      <xdr:col>0</xdr:col>
      <xdr:colOff>57785</xdr:colOff>
      <xdr:row>677</xdr:row>
      <xdr:rowOff>26035</xdr:rowOff>
    </xdr:from>
    <xdr:to>
      <xdr:col>0</xdr:col>
      <xdr:colOff>1961515</xdr:colOff>
      <xdr:row>677</xdr:row>
      <xdr:rowOff>1691005</xdr:rowOff>
    </xdr:to>
    <xdr:pic>
      <xdr:nvPicPr>
        <xdr:cNvPr id="722" name="图片 721">
          <a:extLst>
            <a:ext uri="{FF2B5EF4-FFF2-40B4-BE49-F238E27FC236}">
              <a16:creationId xmlns:a16="http://schemas.microsoft.com/office/drawing/2014/main" id="{00000000-0008-0000-6500-0000D2020000}"/>
            </a:ext>
          </a:extLst>
        </xdr:cNvPr>
        <xdr:cNvPicPr>
          <a:picLocks noChangeAspect="1"/>
        </xdr:cNvPicPr>
      </xdr:nvPicPr>
      <xdr:blipFill>
        <a:blip xmlns:r="http://schemas.openxmlformats.org/officeDocument/2006/relationships" r:embed="rId444"/>
        <a:stretch>
          <a:fillRect/>
        </a:stretch>
      </xdr:blipFill>
      <xdr:spPr>
        <a:xfrm>
          <a:off x="57785" y="1225107405"/>
          <a:ext cx="1903730" cy="1664970"/>
        </a:xfrm>
        <a:prstGeom prst="rect">
          <a:avLst/>
        </a:prstGeom>
        <a:noFill/>
        <a:ln w="9525">
          <a:noFill/>
        </a:ln>
      </xdr:spPr>
    </xdr:pic>
    <xdr:clientData/>
  </xdr:twoCellAnchor>
  <xdr:twoCellAnchor editAs="oneCell">
    <xdr:from>
      <xdr:col>0</xdr:col>
      <xdr:colOff>57785</xdr:colOff>
      <xdr:row>678</xdr:row>
      <xdr:rowOff>35560</xdr:rowOff>
    </xdr:from>
    <xdr:to>
      <xdr:col>0</xdr:col>
      <xdr:colOff>1867535</xdr:colOff>
      <xdr:row>678</xdr:row>
      <xdr:rowOff>1641475</xdr:rowOff>
    </xdr:to>
    <xdr:pic>
      <xdr:nvPicPr>
        <xdr:cNvPr id="723" name="图片 722">
          <a:extLst>
            <a:ext uri="{FF2B5EF4-FFF2-40B4-BE49-F238E27FC236}">
              <a16:creationId xmlns:a16="http://schemas.microsoft.com/office/drawing/2014/main" id="{00000000-0008-0000-6500-0000D3020000}"/>
            </a:ext>
          </a:extLst>
        </xdr:cNvPr>
        <xdr:cNvPicPr>
          <a:picLocks noChangeAspect="1"/>
        </xdr:cNvPicPr>
      </xdr:nvPicPr>
      <xdr:blipFill>
        <a:blip xmlns:r="http://schemas.openxmlformats.org/officeDocument/2006/relationships" r:embed="rId445"/>
        <a:stretch>
          <a:fillRect/>
        </a:stretch>
      </xdr:blipFill>
      <xdr:spPr>
        <a:xfrm>
          <a:off x="57785" y="1227021930"/>
          <a:ext cx="1809750" cy="1605915"/>
        </a:xfrm>
        <a:prstGeom prst="rect">
          <a:avLst/>
        </a:prstGeom>
        <a:noFill/>
        <a:ln w="9525">
          <a:noFill/>
        </a:ln>
      </xdr:spPr>
    </xdr:pic>
    <xdr:clientData/>
  </xdr:twoCellAnchor>
  <xdr:twoCellAnchor editAs="oneCell">
    <xdr:from>
      <xdr:col>0</xdr:col>
      <xdr:colOff>57785</xdr:colOff>
      <xdr:row>679</xdr:row>
      <xdr:rowOff>45085</xdr:rowOff>
    </xdr:from>
    <xdr:to>
      <xdr:col>0</xdr:col>
      <xdr:colOff>1977390</xdr:colOff>
      <xdr:row>679</xdr:row>
      <xdr:rowOff>1663065</xdr:rowOff>
    </xdr:to>
    <xdr:pic>
      <xdr:nvPicPr>
        <xdr:cNvPr id="724" name="图片 723">
          <a:extLst>
            <a:ext uri="{FF2B5EF4-FFF2-40B4-BE49-F238E27FC236}">
              <a16:creationId xmlns:a16="http://schemas.microsoft.com/office/drawing/2014/main" id="{00000000-0008-0000-6500-0000D4020000}"/>
            </a:ext>
          </a:extLst>
        </xdr:cNvPr>
        <xdr:cNvPicPr>
          <a:picLocks noChangeAspect="1"/>
        </xdr:cNvPicPr>
      </xdr:nvPicPr>
      <xdr:blipFill>
        <a:blip xmlns:r="http://schemas.openxmlformats.org/officeDocument/2006/relationships" r:embed="rId446"/>
        <a:stretch>
          <a:fillRect/>
        </a:stretch>
      </xdr:blipFill>
      <xdr:spPr>
        <a:xfrm>
          <a:off x="57785" y="1228936455"/>
          <a:ext cx="1919605" cy="1617980"/>
        </a:xfrm>
        <a:prstGeom prst="rect">
          <a:avLst/>
        </a:prstGeom>
        <a:noFill/>
        <a:ln w="9525">
          <a:noFill/>
        </a:ln>
      </xdr:spPr>
    </xdr:pic>
    <xdr:clientData/>
  </xdr:twoCellAnchor>
  <xdr:twoCellAnchor editAs="oneCell">
    <xdr:from>
      <xdr:col>0</xdr:col>
      <xdr:colOff>57785</xdr:colOff>
      <xdr:row>680</xdr:row>
      <xdr:rowOff>35560</xdr:rowOff>
    </xdr:from>
    <xdr:to>
      <xdr:col>0</xdr:col>
      <xdr:colOff>1887220</xdr:colOff>
      <xdr:row>680</xdr:row>
      <xdr:rowOff>1680845</xdr:rowOff>
    </xdr:to>
    <xdr:pic>
      <xdr:nvPicPr>
        <xdr:cNvPr id="725" name="图片 724">
          <a:extLst>
            <a:ext uri="{FF2B5EF4-FFF2-40B4-BE49-F238E27FC236}">
              <a16:creationId xmlns:a16="http://schemas.microsoft.com/office/drawing/2014/main" id="{00000000-0008-0000-6500-0000D5020000}"/>
            </a:ext>
          </a:extLst>
        </xdr:cNvPr>
        <xdr:cNvPicPr>
          <a:picLocks noChangeAspect="1"/>
        </xdr:cNvPicPr>
      </xdr:nvPicPr>
      <xdr:blipFill>
        <a:blip xmlns:r="http://schemas.openxmlformats.org/officeDocument/2006/relationships" r:embed="rId447"/>
        <a:stretch>
          <a:fillRect/>
        </a:stretch>
      </xdr:blipFill>
      <xdr:spPr>
        <a:xfrm>
          <a:off x="57785" y="1230831930"/>
          <a:ext cx="1829435" cy="1645285"/>
        </a:xfrm>
        <a:prstGeom prst="rect">
          <a:avLst/>
        </a:prstGeom>
        <a:noFill/>
        <a:ln w="9525">
          <a:noFill/>
        </a:ln>
      </xdr:spPr>
    </xdr:pic>
    <xdr:clientData/>
  </xdr:twoCellAnchor>
  <xdr:twoCellAnchor editAs="oneCell">
    <xdr:from>
      <xdr:col>0</xdr:col>
      <xdr:colOff>57785</xdr:colOff>
      <xdr:row>681</xdr:row>
      <xdr:rowOff>35560</xdr:rowOff>
    </xdr:from>
    <xdr:to>
      <xdr:col>0</xdr:col>
      <xdr:colOff>1978025</xdr:colOff>
      <xdr:row>681</xdr:row>
      <xdr:rowOff>1667510</xdr:rowOff>
    </xdr:to>
    <xdr:pic>
      <xdr:nvPicPr>
        <xdr:cNvPr id="729" name="图片 728">
          <a:extLst>
            <a:ext uri="{FF2B5EF4-FFF2-40B4-BE49-F238E27FC236}">
              <a16:creationId xmlns:a16="http://schemas.microsoft.com/office/drawing/2014/main" id="{00000000-0008-0000-6500-0000D9020000}"/>
            </a:ext>
          </a:extLst>
        </xdr:cNvPr>
        <xdr:cNvPicPr>
          <a:picLocks noChangeAspect="1"/>
        </xdr:cNvPicPr>
      </xdr:nvPicPr>
      <xdr:blipFill>
        <a:blip xmlns:r="http://schemas.openxmlformats.org/officeDocument/2006/relationships" r:embed="rId448"/>
        <a:stretch>
          <a:fillRect/>
        </a:stretch>
      </xdr:blipFill>
      <xdr:spPr>
        <a:xfrm>
          <a:off x="57785" y="1232736930"/>
          <a:ext cx="1920240" cy="1631950"/>
        </a:xfrm>
        <a:prstGeom prst="rect">
          <a:avLst/>
        </a:prstGeom>
        <a:noFill/>
        <a:ln w="9525">
          <a:noFill/>
        </a:ln>
      </xdr:spPr>
    </xdr:pic>
    <xdr:clientData/>
  </xdr:twoCellAnchor>
  <xdr:twoCellAnchor editAs="oneCell">
    <xdr:from>
      <xdr:col>0</xdr:col>
      <xdr:colOff>57785</xdr:colOff>
      <xdr:row>682</xdr:row>
      <xdr:rowOff>45085</xdr:rowOff>
    </xdr:from>
    <xdr:to>
      <xdr:col>0</xdr:col>
      <xdr:colOff>2082800</xdr:colOff>
      <xdr:row>682</xdr:row>
      <xdr:rowOff>1651000</xdr:rowOff>
    </xdr:to>
    <xdr:pic>
      <xdr:nvPicPr>
        <xdr:cNvPr id="730" name="图片 729">
          <a:extLst>
            <a:ext uri="{FF2B5EF4-FFF2-40B4-BE49-F238E27FC236}">
              <a16:creationId xmlns:a16="http://schemas.microsoft.com/office/drawing/2014/main" id="{00000000-0008-0000-6500-0000DA020000}"/>
            </a:ext>
          </a:extLst>
        </xdr:cNvPr>
        <xdr:cNvPicPr>
          <a:picLocks noChangeAspect="1"/>
        </xdr:cNvPicPr>
      </xdr:nvPicPr>
      <xdr:blipFill>
        <a:blip xmlns:r="http://schemas.openxmlformats.org/officeDocument/2006/relationships" r:embed="rId449"/>
        <a:stretch>
          <a:fillRect/>
        </a:stretch>
      </xdr:blipFill>
      <xdr:spPr>
        <a:xfrm>
          <a:off x="57785" y="1234651455"/>
          <a:ext cx="2025015" cy="1605915"/>
        </a:xfrm>
        <a:prstGeom prst="rect">
          <a:avLst/>
        </a:prstGeom>
        <a:noFill/>
        <a:ln w="9525">
          <a:noFill/>
        </a:ln>
      </xdr:spPr>
    </xdr:pic>
    <xdr:clientData/>
  </xdr:twoCellAnchor>
  <xdr:twoCellAnchor editAs="oneCell">
    <xdr:from>
      <xdr:col>0</xdr:col>
      <xdr:colOff>57785</xdr:colOff>
      <xdr:row>683</xdr:row>
      <xdr:rowOff>26035</xdr:rowOff>
    </xdr:from>
    <xdr:to>
      <xdr:col>0</xdr:col>
      <xdr:colOff>2042795</xdr:colOff>
      <xdr:row>683</xdr:row>
      <xdr:rowOff>1697990</xdr:rowOff>
    </xdr:to>
    <xdr:pic>
      <xdr:nvPicPr>
        <xdr:cNvPr id="731" name="图片 730">
          <a:extLst>
            <a:ext uri="{FF2B5EF4-FFF2-40B4-BE49-F238E27FC236}">
              <a16:creationId xmlns:a16="http://schemas.microsoft.com/office/drawing/2014/main" id="{00000000-0008-0000-6500-0000DB020000}"/>
            </a:ext>
          </a:extLst>
        </xdr:cNvPr>
        <xdr:cNvPicPr>
          <a:picLocks noChangeAspect="1"/>
        </xdr:cNvPicPr>
      </xdr:nvPicPr>
      <xdr:blipFill>
        <a:blip xmlns:r="http://schemas.openxmlformats.org/officeDocument/2006/relationships" r:embed="rId450"/>
        <a:stretch>
          <a:fillRect/>
        </a:stretch>
      </xdr:blipFill>
      <xdr:spPr>
        <a:xfrm>
          <a:off x="57785" y="1236537405"/>
          <a:ext cx="1985010" cy="1671955"/>
        </a:xfrm>
        <a:prstGeom prst="rect">
          <a:avLst/>
        </a:prstGeom>
        <a:noFill/>
        <a:ln w="9525">
          <a:noFill/>
        </a:ln>
      </xdr:spPr>
    </xdr:pic>
    <xdr:clientData/>
  </xdr:twoCellAnchor>
  <xdr:twoCellAnchor editAs="oneCell">
    <xdr:from>
      <xdr:col>0</xdr:col>
      <xdr:colOff>57785</xdr:colOff>
      <xdr:row>684</xdr:row>
      <xdr:rowOff>83185</xdr:rowOff>
    </xdr:from>
    <xdr:to>
      <xdr:col>0</xdr:col>
      <xdr:colOff>2125345</xdr:colOff>
      <xdr:row>684</xdr:row>
      <xdr:rowOff>1584960</xdr:rowOff>
    </xdr:to>
    <xdr:pic>
      <xdr:nvPicPr>
        <xdr:cNvPr id="732" name="图片 731">
          <a:extLst>
            <a:ext uri="{FF2B5EF4-FFF2-40B4-BE49-F238E27FC236}">
              <a16:creationId xmlns:a16="http://schemas.microsoft.com/office/drawing/2014/main" id="{00000000-0008-0000-6500-0000DC020000}"/>
            </a:ext>
          </a:extLst>
        </xdr:cNvPr>
        <xdr:cNvPicPr>
          <a:picLocks noChangeAspect="1"/>
        </xdr:cNvPicPr>
      </xdr:nvPicPr>
      <xdr:blipFill>
        <a:blip xmlns:r="http://schemas.openxmlformats.org/officeDocument/2006/relationships" r:embed="rId451"/>
        <a:stretch>
          <a:fillRect/>
        </a:stretch>
      </xdr:blipFill>
      <xdr:spPr>
        <a:xfrm>
          <a:off x="57785" y="1238499555"/>
          <a:ext cx="2067560" cy="1501775"/>
        </a:xfrm>
        <a:prstGeom prst="rect">
          <a:avLst/>
        </a:prstGeom>
        <a:noFill/>
        <a:ln w="9525">
          <a:noFill/>
        </a:ln>
      </xdr:spPr>
    </xdr:pic>
    <xdr:clientData/>
  </xdr:twoCellAnchor>
  <xdr:twoCellAnchor editAs="oneCell">
    <xdr:from>
      <xdr:col>0</xdr:col>
      <xdr:colOff>57785</xdr:colOff>
      <xdr:row>263</xdr:row>
      <xdr:rowOff>16510</xdr:rowOff>
    </xdr:from>
    <xdr:to>
      <xdr:col>0</xdr:col>
      <xdr:colOff>1372235</xdr:colOff>
      <xdr:row>263</xdr:row>
      <xdr:rowOff>1363345</xdr:rowOff>
    </xdr:to>
    <xdr:pic>
      <xdr:nvPicPr>
        <xdr:cNvPr id="742" name="图片 741">
          <a:extLst>
            <a:ext uri="{FF2B5EF4-FFF2-40B4-BE49-F238E27FC236}">
              <a16:creationId xmlns:a16="http://schemas.microsoft.com/office/drawing/2014/main" id="{00000000-0008-0000-6500-0000E6020000}"/>
            </a:ext>
          </a:extLst>
        </xdr:cNvPr>
        <xdr:cNvPicPr>
          <a:picLocks noChangeAspect="1"/>
        </xdr:cNvPicPr>
      </xdr:nvPicPr>
      <xdr:blipFill>
        <a:blip xmlns:r="http://schemas.openxmlformats.org/officeDocument/2006/relationships" r:embed="rId452"/>
        <a:stretch>
          <a:fillRect/>
        </a:stretch>
      </xdr:blipFill>
      <xdr:spPr>
        <a:xfrm>
          <a:off x="57785" y="448454780"/>
          <a:ext cx="1314450" cy="1346835"/>
        </a:xfrm>
        <a:prstGeom prst="rect">
          <a:avLst/>
        </a:prstGeom>
        <a:noFill/>
        <a:ln w="9525">
          <a:noFill/>
        </a:ln>
      </xdr:spPr>
    </xdr:pic>
    <xdr:clientData/>
  </xdr:twoCellAnchor>
  <xdr:twoCellAnchor editAs="oneCell">
    <xdr:from>
      <xdr:col>0</xdr:col>
      <xdr:colOff>57785</xdr:colOff>
      <xdr:row>264</xdr:row>
      <xdr:rowOff>26035</xdr:rowOff>
    </xdr:from>
    <xdr:to>
      <xdr:col>0</xdr:col>
      <xdr:colOff>1658620</xdr:colOff>
      <xdr:row>264</xdr:row>
      <xdr:rowOff>1383030</xdr:rowOff>
    </xdr:to>
    <xdr:pic>
      <xdr:nvPicPr>
        <xdr:cNvPr id="743" name="图片 742">
          <a:extLst>
            <a:ext uri="{FF2B5EF4-FFF2-40B4-BE49-F238E27FC236}">
              <a16:creationId xmlns:a16="http://schemas.microsoft.com/office/drawing/2014/main" id="{00000000-0008-0000-6500-0000E7020000}"/>
            </a:ext>
          </a:extLst>
        </xdr:cNvPr>
        <xdr:cNvPicPr>
          <a:picLocks noChangeAspect="1"/>
        </xdr:cNvPicPr>
      </xdr:nvPicPr>
      <xdr:blipFill>
        <a:blip xmlns:r="http://schemas.openxmlformats.org/officeDocument/2006/relationships" r:embed="rId453"/>
        <a:stretch>
          <a:fillRect/>
        </a:stretch>
      </xdr:blipFill>
      <xdr:spPr>
        <a:xfrm>
          <a:off x="57785" y="450369305"/>
          <a:ext cx="1600835" cy="1356995"/>
        </a:xfrm>
        <a:prstGeom prst="rect">
          <a:avLst/>
        </a:prstGeom>
        <a:noFill/>
        <a:ln w="9525">
          <a:noFill/>
        </a:ln>
      </xdr:spPr>
    </xdr:pic>
    <xdr:clientData/>
  </xdr:twoCellAnchor>
  <xdr:twoCellAnchor editAs="oneCell">
    <xdr:from>
      <xdr:col>0</xdr:col>
      <xdr:colOff>57785</xdr:colOff>
      <xdr:row>270</xdr:row>
      <xdr:rowOff>26035</xdr:rowOff>
    </xdr:from>
    <xdr:to>
      <xdr:col>0</xdr:col>
      <xdr:colOff>1225550</xdr:colOff>
      <xdr:row>270</xdr:row>
      <xdr:rowOff>1377950</xdr:rowOff>
    </xdr:to>
    <xdr:pic>
      <xdr:nvPicPr>
        <xdr:cNvPr id="746" name="图片 745">
          <a:extLst>
            <a:ext uri="{FF2B5EF4-FFF2-40B4-BE49-F238E27FC236}">
              <a16:creationId xmlns:a16="http://schemas.microsoft.com/office/drawing/2014/main" id="{00000000-0008-0000-6500-0000EA020000}"/>
            </a:ext>
          </a:extLst>
        </xdr:cNvPr>
        <xdr:cNvPicPr>
          <a:picLocks noChangeAspect="1"/>
        </xdr:cNvPicPr>
      </xdr:nvPicPr>
      <xdr:blipFill>
        <a:blip xmlns:r="http://schemas.openxmlformats.org/officeDocument/2006/relationships" r:embed="rId454"/>
        <a:stretch>
          <a:fillRect/>
        </a:stretch>
      </xdr:blipFill>
      <xdr:spPr>
        <a:xfrm>
          <a:off x="57785" y="461799305"/>
          <a:ext cx="1167765" cy="1351915"/>
        </a:xfrm>
        <a:prstGeom prst="rect">
          <a:avLst/>
        </a:prstGeom>
        <a:noFill/>
        <a:ln w="9525">
          <a:noFill/>
        </a:ln>
      </xdr:spPr>
    </xdr:pic>
    <xdr:clientData/>
  </xdr:twoCellAnchor>
  <xdr:twoCellAnchor editAs="oneCell">
    <xdr:from>
      <xdr:col>0</xdr:col>
      <xdr:colOff>57785</xdr:colOff>
      <xdr:row>193</xdr:row>
      <xdr:rowOff>127635</xdr:rowOff>
    </xdr:from>
    <xdr:to>
      <xdr:col>0</xdr:col>
      <xdr:colOff>2159000</xdr:colOff>
      <xdr:row>193</xdr:row>
      <xdr:rowOff>1737360</xdr:rowOff>
    </xdr:to>
    <xdr:pic>
      <xdr:nvPicPr>
        <xdr:cNvPr id="718" name="图片 717">
          <a:extLst>
            <a:ext uri="{FF2B5EF4-FFF2-40B4-BE49-F238E27FC236}">
              <a16:creationId xmlns:a16="http://schemas.microsoft.com/office/drawing/2014/main" id="{00000000-0008-0000-6500-0000CE020000}"/>
            </a:ext>
          </a:extLst>
        </xdr:cNvPr>
        <xdr:cNvPicPr>
          <a:picLocks noChangeAspect="1"/>
        </xdr:cNvPicPr>
      </xdr:nvPicPr>
      <xdr:blipFill>
        <a:blip xmlns:r="http://schemas.openxmlformats.org/officeDocument/2006/relationships" r:embed="rId455"/>
        <a:stretch>
          <a:fillRect/>
        </a:stretch>
      </xdr:blipFill>
      <xdr:spPr>
        <a:xfrm>
          <a:off x="57785" y="315215905"/>
          <a:ext cx="2101215" cy="1609725"/>
        </a:xfrm>
        <a:prstGeom prst="rect">
          <a:avLst/>
        </a:prstGeom>
        <a:noFill/>
        <a:ln w="9525">
          <a:noFill/>
        </a:ln>
      </xdr:spPr>
    </xdr:pic>
    <xdr:clientData/>
  </xdr:twoCellAnchor>
  <xdr:twoCellAnchor editAs="oneCell">
    <xdr:from>
      <xdr:col>0</xdr:col>
      <xdr:colOff>95885</xdr:colOff>
      <xdr:row>192</xdr:row>
      <xdr:rowOff>60960</xdr:rowOff>
    </xdr:from>
    <xdr:to>
      <xdr:col>0</xdr:col>
      <xdr:colOff>2114550</xdr:colOff>
      <xdr:row>192</xdr:row>
      <xdr:rowOff>1853565</xdr:rowOff>
    </xdr:to>
    <xdr:pic>
      <xdr:nvPicPr>
        <xdr:cNvPr id="719" name="图片 718">
          <a:extLst>
            <a:ext uri="{FF2B5EF4-FFF2-40B4-BE49-F238E27FC236}">
              <a16:creationId xmlns:a16="http://schemas.microsoft.com/office/drawing/2014/main" id="{00000000-0008-0000-6500-0000CF020000}"/>
            </a:ext>
          </a:extLst>
        </xdr:cNvPr>
        <xdr:cNvPicPr>
          <a:picLocks noChangeAspect="1"/>
        </xdr:cNvPicPr>
      </xdr:nvPicPr>
      <xdr:blipFill>
        <a:blip xmlns:r="http://schemas.openxmlformats.org/officeDocument/2006/relationships" r:embed="rId456"/>
        <a:stretch>
          <a:fillRect/>
        </a:stretch>
      </xdr:blipFill>
      <xdr:spPr>
        <a:xfrm>
          <a:off x="95885" y="313244230"/>
          <a:ext cx="2018665" cy="1792605"/>
        </a:xfrm>
        <a:prstGeom prst="rect">
          <a:avLst/>
        </a:prstGeom>
        <a:noFill/>
        <a:ln w="9525">
          <a:noFill/>
        </a:ln>
      </xdr:spPr>
    </xdr:pic>
    <xdr:clientData/>
  </xdr:twoCellAnchor>
  <xdr:twoCellAnchor editAs="oneCell">
    <xdr:from>
      <xdr:col>0</xdr:col>
      <xdr:colOff>109855</xdr:colOff>
      <xdr:row>194</xdr:row>
      <xdr:rowOff>60960</xdr:rowOff>
    </xdr:from>
    <xdr:to>
      <xdr:col>0</xdr:col>
      <xdr:colOff>2122805</xdr:colOff>
      <xdr:row>194</xdr:row>
      <xdr:rowOff>1871345</xdr:rowOff>
    </xdr:to>
    <xdr:pic>
      <xdr:nvPicPr>
        <xdr:cNvPr id="726" name="图片 725">
          <a:extLst>
            <a:ext uri="{FF2B5EF4-FFF2-40B4-BE49-F238E27FC236}">
              <a16:creationId xmlns:a16="http://schemas.microsoft.com/office/drawing/2014/main" id="{00000000-0008-0000-6500-0000D6020000}"/>
            </a:ext>
          </a:extLst>
        </xdr:cNvPr>
        <xdr:cNvPicPr>
          <a:picLocks noChangeAspect="1"/>
        </xdr:cNvPicPr>
      </xdr:nvPicPr>
      <xdr:blipFill>
        <a:blip xmlns:r="http://schemas.openxmlformats.org/officeDocument/2006/relationships" r:embed="rId457"/>
        <a:stretch>
          <a:fillRect/>
        </a:stretch>
      </xdr:blipFill>
      <xdr:spPr>
        <a:xfrm>
          <a:off x="109855" y="317054230"/>
          <a:ext cx="2012950" cy="1810385"/>
        </a:xfrm>
        <a:prstGeom prst="rect">
          <a:avLst/>
        </a:prstGeom>
        <a:noFill/>
        <a:ln w="9525">
          <a:noFill/>
        </a:ln>
      </xdr:spPr>
    </xdr:pic>
    <xdr:clientData/>
  </xdr:twoCellAnchor>
  <xdr:twoCellAnchor editAs="oneCell">
    <xdr:from>
      <xdr:col>0</xdr:col>
      <xdr:colOff>57785</xdr:colOff>
      <xdr:row>649</xdr:row>
      <xdr:rowOff>16510</xdr:rowOff>
    </xdr:from>
    <xdr:to>
      <xdr:col>0</xdr:col>
      <xdr:colOff>1866900</xdr:colOff>
      <xdr:row>649</xdr:row>
      <xdr:rowOff>1702435</xdr:rowOff>
    </xdr:to>
    <xdr:pic>
      <xdr:nvPicPr>
        <xdr:cNvPr id="748" name="图片 747">
          <a:extLst>
            <a:ext uri="{FF2B5EF4-FFF2-40B4-BE49-F238E27FC236}">
              <a16:creationId xmlns:a16="http://schemas.microsoft.com/office/drawing/2014/main" id="{00000000-0008-0000-6500-0000EC020000}"/>
            </a:ext>
          </a:extLst>
        </xdr:cNvPr>
        <xdr:cNvPicPr>
          <a:picLocks noChangeAspect="1"/>
        </xdr:cNvPicPr>
      </xdr:nvPicPr>
      <xdr:blipFill>
        <a:blip xmlns:r="http://schemas.openxmlformats.org/officeDocument/2006/relationships" r:embed="rId458"/>
        <a:stretch>
          <a:fillRect/>
        </a:stretch>
      </xdr:blipFill>
      <xdr:spPr>
        <a:xfrm>
          <a:off x="57785" y="1171757880"/>
          <a:ext cx="1809115" cy="1685925"/>
        </a:xfrm>
        <a:prstGeom prst="rect">
          <a:avLst/>
        </a:prstGeom>
        <a:noFill/>
        <a:ln w="9525">
          <a:noFill/>
        </a:ln>
      </xdr:spPr>
    </xdr:pic>
    <xdr:clientData/>
  </xdr:twoCellAnchor>
  <xdr:twoCellAnchor editAs="oneCell">
    <xdr:from>
      <xdr:col>0</xdr:col>
      <xdr:colOff>57785</xdr:colOff>
      <xdr:row>650</xdr:row>
      <xdr:rowOff>45085</xdr:rowOff>
    </xdr:from>
    <xdr:to>
      <xdr:col>0</xdr:col>
      <xdr:colOff>1858645</xdr:colOff>
      <xdr:row>650</xdr:row>
      <xdr:rowOff>1664970</xdr:rowOff>
    </xdr:to>
    <xdr:pic>
      <xdr:nvPicPr>
        <xdr:cNvPr id="752" name="图片 751">
          <a:extLst>
            <a:ext uri="{FF2B5EF4-FFF2-40B4-BE49-F238E27FC236}">
              <a16:creationId xmlns:a16="http://schemas.microsoft.com/office/drawing/2014/main" id="{00000000-0008-0000-6500-0000F0020000}"/>
            </a:ext>
          </a:extLst>
        </xdr:cNvPr>
        <xdr:cNvPicPr>
          <a:picLocks noChangeAspect="1"/>
        </xdr:cNvPicPr>
      </xdr:nvPicPr>
      <xdr:blipFill>
        <a:blip xmlns:r="http://schemas.openxmlformats.org/officeDocument/2006/relationships" r:embed="rId459"/>
        <a:stretch>
          <a:fillRect/>
        </a:stretch>
      </xdr:blipFill>
      <xdr:spPr>
        <a:xfrm>
          <a:off x="57785" y="1173691455"/>
          <a:ext cx="1800860" cy="1619885"/>
        </a:xfrm>
        <a:prstGeom prst="rect">
          <a:avLst/>
        </a:prstGeom>
        <a:noFill/>
        <a:ln w="9525">
          <a:noFill/>
        </a:ln>
      </xdr:spPr>
    </xdr:pic>
    <xdr:clientData/>
  </xdr:twoCellAnchor>
  <xdr:twoCellAnchor editAs="oneCell">
    <xdr:from>
      <xdr:col>0</xdr:col>
      <xdr:colOff>57785</xdr:colOff>
      <xdr:row>651</xdr:row>
      <xdr:rowOff>32385</xdr:rowOff>
    </xdr:from>
    <xdr:to>
      <xdr:col>0</xdr:col>
      <xdr:colOff>1815465</xdr:colOff>
      <xdr:row>651</xdr:row>
      <xdr:rowOff>1661795</xdr:rowOff>
    </xdr:to>
    <xdr:pic>
      <xdr:nvPicPr>
        <xdr:cNvPr id="753" name="图片 752">
          <a:extLst>
            <a:ext uri="{FF2B5EF4-FFF2-40B4-BE49-F238E27FC236}">
              <a16:creationId xmlns:a16="http://schemas.microsoft.com/office/drawing/2014/main" id="{00000000-0008-0000-6500-0000F1020000}"/>
            </a:ext>
          </a:extLst>
        </xdr:cNvPr>
        <xdr:cNvPicPr>
          <a:picLocks noChangeAspect="1"/>
        </xdr:cNvPicPr>
      </xdr:nvPicPr>
      <xdr:blipFill>
        <a:blip xmlns:r="http://schemas.openxmlformats.org/officeDocument/2006/relationships" r:embed="rId458"/>
        <a:stretch>
          <a:fillRect/>
        </a:stretch>
      </xdr:blipFill>
      <xdr:spPr>
        <a:xfrm>
          <a:off x="57785" y="1175583755"/>
          <a:ext cx="1757680" cy="1629410"/>
        </a:xfrm>
        <a:prstGeom prst="rect">
          <a:avLst/>
        </a:prstGeom>
        <a:noFill/>
        <a:ln w="9525">
          <a:noFill/>
        </a:ln>
      </xdr:spPr>
    </xdr:pic>
    <xdr:clientData/>
  </xdr:twoCellAnchor>
  <xdr:twoCellAnchor editAs="oneCell">
    <xdr:from>
      <xdr:col>0</xdr:col>
      <xdr:colOff>57785</xdr:colOff>
      <xdr:row>653</xdr:row>
      <xdr:rowOff>45085</xdr:rowOff>
    </xdr:from>
    <xdr:to>
      <xdr:col>0</xdr:col>
      <xdr:colOff>1901190</xdr:colOff>
      <xdr:row>653</xdr:row>
      <xdr:rowOff>1688465</xdr:rowOff>
    </xdr:to>
    <xdr:pic>
      <xdr:nvPicPr>
        <xdr:cNvPr id="757" name="图片 756">
          <a:extLst>
            <a:ext uri="{FF2B5EF4-FFF2-40B4-BE49-F238E27FC236}">
              <a16:creationId xmlns:a16="http://schemas.microsoft.com/office/drawing/2014/main" id="{00000000-0008-0000-6500-0000F5020000}"/>
            </a:ext>
          </a:extLst>
        </xdr:cNvPr>
        <xdr:cNvPicPr>
          <a:picLocks noChangeAspect="1"/>
        </xdr:cNvPicPr>
      </xdr:nvPicPr>
      <xdr:blipFill>
        <a:blip xmlns:r="http://schemas.openxmlformats.org/officeDocument/2006/relationships" r:embed="rId460"/>
        <a:stretch>
          <a:fillRect/>
        </a:stretch>
      </xdr:blipFill>
      <xdr:spPr>
        <a:xfrm>
          <a:off x="57785" y="1179406455"/>
          <a:ext cx="1843405" cy="1643380"/>
        </a:xfrm>
        <a:prstGeom prst="rect">
          <a:avLst/>
        </a:prstGeom>
        <a:noFill/>
        <a:ln w="9525">
          <a:noFill/>
        </a:ln>
      </xdr:spPr>
    </xdr:pic>
    <xdr:clientData/>
  </xdr:twoCellAnchor>
  <xdr:twoCellAnchor editAs="oneCell">
    <xdr:from>
      <xdr:col>0</xdr:col>
      <xdr:colOff>57785</xdr:colOff>
      <xdr:row>654</xdr:row>
      <xdr:rowOff>32385</xdr:rowOff>
    </xdr:from>
    <xdr:to>
      <xdr:col>0</xdr:col>
      <xdr:colOff>1893570</xdr:colOff>
      <xdr:row>654</xdr:row>
      <xdr:rowOff>1668780</xdr:rowOff>
    </xdr:to>
    <xdr:pic>
      <xdr:nvPicPr>
        <xdr:cNvPr id="758" name="图片 757">
          <a:extLst>
            <a:ext uri="{FF2B5EF4-FFF2-40B4-BE49-F238E27FC236}">
              <a16:creationId xmlns:a16="http://schemas.microsoft.com/office/drawing/2014/main" id="{00000000-0008-0000-6500-0000F6020000}"/>
            </a:ext>
          </a:extLst>
        </xdr:cNvPr>
        <xdr:cNvPicPr>
          <a:picLocks noChangeAspect="1"/>
        </xdr:cNvPicPr>
      </xdr:nvPicPr>
      <xdr:blipFill>
        <a:blip xmlns:r="http://schemas.openxmlformats.org/officeDocument/2006/relationships" r:embed="rId461"/>
        <a:stretch>
          <a:fillRect/>
        </a:stretch>
      </xdr:blipFill>
      <xdr:spPr>
        <a:xfrm>
          <a:off x="57785" y="1181298755"/>
          <a:ext cx="1835785" cy="1636395"/>
        </a:xfrm>
        <a:prstGeom prst="rect">
          <a:avLst/>
        </a:prstGeom>
        <a:noFill/>
        <a:ln w="9525">
          <a:noFill/>
        </a:ln>
      </xdr:spPr>
    </xdr:pic>
    <xdr:clientData/>
  </xdr:twoCellAnchor>
  <xdr:twoCellAnchor editAs="oneCell">
    <xdr:from>
      <xdr:col>0</xdr:col>
      <xdr:colOff>57785</xdr:colOff>
      <xdr:row>652</xdr:row>
      <xdr:rowOff>35560</xdr:rowOff>
    </xdr:from>
    <xdr:to>
      <xdr:col>0</xdr:col>
      <xdr:colOff>1824990</xdr:colOff>
      <xdr:row>652</xdr:row>
      <xdr:rowOff>1673860</xdr:rowOff>
    </xdr:to>
    <xdr:pic>
      <xdr:nvPicPr>
        <xdr:cNvPr id="759" name="图片 758">
          <a:extLst>
            <a:ext uri="{FF2B5EF4-FFF2-40B4-BE49-F238E27FC236}">
              <a16:creationId xmlns:a16="http://schemas.microsoft.com/office/drawing/2014/main" id="{00000000-0008-0000-6500-0000F7020000}"/>
            </a:ext>
          </a:extLst>
        </xdr:cNvPr>
        <xdr:cNvPicPr>
          <a:picLocks noChangeAspect="1"/>
        </xdr:cNvPicPr>
      </xdr:nvPicPr>
      <xdr:blipFill>
        <a:blip xmlns:r="http://schemas.openxmlformats.org/officeDocument/2006/relationships" r:embed="rId462"/>
        <a:stretch>
          <a:fillRect/>
        </a:stretch>
      </xdr:blipFill>
      <xdr:spPr>
        <a:xfrm>
          <a:off x="57785" y="1177491930"/>
          <a:ext cx="1767205" cy="1638300"/>
        </a:xfrm>
        <a:prstGeom prst="rect">
          <a:avLst/>
        </a:prstGeom>
        <a:noFill/>
        <a:ln w="9525">
          <a:noFill/>
        </a:ln>
      </xdr:spPr>
    </xdr:pic>
    <xdr:clientData/>
  </xdr:twoCellAnchor>
  <xdr:twoCellAnchor editAs="oneCell">
    <xdr:from>
      <xdr:col>0</xdr:col>
      <xdr:colOff>57785</xdr:colOff>
      <xdr:row>685</xdr:row>
      <xdr:rowOff>73660</xdr:rowOff>
    </xdr:from>
    <xdr:to>
      <xdr:col>0</xdr:col>
      <xdr:colOff>2124075</xdr:colOff>
      <xdr:row>685</xdr:row>
      <xdr:rowOff>1620520</xdr:rowOff>
    </xdr:to>
    <xdr:pic>
      <xdr:nvPicPr>
        <xdr:cNvPr id="747" name="图片 746">
          <a:extLst>
            <a:ext uri="{FF2B5EF4-FFF2-40B4-BE49-F238E27FC236}">
              <a16:creationId xmlns:a16="http://schemas.microsoft.com/office/drawing/2014/main" id="{00000000-0008-0000-6500-0000EB020000}"/>
            </a:ext>
          </a:extLst>
        </xdr:cNvPr>
        <xdr:cNvPicPr>
          <a:picLocks noChangeAspect="1"/>
        </xdr:cNvPicPr>
      </xdr:nvPicPr>
      <xdr:blipFill>
        <a:blip xmlns:r="http://schemas.openxmlformats.org/officeDocument/2006/relationships" r:embed="rId463"/>
        <a:stretch>
          <a:fillRect/>
        </a:stretch>
      </xdr:blipFill>
      <xdr:spPr>
        <a:xfrm>
          <a:off x="57785" y="1240395030"/>
          <a:ext cx="2066290" cy="1546860"/>
        </a:xfrm>
        <a:prstGeom prst="rect">
          <a:avLst/>
        </a:prstGeom>
        <a:noFill/>
        <a:ln w="9525">
          <a:noFill/>
        </a:ln>
      </xdr:spPr>
    </xdr:pic>
    <xdr:clientData/>
  </xdr:twoCellAnchor>
  <xdr:twoCellAnchor editAs="oneCell">
    <xdr:from>
      <xdr:col>0</xdr:col>
      <xdr:colOff>57785</xdr:colOff>
      <xdr:row>686</xdr:row>
      <xdr:rowOff>73660</xdr:rowOff>
    </xdr:from>
    <xdr:to>
      <xdr:col>0</xdr:col>
      <xdr:colOff>2164080</xdr:colOff>
      <xdr:row>686</xdr:row>
      <xdr:rowOff>1637030</xdr:rowOff>
    </xdr:to>
    <xdr:pic>
      <xdr:nvPicPr>
        <xdr:cNvPr id="754" name="图片 753">
          <a:extLst>
            <a:ext uri="{FF2B5EF4-FFF2-40B4-BE49-F238E27FC236}">
              <a16:creationId xmlns:a16="http://schemas.microsoft.com/office/drawing/2014/main" id="{00000000-0008-0000-6500-0000F2020000}"/>
            </a:ext>
          </a:extLst>
        </xdr:cNvPr>
        <xdr:cNvPicPr>
          <a:picLocks noChangeAspect="1"/>
        </xdr:cNvPicPr>
      </xdr:nvPicPr>
      <xdr:blipFill>
        <a:blip xmlns:r="http://schemas.openxmlformats.org/officeDocument/2006/relationships" r:embed="rId464"/>
        <a:stretch>
          <a:fillRect/>
        </a:stretch>
      </xdr:blipFill>
      <xdr:spPr>
        <a:xfrm>
          <a:off x="57785" y="1242300030"/>
          <a:ext cx="2106295" cy="1563370"/>
        </a:xfrm>
        <a:prstGeom prst="rect">
          <a:avLst/>
        </a:prstGeom>
        <a:noFill/>
        <a:ln w="9525">
          <a:noFill/>
        </a:ln>
      </xdr:spPr>
    </xdr:pic>
    <xdr:clientData/>
  </xdr:twoCellAnchor>
  <xdr:twoCellAnchor editAs="oneCell">
    <xdr:from>
      <xdr:col>0</xdr:col>
      <xdr:colOff>57785</xdr:colOff>
      <xdr:row>687</xdr:row>
      <xdr:rowOff>92710</xdr:rowOff>
    </xdr:from>
    <xdr:to>
      <xdr:col>0</xdr:col>
      <xdr:colOff>2177415</xdr:colOff>
      <xdr:row>687</xdr:row>
      <xdr:rowOff>1619885</xdr:rowOff>
    </xdr:to>
    <xdr:pic>
      <xdr:nvPicPr>
        <xdr:cNvPr id="755" name="图片 754">
          <a:extLst>
            <a:ext uri="{FF2B5EF4-FFF2-40B4-BE49-F238E27FC236}">
              <a16:creationId xmlns:a16="http://schemas.microsoft.com/office/drawing/2014/main" id="{00000000-0008-0000-6500-0000F3020000}"/>
            </a:ext>
          </a:extLst>
        </xdr:cNvPr>
        <xdr:cNvPicPr>
          <a:picLocks noChangeAspect="1"/>
        </xdr:cNvPicPr>
      </xdr:nvPicPr>
      <xdr:blipFill>
        <a:blip xmlns:r="http://schemas.openxmlformats.org/officeDocument/2006/relationships" r:embed="rId465"/>
        <a:stretch>
          <a:fillRect/>
        </a:stretch>
      </xdr:blipFill>
      <xdr:spPr>
        <a:xfrm>
          <a:off x="57785" y="1244224080"/>
          <a:ext cx="2119630" cy="1527175"/>
        </a:xfrm>
        <a:prstGeom prst="rect">
          <a:avLst/>
        </a:prstGeom>
        <a:noFill/>
        <a:ln w="9525">
          <a:noFill/>
        </a:ln>
      </xdr:spPr>
    </xdr:pic>
    <xdr:clientData/>
  </xdr:twoCellAnchor>
  <xdr:twoCellAnchor editAs="oneCell">
    <xdr:from>
      <xdr:col>0</xdr:col>
      <xdr:colOff>57785</xdr:colOff>
      <xdr:row>241</xdr:row>
      <xdr:rowOff>92075</xdr:rowOff>
    </xdr:from>
    <xdr:to>
      <xdr:col>0</xdr:col>
      <xdr:colOff>2146300</xdr:colOff>
      <xdr:row>241</xdr:row>
      <xdr:rowOff>1769110</xdr:rowOff>
    </xdr:to>
    <xdr:pic>
      <xdr:nvPicPr>
        <xdr:cNvPr id="756" name="图片 755">
          <a:extLst>
            <a:ext uri="{FF2B5EF4-FFF2-40B4-BE49-F238E27FC236}">
              <a16:creationId xmlns:a16="http://schemas.microsoft.com/office/drawing/2014/main" id="{00000000-0008-0000-6500-0000F4020000}"/>
            </a:ext>
          </a:extLst>
        </xdr:cNvPr>
        <xdr:cNvPicPr>
          <a:picLocks noChangeAspect="1"/>
        </xdr:cNvPicPr>
      </xdr:nvPicPr>
      <xdr:blipFill>
        <a:blip xmlns:r="http://schemas.openxmlformats.org/officeDocument/2006/relationships" r:embed="rId466"/>
        <a:stretch>
          <a:fillRect/>
        </a:stretch>
      </xdr:blipFill>
      <xdr:spPr>
        <a:xfrm>
          <a:off x="57785" y="406620345"/>
          <a:ext cx="2088515" cy="1677035"/>
        </a:xfrm>
        <a:prstGeom prst="rect">
          <a:avLst/>
        </a:prstGeom>
        <a:noFill/>
        <a:ln w="9525">
          <a:noFill/>
        </a:ln>
      </xdr:spPr>
    </xdr:pic>
    <xdr:clientData/>
  </xdr:twoCellAnchor>
  <xdr:twoCellAnchor editAs="oneCell">
    <xdr:from>
      <xdr:col>0</xdr:col>
      <xdr:colOff>190500</xdr:colOff>
      <xdr:row>242</xdr:row>
      <xdr:rowOff>57150</xdr:rowOff>
    </xdr:from>
    <xdr:to>
      <xdr:col>0</xdr:col>
      <xdr:colOff>2084705</xdr:colOff>
      <xdr:row>242</xdr:row>
      <xdr:rowOff>1857375</xdr:rowOff>
    </xdr:to>
    <xdr:pic>
      <xdr:nvPicPr>
        <xdr:cNvPr id="760" name="图片 759">
          <a:extLst>
            <a:ext uri="{FF2B5EF4-FFF2-40B4-BE49-F238E27FC236}">
              <a16:creationId xmlns:a16="http://schemas.microsoft.com/office/drawing/2014/main" id="{00000000-0008-0000-6500-0000F8020000}"/>
            </a:ext>
          </a:extLst>
        </xdr:cNvPr>
        <xdr:cNvPicPr>
          <a:picLocks noChangeAspect="1"/>
        </xdr:cNvPicPr>
      </xdr:nvPicPr>
      <xdr:blipFill>
        <a:blip xmlns:r="http://schemas.openxmlformats.org/officeDocument/2006/relationships" r:embed="rId467"/>
        <a:stretch>
          <a:fillRect/>
        </a:stretch>
      </xdr:blipFill>
      <xdr:spPr>
        <a:xfrm>
          <a:off x="190500" y="408490420"/>
          <a:ext cx="1894205" cy="1800225"/>
        </a:xfrm>
        <a:prstGeom prst="rect">
          <a:avLst/>
        </a:prstGeom>
        <a:noFill/>
        <a:ln w="9525">
          <a:noFill/>
        </a:ln>
      </xdr:spPr>
    </xdr:pic>
    <xdr:clientData/>
  </xdr:twoCellAnchor>
  <xdr:twoCellAnchor editAs="oneCell">
    <xdr:from>
      <xdr:col>0</xdr:col>
      <xdr:colOff>123825</xdr:colOff>
      <xdr:row>243</xdr:row>
      <xdr:rowOff>57150</xdr:rowOff>
    </xdr:from>
    <xdr:to>
      <xdr:col>0</xdr:col>
      <xdr:colOff>2019935</xdr:colOff>
      <xdr:row>243</xdr:row>
      <xdr:rowOff>1837055</xdr:rowOff>
    </xdr:to>
    <xdr:pic>
      <xdr:nvPicPr>
        <xdr:cNvPr id="761" name="图片 760">
          <a:extLst>
            <a:ext uri="{FF2B5EF4-FFF2-40B4-BE49-F238E27FC236}">
              <a16:creationId xmlns:a16="http://schemas.microsoft.com/office/drawing/2014/main" id="{00000000-0008-0000-6500-0000F9020000}"/>
            </a:ext>
          </a:extLst>
        </xdr:cNvPr>
        <xdr:cNvPicPr>
          <a:picLocks noChangeAspect="1"/>
        </xdr:cNvPicPr>
      </xdr:nvPicPr>
      <xdr:blipFill>
        <a:blip xmlns:r="http://schemas.openxmlformats.org/officeDocument/2006/relationships" r:embed="rId468"/>
        <a:stretch>
          <a:fillRect/>
        </a:stretch>
      </xdr:blipFill>
      <xdr:spPr>
        <a:xfrm>
          <a:off x="123825" y="410395420"/>
          <a:ext cx="1896110" cy="1779905"/>
        </a:xfrm>
        <a:prstGeom prst="rect">
          <a:avLst/>
        </a:prstGeom>
        <a:noFill/>
        <a:ln w="9525">
          <a:noFill/>
        </a:ln>
      </xdr:spPr>
    </xdr:pic>
    <xdr:clientData/>
  </xdr:twoCellAnchor>
  <xdr:twoCellAnchor editAs="oneCell">
    <xdr:from>
      <xdr:col>0</xdr:col>
      <xdr:colOff>200025</xdr:colOff>
      <xdr:row>245</xdr:row>
      <xdr:rowOff>76200</xdr:rowOff>
    </xdr:from>
    <xdr:to>
      <xdr:col>0</xdr:col>
      <xdr:colOff>2009140</xdr:colOff>
      <xdr:row>245</xdr:row>
      <xdr:rowOff>1835785</xdr:rowOff>
    </xdr:to>
    <xdr:pic>
      <xdr:nvPicPr>
        <xdr:cNvPr id="762" name="图片 761">
          <a:extLst>
            <a:ext uri="{FF2B5EF4-FFF2-40B4-BE49-F238E27FC236}">
              <a16:creationId xmlns:a16="http://schemas.microsoft.com/office/drawing/2014/main" id="{00000000-0008-0000-6500-0000FA020000}"/>
            </a:ext>
          </a:extLst>
        </xdr:cNvPr>
        <xdr:cNvPicPr>
          <a:picLocks noChangeAspect="1"/>
        </xdr:cNvPicPr>
      </xdr:nvPicPr>
      <xdr:blipFill>
        <a:blip xmlns:r="http://schemas.openxmlformats.org/officeDocument/2006/relationships" r:embed="rId469"/>
        <a:stretch>
          <a:fillRect/>
        </a:stretch>
      </xdr:blipFill>
      <xdr:spPr>
        <a:xfrm>
          <a:off x="200025" y="414224470"/>
          <a:ext cx="1809115" cy="1759585"/>
        </a:xfrm>
        <a:prstGeom prst="rect">
          <a:avLst/>
        </a:prstGeom>
        <a:noFill/>
        <a:ln w="9525">
          <a:noFill/>
        </a:ln>
      </xdr:spPr>
    </xdr:pic>
    <xdr:clientData/>
  </xdr:twoCellAnchor>
  <xdr:twoCellAnchor editAs="oneCell">
    <xdr:from>
      <xdr:col>0</xdr:col>
      <xdr:colOff>104775</xdr:colOff>
      <xdr:row>244</xdr:row>
      <xdr:rowOff>66675</xdr:rowOff>
    </xdr:from>
    <xdr:to>
      <xdr:col>0</xdr:col>
      <xdr:colOff>2045970</xdr:colOff>
      <xdr:row>244</xdr:row>
      <xdr:rowOff>1838325</xdr:rowOff>
    </xdr:to>
    <xdr:pic>
      <xdr:nvPicPr>
        <xdr:cNvPr id="763" name="图片 762">
          <a:extLst>
            <a:ext uri="{FF2B5EF4-FFF2-40B4-BE49-F238E27FC236}">
              <a16:creationId xmlns:a16="http://schemas.microsoft.com/office/drawing/2014/main" id="{00000000-0008-0000-6500-0000FB020000}"/>
            </a:ext>
          </a:extLst>
        </xdr:cNvPr>
        <xdr:cNvPicPr>
          <a:picLocks noChangeAspect="1"/>
        </xdr:cNvPicPr>
      </xdr:nvPicPr>
      <xdr:blipFill>
        <a:blip xmlns:r="http://schemas.openxmlformats.org/officeDocument/2006/relationships" r:embed="rId470"/>
        <a:stretch>
          <a:fillRect/>
        </a:stretch>
      </xdr:blipFill>
      <xdr:spPr>
        <a:xfrm>
          <a:off x="104775" y="412309945"/>
          <a:ext cx="1941195" cy="1771650"/>
        </a:xfrm>
        <a:prstGeom prst="rect">
          <a:avLst/>
        </a:prstGeom>
        <a:noFill/>
        <a:ln w="9525">
          <a:noFill/>
        </a:ln>
      </xdr:spPr>
    </xdr:pic>
    <xdr:clientData/>
  </xdr:twoCellAnchor>
  <xdr:twoCellAnchor editAs="oneCell">
    <xdr:from>
      <xdr:col>0</xdr:col>
      <xdr:colOff>190500</xdr:colOff>
      <xdr:row>246</xdr:row>
      <xdr:rowOff>28575</xdr:rowOff>
    </xdr:from>
    <xdr:to>
      <xdr:col>0</xdr:col>
      <xdr:colOff>2054860</xdr:colOff>
      <xdr:row>246</xdr:row>
      <xdr:rowOff>1867535</xdr:rowOff>
    </xdr:to>
    <xdr:pic>
      <xdr:nvPicPr>
        <xdr:cNvPr id="764" name="图片 763">
          <a:extLst>
            <a:ext uri="{FF2B5EF4-FFF2-40B4-BE49-F238E27FC236}">
              <a16:creationId xmlns:a16="http://schemas.microsoft.com/office/drawing/2014/main" id="{00000000-0008-0000-6500-0000FC020000}"/>
            </a:ext>
          </a:extLst>
        </xdr:cNvPr>
        <xdr:cNvPicPr>
          <a:picLocks noChangeAspect="1"/>
        </xdr:cNvPicPr>
      </xdr:nvPicPr>
      <xdr:blipFill>
        <a:blip xmlns:r="http://schemas.openxmlformats.org/officeDocument/2006/relationships" r:embed="rId471"/>
        <a:stretch>
          <a:fillRect/>
        </a:stretch>
      </xdr:blipFill>
      <xdr:spPr>
        <a:xfrm>
          <a:off x="190500" y="416081845"/>
          <a:ext cx="1864360" cy="1838960"/>
        </a:xfrm>
        <a:prstGeom prst="rect">
          <a:avLst/>
        </a:prstGeom>
        <a:noFill/>
        <a:ln w="9525">
          <a:noFill/>
        </a:ln>
      </xdr:spPr>
    </xdr:pic>
    <xdr:clientData/>
  </xdr:twoCellAnchor>
  <xdr:twoCellAnchor editAs="oneCell">
    <xdr:from>
      <xdr:col>0</xdr:col>
      <xdr:colOff>123825</xdr:colOff>
      <xdr:row>247</xdr:row>
      <xdr:rowOff>38100</xdr:rowOff>
    </xdr:from>
    <xdr:to>
      <xdr:col>0</xdr:col>
      <xdr:colOff>2118995</xdr:colOff>
      <xdr:row>247</xdr:row>
      <xdr:rowOff>1848485</xdr:rowOff>
    </xdr:to>
    <xdr:pic>
      <xdr:nvPicPr>
        <xdr:cNvPr id="765" name="图片 764">
          <a:extLst>
            <a:ext uri="{FF2B5EF4-FFF2-40B4-BE49-F238E27FC236}">
              <a16:creationId xmlns:a16="http://schemas.microsoft.com/office/drawing/2014/main" id="{00000000-0008-0000-6500-0000FD020000}"/>
            </a:ext>
          </a:extLst>
        </xdr:cNvPr>
        <xdr:cNvPicPr>
          <a:picLocks noChangeAspect="1"/>
        </xdr:cNvPicPr>
      </xdr:nvPicPr>
      <xdr:blipFill>
        <a:blip xmlns:r="http://schemas.openxmlformats.org/officeDocument/2006/relationships" r:embed="rId472"/>
        <a:stretch>
          <a:fillRect/>
        </a:stretch>
      </xdr:blipFill>
      <xdr:spPr>
        <a:xfrm>
          <a:off x="123825" y="417996370"/>
          <a:ext cx="1995170" cy="1810385"/>
        </a:xfrm>
        <a:prstGeom prst="rect">
          <a:avLst/>
        </a:prstGeom>
        <a:noFill/>
        <a:ln w="9525">
          <a:noFill/>
        </a:ln>
      </xdr:spPr>
    </xdr:pic>
    <xdr:clientData/>
  </xdr:twoCellAnchor>
  <xdr:twoCellAnchor editAs="oneCell">
    <xdr:from>
      <xdr:col>0</xdr:col>
      <xdr:colOff>200025</xdr:colOff>
      <xdr:row>249</xdr:row>
      <xdr:rowOff>66675</xdr:rowOff>
    </xdr:from>
    <xdr:to>
      <xdr:col>0</xdr:col>
      <xdr:colOff>2087880</xdr:colOff>
      <xdr:row>249</xdr:row>
      <xdr:rowOff>1857375</xdr:rowOff>
    </xdr:to>
    <xdr:pic>
      <xdr:nvPicPr>
        <xdr:cNvPr id="766" name="图片 765">
          <a:extLst>
            <a:ext uri="{FF2B5EF4-FFF2-40B4-BE49-F238E27FC236}">
              <a16:creationId xmlns:a16="http://schemas.microsoft.com/office/drawing/2014/main" id="{00000000-0008-0000-6500-0000FE020000}"/>
            </a:ext>
          </a:extLst>
        </xdr:cNvPr>
        <xdr:cNvPicPr>
          <a:picLocks noChangeAspect="1"/>
        </xdr:cNvPicPr>
      </xdr:nvPicPr>
      <xdr:blipFill>
        <a:blip xmlns:r="http://schemas.openxmlformats.org/officeDocument/2006/relationships" r:embed="rId473"/>
        <a:stretch>
          <a:fillRect/>
        </a:stretch>
      </xdr:blipFill>
      <xdr:spPr>
        <a:xfrm>
          <a:off x="200025" y="421834945"/>
          <a:ext cx="1887855" cy="1790700"/>
        </a:xfrm>
        <a:prstGeom prst="rect">
          <a:avLst/>
        </a:prstGeom>
        <a:noFill/>
        <a:ln w="9525">
          <a:noFill/>
        </a:ln>
      </xdr:spPr>
    </xdr:pic>
    <xdr:clientData/>
  </xdr:twoCellAnchor>
  <xdr:twoCellAnchor editAs="oneCell">
    <xdr:from>
      <xdr:col>0</xdr:col>
      <xdr:colOff>116205</xdr:colOff>
      <xdr:row>248</xdr:row>
      <xdr:rowOff>85725</xdr:rowOff>
    </xdr:from>
    <xdr:to>
      <xdr:col>0</xdr:col>
      <xdr:colOff>2148205</xdr:colOff>
      <xdr:row>248</xdr:row>
      <xdr:rowOff>1896110</xdr:rowOff>
    </xdr:to>
    <xdr:pic>
      <xdr:nvPicPr>
        <xdr:cNvPr id="767" name="图片 766">
          <a:extLst>
            <a:ext uri="{FF2B5EF4-FFF2-40B4-BE49-F238E27FC236}">
              <a16:creationId xmlns:a16="http://schemas.microsoft.com/office/drawing/2014/main" id="{00000000-0008-0000-6500-0000FF020000}"/>
            </a:ext>
          </a:extLst>
        </xdr:cNvPr>
        <xdr:cNvPicPr>
          <a:picLocks noChangeAspect="1"/>
        </xdr:cNvPicPr>
      </xdr:nvPicPr>
      <xdr:blipFill>
        <a:blip xmlns:r="http://schemas.openxmlformats.org/officeDocument/2006/relationships" r:embed="rId474"/>
        <a:stretch>
          <a:fillRect/>
        </a:stretch>
      </xdr:blipFill>
      <xdr:spPr>
        <a:xfrm>
          <a:off x="116205" y="419948995"/>
          <a:ext cx="2032000" cy="1810385"/>
        </a:xfrm>
        <a:prstGeom prst="rect">
          <a:avLst/>
        </a:prstGeom>
        <a:noFill/>
        <a:ln w="9525">
          <a:noFill/>
        </a:ln>
      </xdr:spPr>
    </xdr:pic>
    <xdr:clientData/>
  </xdr:twoCellAnchor>
  <xdr:twoCellAnchor editAs="oneCell">
    <xdr:from>
      <xdr:col>0</xdr:col>
      <xdr:colOff>45720</xdr:colOff>
      <xdr:row>174</xdr:row>
      <xdr:rowOff>139700</xdr:rowOff>
    </xdr:from>
    <xdr:to>
      <xdr:col>0</xdr:col>
      <xdr:colOff>2171065</xdr:colOff>
      <xdr:row>174</xdr:row>
      <xdr:rowOff>1750060</xdr:rowOff>
    </xdr:to>
    <xdr:pic>
      <xdr:nvPicPr>
        <xdr:cNvPr id="745" name="图片 744">
          <a:extLst>
            <a:ext uri="{FF2B5EF4-FFF2-40B4-BE49-F238E27FC236}">
              <a16:creationId xmlns:a16="http://schemas.microsoft.com/office/drawing/2014/main" id="{00000000-0008-0000-6500-0000E9020000}"/>
            </a:ext>
          </a:extLst>
        </xdr:cNvPr>
        <xdr:cNvPicPr>
          <a:picLocks noChangeAspect="1"/>
        </xdr:cNvPicPr>
      </xdr:nvPicPr>
      <xdr:blipFill>
        <a:blip xmlns:r="http://schemas.openxmlformats.org/officeDocument/2006/relationships" r:embed="rId475"/>
        <a:stretch>
          <a:fillRect/>
        </a:stretch>
      </xdr:blipFill>
      <xdr:spPr>
        <a:xfrm>
          <a:off x="45720" y="282119070"/>
          <a:ext cx="2125345" cy="1610360"/>
        </a:xfrm>
        <a:prstGeom prst="rect">
          <a:avLst/>
        </a:prstGeom>
        <a:noFill/>
        <a:ln w="9525">
          <a:noFill/>
        </a:ln>
      </xdr:spPr>
    </xdr:pic>
    <xdr:clientData/>
  </xdr:twoCellAnchor>
  <xdr:twoCellAnchor editAs="oneCell">
    <xdr:from>
      <xdr:col>0</xdr:col>
      <xdr:colOff>26035</xdr:colOff>
      <xdr:row>173</xdr:row>
      <xdr:rowOff>97155</xdr:rowOff>
    </xdr:from>
    <xdr:to>
      <xdr:col>0</xdr:col>
      <xdr:colOff>2193290</xdr:colOff>
      <xdr:row>173</xdr:row>
      <xdr:rowOff>1723390</xdr:rowOff>
    </xdr:to>
    <xdr:pic>
      <xdr:nvPicPr>
        <xdr:cNvPr id="769" name="图片 768">
          <a:extLst>
            <a:ext uri="{FF2B5EF4-FFF2-40B4-BE49-F238E27FC236}">
              <a16:creationId xmlns:a16="http://schemas.microsoft.com/office/drawing/2014/main" id="{00000000-0008-0000-6500-000001030000}"/>
            </a:ext>
          </a:extLst>
        </xdr:cNvPr>
        <xdr:cNvPicPr>
          <a:picLocks noChangeAspect="1"/>
        </xdr:cNvPicPr>
      </xdr:nvPicPr>
      <xdr:blipFill>
        <a:blip xmlns:r="http://schemas.openxmlformats.org/officeDocument/2006/relationships" r:embed="rId476"/>
        <a:stretch>
          <a:fillRect/>
        </a:stretch>
      </xdr:blipFill>
      <xdr:spPr>
        <a:xfrm>
          <a:off x="26035" y="280171525"/>
          <a:ext cx="2167255" cy="1626235"/>
        </a:xfrm>
        <a:prstGeom prst="rect">
          <a:avLst/>
        </a:prstGeom>
        <a:noFill/>
        <a:ln w="9525">
          <a:noFill/>
        </a:ln>
      </xdr:spPr>
    </xdr:pic>
    <xdr:clientData/>
  </xdr:twoCellAnchor>
  <xdr:twoCellAnchor editAs="oneCell">
    <xdr:from>
      <xdr:col>0</xdr:col>
      <xdr:colOff>57150</xdr:colOff>
      <xdr:row>170</xdr:row>
      <xdr:rowOff>98425</xdr:rowOff>
    </xdr:from>
    <xdr:to>
      <xdr:col>0</xdr:col>
      <xdr:colOff>2157095</xdr:colOff>
      <xdr:row>170</xdr:row>
      <xdr:rowOff>1898650</xdr:rowOff>
    </xdr:to>
    <xdr:pic>
      <xdr:nvPicPr>
        <xdr:cNvPr id="770" name="图片 769">
          <a:extLst>
            <a:ext uri="{FF2B5EF4-FFF2-40B4-BE49-F238E27FC236}">
              <a16:creationId xmlns:a16="http://schemas.microsoft.com/office/drawing/2014/main" id="{00000000-0008-0000-6500-000002030000}"/>
            </a:ext>
          </a:extLst>
        </xdr:cNvPr>
        <xdr:cNvPicPr>
          <a:picLocks noChangeAspect="1"/>
        </xdr:cNvPicPr>
      </xdr:nvPicPr>
      <xdr:blipFill>
        <a:blip xmlns:r="http://schemas.openxmlformats.org/officeDocument/2006/relationships" r:embed="rId477"/>
        <a:stretch>
          <a:fillRect/>
        </a:stretch>
      </xdr:blipFill>
      <xdr:spPr>
        <a:xfrm>
          <a:off x="57150" y="274457795"/>
          <a:ext cx="2099945" cy="1800225"/>
        </a:xfrm>
        <a:prstGeom prst="rect">
          <a:avLst/>
        </a:prstGeom>
        <a:noFill/>
        <a:ln w="9525">
          <a:noFill/>
        </a:ln>
      </xdr:spPr>
    </xdr:pic>
    <xdr:clientData/>
  </xdr:twoCellAnchor>
  <xdr:twoCellAnchor editAs="oneCell">
    <xdr:from>
      <xdr:col>0</xdr:col>
      <xdr:colOff>114300</xdr:colOff>
      <xdr:row>171</xdr:row>
      <xdr:rowOff>88900</xdr:rowOff>
    </xdr:from>
    <xdr:to>
      <xdr:col>0</xdr:col>
      <xdr:colOff>2096770</xdr:colOff>
      <xdr:row>171</xdr:row>
      <xdr:rowOff>1822450</xdr:rowOff>
    </xdr:to>
    <xdr:pic>
      <xdr:nvPicPr>
        <xdr:cNvPr id="771" name="图片 770">
          <a:extLst>
            <a:ext uri="{FF2B5EF4-FFF2-40B4-BE49-F238E27FC236}">
              <a16:creationId xmlns:a16="http://schemas.microsoft.com/office/drawing/2014/main" id="{00000000-0008-0000-6500-000003030000}"/>
            </a:ext>
          </a:extLst>
        </xdr:cNvPr>
        <xdr:cNvPicPr>
          <a:picLocks noChangeAspect="1"/>
        </xdr:cNvPicPr>
      </xdr:nvPicPr>
      <xdr:blipFill>
        <a:blip xmlns:r="http://schemas.openxmlformats.org/officeDocument/2006/relationships" r:embed="rId478"/>
        <a:stretch>
          <a:fillRect/>
        </a:stretch>
      </xdr:blipFill>
      <xdr:spPr>
        <a:xfrm>
          <a:off x="114300" y="276353270"/>
          <a:ext cx="1982470" cy="1733550"/>
        </a:xfrm>
        <a:prstGeom prst="rect">
          <a:avLst/>
        </a:prstGeom>
        <a:noFill/>
        <a:ln w="9525">
          <a:noFill/>
        </a:ln>
      </xdr:spPr>
    </xdr:pic>
    <xdr:clientData/>
  </xdr:twoCellAnchor>
  <xdr:twoCellAnchor editAs="oneCell">
    <xdr:from>
      <xdr:col>0</xdr:col>
      <xdr:colOff>390525</xdr:colOff>
      <xdr:row>168</xdr:row>
      <xdr:rowOff>47625</xdr:rowOff>
    </xdr:from>
    <xdr:to>
      <xdr:col>0</xdr:col>
      <xdr:colOff>1861185</xdr:colOff>
      <xdr:row>168</xdr:row>
      <xdr:rowOff>1866900</xdr:rowOff>
    </xdr:to>
    <xdr:pic>
      <xdr:nvPicPr>
        <xdr:cNvPr id="775" name="图片 774">
          <a:extLst>
            <a:ext uri="{FF2B5EF4-FFF2-40B4-BE49-F238E27FC236}">
              <a16:creationId xmlns:a16="http://schemas.microsoft.com/office/drawing/2014/main" id="{00000000-0008-0000-6500-000007030000}"/>
            </a:ext>
          </a:extLst>
        </xdr:cNvPr>
        <xdr:cNvPicPr>
          <a:picLocks noChangeAspect="1"/>
        </xdr:cNvPicPr>
      </xdr:nvPicPr>
      <xdr:blipFill>
        <a:blip xmlns:r="http://schemas.openxmlformats.org/officeDocument/2006/relationships" r:embed="rId479"/>
        <a:stretch>
          <a:fillRect/>
        </a:stretch>
      </xdr:blipFill>
      <xdr:spPr>
        <a:xfrm>
          <a:off x="390525" y="270596995"/>
          <a:ext cx="1470660" cy="1819275"/>
        </a:xfrm>
        <a:prstGeom prst="rect">
          <a:avLst/>
        </a:prstGeom>
        <a:noFill/>
        <a:ln w="9525">
          <a:noFill/>
        </a:ln>
      </xdr:spPr>
    </xdr:pic>
    <xdr:clientData/>
  </xdr:twoCellAnchor>
  <xdr:twoCellAnchor editAs="oneCell">
    <xdr:from>
      <xdr:col>0</xdr:col>
      <xdr:colOff>333375</xdr:colOff>
      <xdr:row>167</xdr:row>
      <xdr:rowOff>47625</xdr:rowOff>
    </xdr:from>
    <xdr:to>
      <xdr:col>0</xdr:col>
      <xdr:colOff>1998345</xdr:colOff>
      <xdr:row>167</xdr:row>
      <xdr:rowOff>1838960</xdr:rowOff>
    </xdr:to>
    <xdr:pic>
      <xdr:nvPicPr>
        <xdr:cNvPr id="776" name="图片 775">
          <a:extLst>
            <a:ext uri="{FF2B5EF4-FFF2-40B4-BE49-F238E27FC236}">
              <a16:creationId xmlns:a16="http://schemas.microsoft.com/office/drawing/2014/main" id="{00000000-0008-0000-6500-000008030000}"/>
            </a:ext>
          </a:extLst>
        </xdr:cNvPr>
        <xdr:cNvPicPr>
          <a:picLocks noChangeAspect="1"/>
        </xdr:cNvPicPr>
      </xdr:nvPicPr>
      <xdr:blipFill>
        <a:blip xmlns:r="http://schemas.openxmlformats.org/officeDocument/2006/relationships" r:embed="rId480"/>
        <a:stretch>
          <a:fillRect/>
        </a:stretch>
      </xdr:blipFill>
      <xdr:spPr>
        <a:xfrm>
          <a:off x="333375" y="268691995"/>
          <a:ext cx="1664970" cy="1791335"/>
        </a:xfrm>
        <a:prstGeom prst="rect">
          <a:avLst/>
        </a:prstGeom>
        <a:noFill/>
        <a:ln w="9525">
          <a:noFill/>
        </a:ln>
      </xdr:spPr>
    </xdr:pic>
    <xdr:clientData/>
  </xdr:twoCellAnchor>
  <xdr:twoCellAnchor editAs="oneCell">
    <xdr:from>
      <xdr:col>0</xdr:col>
      <xdr:colOff>495300</xdr:colOff>
      <xdr:row>169</xdr:row>
      <xdr:rowOff>47625</xdr:rowOff>
    </xdr:from>
    <xdr:to>
      <xdr:col>0</xdr:col>
      <xdr:colOff>1899285</xdr:colOff>
      <xdr:row>169</xdr:row>
      <xdr:rowOff>1838325</xdr:rowOff>
    </xdr:to>
    <xdr:pic>
      <xdr:nvPicPr>
        <xdr:cNvPr id="777" name="图片 776">
          <a:extLst>
            <a:ext uri="{FF2B5EF4-FFF2-40B4-BE49-F238E27FC236}">
              <a16:creationId xmlns:a16="http://schemas.microsoft.com/office/drawing/2014/main" id="{00000000-0008-0000-6500-000009030000}"/>
            </a:ext>
          </a:extLst>
        </xdr:cNvPr>
        <xdr:cNvPicPr>
          <a:picLocks noChangeAspect="1"/>
        </xdr:cNvPicPr>
      </xdr:nvPicPr>
      <xdr:blipFill>
        <a:blip xmlns:r="http://schemas.openxmlformats.org/officeDocument/2006/relationships" r:embed="rId481"/>
        <a:stretch>
          <a:fillRect/>
        </a:stretch>
      </xdr:blipFill>
      <xdr:spPr>
        <a:xfrm>
          <a:off x="495300" y="272501995"/>
          <a:ext cx="1403985" cy="1790700"/>
        </a:xfrm>
        <a:prstGeom prst="rect">
          <a:avLst/>
        </a:prstGeom>
        <a:noFill/>
        <a:ln w="9525">
          <a:noFill/>
        </a:ln>
      </xdr:spPr>
    </xdr:pic>
    <xdr:clientData/>
  </xdr:twoCellAnchor>
  <xdr:twoCellAnchor editAs="oneCell">
    <xdr:from>
      <xdr:col>0</xdr:col>
      <xdr:colOff>138430</xdr:colOff>
      <xdr:row>688</xdr:row>
      <xdr:rowOff>76200</xdr:rowOff>
    </xdr:from>
    <xdr:to>
      <xdr:col>0</xdr:col>
      <xdr:colOff>1807210</xdr:colOff>
      <xdr:row>688</xdr:row>
      <xdr:rowOff>1571625</xdr:rowOff>
    </xdr:to>
    <xdr:pic>
      <xdr:nvPicPr>
        <xdr:cNvPr id="32" name="图片 31">
          <a:extLst>
            <a:ext uri="{FF2B5EF4-FFF2-40B4-BE49-F238E27FC236}">
              <a16:creationId xmlns:a16="http://schemas.microsoft.com/office/drawing/2014/main" id="{00000000-0008-0000-6500-000020000000}"/>
            </a:ext>
          </a:extLst>
        </xdr:cNvPr>
        <xdr:cNvPicPr>
          <a:picLocks noChangeAspect="1"/>
        </xdr:cNvPicPr>
      </xdr:nvPicPr>
      <xdr:blipFill>
        <a:blip xmlns:r="http://schemas.openxmlformats.org/officeDocument/2006/relationships" r:embed="rId482"/>
        <a:stretch>
          <a:fillRect/>
        </a:stretch>
      </xdr:blipFill>
      <xdr:spPr>
        <a:xfrm>
          <a:off x="138430" y="1246112570"/>
          <a:ext cx="1668780" cy="1495425"/>
        </a:xfrm>
        <a:prstGeom prst="rect">
          <a:avLst/>
        </a:prstGeom>
        <a:noFill/>
        <a:ln w="9525">
          <a:noFill/>
        </a:ln>
      </xdr:spPr>
    </xdr:pic>
    <xdr:clientData/>
  </xdr:twoCellAnchor>
  <xdr:twoCellAnchor editAs="oneCell">
    <xdr:from>
      <xdr:col>0</xdr:col>
      <xdr:colOff>191135</xdr:colOff>
      <xdr:row>689</xdr:row>
      <xdr:rowOff>192405</xdr:rowOff>
    </xdr:from>
    <xdr:to>
      <xdr:col>0</xdr:col>
      <xdr:colOff>1800860</xdr:colOff>
      <xdr:row>689</xdr:row>
      <xdr:rowOff>1638300</xdr:rowOff>
    </xdr:to>
    <xdr:pic>
      <xdr:nvPicPr>
        <xdr:cNvPr id="772" name="图片 771">
          <a:extLst>
            <a:ext uri="{FF2B5EF4-FFF2-40B4-BE49-F238E27FC236}">
              <a16:creationId xmlns:a16="http://schemas.microsoft.com/office/drawing/2014/main" id="{00000000-0008-0000-6500-000004030000}"/>
            </a:ext>
          </a:extLst>
        </xdr:cNvPr>
        <xdr:cNvPicPr>
          <a:picLocks noChangeAspect="1"/>
        </xdr:cNvPicPr>
      </xdr:nvPicPr>
      <xdr:blipFill>
        <a:blip xmlns:r="http://schemas.openxmlformats.org/officeDocument/2006/relationships" r:embed="rId483"/>
        <a:stretch>
          <a:fillRect/>
        </a:stretch>
      </xdr:blipFill>
      <xdr:spPr>
        <a:xfrm>
          <a:off x="191135" y="1247955975"/>
          <a:ext cx="1609725" cy="1445895"/>
        </a:xfrm>
        <a:prstGeom prst="rect">
          <a:avLst/>
        </a:prstGeom>
        <a:noFill/>
        <a:ln w="9525">
          <a:noFill/>
        </a:ln>
      </xdr:spPr>
    </xdr:pic>
    <xdr:clientData/>
  </xdr:twoCellAnchor>
  <xdr:twoCellAnchor editAs="oneCell">
    <xdr:from>
      <xdr:col>0</xdr:col>
      <xdr:colOff>64135</xdr:colOff>
      <xdr:row>690</xdr:row>
      <xdr:rowOff>12065</xdr:rowOff>
    </xdr:from>
    <xdr:to>
      <xdr:col>0</xdr:col>
      <xdr:colOff>1896745</xdr:colOff>
      <xdr:row>690</xdr:row>
      <xdr:rowOff>1670050</xdr:rowOff>
    </xdr:to>
    <xdr:pic>
      <xdr:nvPicPr>
        <xdr:cNvPr id="773" name="图片 772">
          <a:extLst>
            <a:ext uri="{FF2B5EF4-FFF2-40B4-BE49-F238E27FC236}">
              <a16:creationId xmlns:a16="http://schemas.microsoft.com/office/drawing/2014/main" id="{00000000-0008-0000-6500-000005030000}"/>
            </a:ext>
          </a:extLst>
        </xdr:cNvPr>
        <xdr:cNvPicPr>
          <a:picLocks noChangeAspect="1"/>
        </xdr:cNvPicPr>
      </xdr:nvPicPr>
      <xdr:blipFill>
        <a:blip xmlns:r="http://schemas.openxmlformats.org/officeDocument/2006/relationships" r:embed="rId484"/>
        <a:stretch>
          <a:fillRect/>
        </a:stretch>
      </xdr:blipFill>
      <xdr:spPr>
        <a:xfrm>
          <a:off x="64135" y="1249502835"/>
          <a:ext cx="1832610" cy="1657985"/>
        </a:xfrm>
        <a:prstGeom prst="rect">
          <a:avLst/>
        </a:prstGeom>
        <a:noFill/>
        <a:ln w="9525">
          <a:noFill/>
        </a:ln>
      </xdr:spPr>
    </xdr:pic>
    <xdr:clientData/>
  </xdr:twoCellAnchor>
  <xdr:twoCellAnchor editAs="oneCell">
    <xdr:from>
      <xdr:col>0</xdr:col>
      <xdr:colOff>85725</xdr:colOff>
      <xdr:row>206</xdr:row>
      <xdr:rowOff>9525</xdr:rowOff>
    </xdr:from>
    <xdr:to>
      <xdr:col>0</xdr:col>
      <xdr:colOff>2160270</xdr:colOff>
      <xdr:row>206</xdr:row>
      <xdr:rowOff>1857375</xdr:rowOff>
    </xdr:to>
    <xdr:pic>
      <xdr:nvPicPr>
        <xdr:cNvPr id="778" name="图片 777" descr="3188摩托车">
          <a:extLst>
            <a:ext uri="{FF2B5EF4-FFF2-40B4-BE49-F238E27FC236}">
              <a16:creationId xmlns:a16="http://schemas.microsoft.com/office/drawing/2014/main" id="{00000000-0008-0000-6500-00000A030000}"/>
            </a:ext>
          </a:extLst>
        </xdr:cNvPr>
        <xdr:cNvPicPr>
          <a:picLocks noChangeAspect="1"/>
        </xdr:cNvPicPr>
      </xdr:nvPicPr>
      <xdr:blipFill>
        <a:blip xmlns:r="http://schemas.openxmlformats.org/officeDocument/2006/relationships" r:embed="rId485"/>
        <a:stretch>
          <a:fillRect/>
        </a:stretch>
      </xdr:blipFill>
      <xdr:spPr>
        <a:xfrm>
          <a:off x="85725" y="339862795"/>
          <a:ext cx="2074545" cy="1847850"/>
        </a:xfrm>
        <a:prstGeom prst="rect">
          <a:avLst/>
        </a:prstGeom>
      </xdr:spPr>
    </xdr:pic>
    <xdr:clientData/>
  </xdr:twoCellAnchor>
  <xdr:twoCellAnchor editAs="oneCell">
    <xdr:from>
      <xdr:col>0</xdr:col>
      <xdr:colOff>257175</xdr:colOff>
      <xdr:row>166</xdr:row>
      <xdr:rowOff>33020</xdr:rowOff>
    </xdr:from>
    <xdr:to>
      <xdr:col>0</xdr:col>
      <xdr:colOff>1926590</xdr:colOff>
      <xdr:row>166</xdr:row>
      <xdr:rowOff>1861185</xdr:rowOff>
    </xdr:to>
    <xdr:pic>
      <xdr:nvPicPr>
        <xdr:cNvPr id="696" name="图片 695">
          <a:extLst>
            <a:ext uri="{FF2B5EF4-FFF2-40B4-BE49-F238E27FC236}">
              <a16:creationId xmlns:a16="http://schemas.microsoft.com/office/drawing/2014/main" id="{00000000-0008-0000-6500-0000B8020000}"/>
            </a:ext>
          </a:extLst>
        </xdr:cNvPr>
        <xdr:cNvPicPr>
          <a:picLocks noChangeAspect="1"/>
        </xdr:cNvPicPr>
      </xdr:nvPicPr>
      <xdr:blipFill>
        <a:blip xmlns:r="http://schemas.openxmlformats.org/officeDocument/2006/relationships" r:embed="rId486"/>
        <a:stretch>
          <a:fillRect/>
        </a:stretch>
      </xdr:blipFill>
      <xdr:spPr>
        <a:xfrm>
          <a:off x="257175" y="266772390"/>
          <a:ext cx="1669415" cy="1828165"/>
        </a:xfrm>
        <a:prstGeom prst="rect">
          <a:avLst/>
        </a:prstGeom>
        <a:noFill/>
        <a:ln w="9525">
          <a:noFill/>
        </a:ln>
      </xdr:spPr>
    </xdr:pic>
    <xdr:clientData/>
  </xdr:twoCellAnchor>
  <xdr:twoCellAnchor editAs="oneCell">
    <xdr:from>
      <xdr:col>0</xdr:col>
      <xdr:colOff>57150</xdr:colOff>
      <xdr:row>691</xdr:row>
      <xdr:rowOff>31750</xdr:rowOff>
    </xdr:from>
    <xdr:to>
      <xdr:col>0</xdr:col>
      <xdr:colOff>2068830</xdr:colOff>
      <xdr:row>691</xdr:row>
      <xdr:rowOff>1657985</xdr:rowOff>
    </xdr:to>
    <xdr:pic>
      <xdr:nvPicPr>
        <xdr:cNvPr id="780" name="图片 779">
          <a:extLst>
            <a:ext uri="{FF2B5EF4-FFF2-40B4-BE49-F238E27FC236}">
              <a16:creationId xmlns:a16="http://schemas.microsoft.com/office/drawing/2014/main" id="{00000000-0008-0000-6500-00000C030000}"/>
            </a:ext>
          </a:extLst>
        </xdr:cNvPr>
        <xdr:cNvPicPr>
          <a:picLocks noChangeAspect="1"/>
        </xdr:cNvPicPr>
      </xdr:nvPicPr>
      <xdr:blipFill>
        <a:blip xmlns:r="http://schemas.openxmlformats.org/officeDocument/2006/relationships" r:embed="rId487"/>
        <a:stretch>
          <a:fillRect/>
        </a:stretch>
      </xdr:blipFill>
      <xdr:spPr>
        <a:xfrm>
          <a:off x="57150" y="1251249720"/>
          <a:ext cx="2011680" cy="1626235"/>
        </a:xfrm>
        <a:prstGeom prst="rect">
          <a:avLst/>
        </a:prstGeom>
        <a:noFill/>
        <a:ln w="9525">
          <a:noFill/>
        </a:ln>
      </xdr:spPr>
    </xdr:pic>
    <xdr:clientData/>
  </xdr:twoCellAnchor>
  <xdr:twoCellAnchor editAs="oneCell">
    <xdr:from>
      <xdr:col>0</xdr:col>
      <xdr:colOff>361950</xdr:colOff>
      <xdr:row>692</xdr:row>
      <xdr:rowOff>50800</xdr:rowOff>
    </xdr:from>
    <xdr:to>
      <xdr:col>0</xdr:col>
      <xdr:colOff>2038985</xdr:colOff>
      <xdr:row>692</xdr:row>
      <xdr:rowOff>1675130</xdr:rowOff>
    </xdr:to>
    <xdr:pic>
      <xdr:nvPicPr>
        <xdr:cNvPr id="781" name="图片 780">
          <a:extLst>
            <a:ext uri="{FF2B5EF4-FFF2-40B4-BE49-F238E27FC236}">
              <a16:creationId xmlns:a16="http://schemas.microsoft.com/office/drawing/2014/main" id="{00000000-0008-0000-6500-00000D030000}"/>
            </a:ext>
          </a:extLst>
        </xdr:cNvPr>
        <xdr:cNvPicPr>
          <a:picLocks noChangeAspect="1"/>
        </xdr:cNvPicPr>
      </xdr:nvPicPr>
      <xdr:blipFill>
        <a:blip xmlns:r="http://schemas.openxmlformats.org/officeDocument/2006/relationships" r:embed="rId488"/>
        <a:stretch>
          <a:fillRect/>
        </a:stretch>
      </xdr:blipFill>
      <xdr:spPr>
        <a:xfrm>
          <a:off x="361950" y="1252995970"/>
          <a:ext cx="1677035" cy="1624330"/>
        </a:xfrm>
        <a:prstGeom prst="rect">
          <a:avLst/>
        </a:prstGeom>
        <a:noFill/>
        <a:ln w="9525">
          <a:noFill/>
        </a:ln>
      </xdr:spPr>
    </xdr:pic>
    <xdr:clientData/>
  </xdr:twoCellAnchor>
  <xdr:twoCellAnchor editAs="oneCell">
    <xdr:from>
      <xdr:col>0</xdr:col>
      <xdr:colOff>333375</xdr:colOff>
      <xdr:row>693</xdr:row>
      <xdr:rowOff>60325</xdr:rowOff>
    </xdr:from>
    <xdr:to>
      <xdr:col>0</xdr:col>
      <xdr:colOff>2012315</xdr:colOff>
      <xdr:row>693</xdr:row>
      <xdr:rowOff>1690370</xdr:rowOff>
    </xdr:to>
    <xdr:pic>
      <xdr:nvPicPr>
        <xdr:cNvPr id="784" name="图片 783">
          <a:extLst>
            <a:ext uri="{FF2B5EF4-FFF2-40B4-BE49-F238E27FC236}">
              <a16:creationId xmlns:a16="http://schemas.microsoft.com/office/drawing/2014/main" id="{00000000-0008-0000-6500-000010030000}"/>
            </a:ext>
          </a:extLst>
        </xdr:cNvPr>
        <xdr:cNvPicPr>
          <a:picLocks noChangeAspect="1"/>
        </xdr:cNvPicPr>
      </xdr:nvPicPr>
      <xdr:blipFill>
        <a:blip xmlns:r="http://schemas.openxmlformats.org/officeDocument/2006/relationships" r:embed="rId489"/>
        <a:stretch>
          <a:fillRect/>
        </a:stretch>
      </xdr:blipFill>
      <xdr:spPr>
        <a:xfrm>
          <a:off x="333375" y="1254732695"/>
          <a:ext cx="1678940" cy="1630045"/>
        </a:xfrm>
        <a:prstGeom prst="rect">
          <a:avLst/>
        </a:prstGeom>
        <a:noFill/>
        <a:ln w="9525">
          <a:noFill/>
        </a:ln>
      </xdr:spPr>
    </xdr:pic>
    <xdr:clientData/>
  </xdr:twoCellAnchor>
  <xdr:twoCellAnchor editAs="oneCell">
    <xdr:from>
      <xdr:col>0</xdr:col>
      <xdr:colOff>238125</xdr:colOff>
      <xdr:row>694</xdr:row>
      <xdr:rowOff>50800</xdr:rowOff>
    </xdr:from>
    <xdr:to>
      <xdr:col>0</xdr:col>
      <xdr:colOff>1990725</xdr:colOff>
      <xdr:row>694</xdr:row>
      <xdr:rowOff>1689100</xdr:rowOff>
    </xdr:to>
    <xdr:pic>
      <xdr:nvPicPr>
        <xdr:cNvPr id="788" name="图片 787">
          <a:extLst>
            <a:ext uri="{FF2B5EF4-FFF2-40B4-BE49-F238E27FC236}">
              <a16:creationId xmlns:a16="http://schemas.microsoft.com/office/drawing/2014/main" id="{00000000-0008-0000-6500-000014030000}"/>
            </a:ext>
          </a:extLst>
        </xdr:cNvPr>
        <xdr:cNvPicPr>
          <a:picLocks noChangeAspect="1"/>
        </xdr:cNvPicPr>
      </xdr:nvPicPr>
      <xdr:blipFill>
        <a:blip xmlns:r="http://schemas.openxmlformats.org/officeDocument/2006/relationships" r:embed="rId490"/>
        <a:stretch>
          <a:fillRect/>
        </a:stretch>
      </xdr:blipFill>
      <xdr:spPr>
        <a:xfrm>
          <a:off x="238125" y="1256450370"/>
          <a:ext cx="1752600" cy="1638300"/>
        </a:xfrm>
        <a:prstGeom prst="rect">
          <a:avLst/>
        </a:prstGeom>
        <a:noFill/>
        <a:ln w="9525">
          <a:noFill/>
        </a:ln>
      </xdr:spPr>
    </xdr:pic>
    <xdr:clientData/>
  </xdr:twoCellAnchor>
  <xdr:twoCellAnchor editAs="oneCell">
    <xdr:from>
      <xdr:col>0</xdr:col>
      <xdr:colOff>76200</xdr:colOff>
      <xdr:row>696</xdr:row>
      <xdr:rowOff>31750</xdr:rowOff>
    </xdr:from>
    <xdr:to>
      <xdr:col>0</xdr:col>
      <xdr:colOff>2118995</xdr:colOff>
      <xdr:row>696</xdr:row>
      <xdr:rowOff>1704975</xdr:rowOff>
    </xdr:to>
    <xdr:pic>
      <xdr:nvPicPr>
        <xdr:cNvPr id="789" name="图片 788">
          <a:extLst>
            <a:ext uri="{FF2B5EF4-FFF2-40B4-BE49-F238E27FC236}">
              <a16:creationId xmlns:a16="http://schemas.microsoft.com/office/drawing/2014/main" id="{00000000-0008-0000-6500-000015030000}"/>
            </a:ext>
          </a:extLst>
        </xdr:cNvPr>
        <xdr:cNvPicPr>
          <a:picLocks noChangeAspect="1"/>
        </xdr:cNvPicPr>
      </xdr:nvPicPr>
      <xdr:blipFill>
        <a:blip xmlns:r="http://schemas.openxmlformats.org/officeDocument/2006/relationships" r:embed="rId491"/>
        <a:stretch>
          <a:fillRect/>
        </a:stretch>
      </xdr:blipFill>
      <xdr:spPr>
        <a:xfrm>
          <a:off x="76200" y="1259885720"/>
          <a:ext cx="2042795" cy="1673225"/>
        </a:xfrm>
        <a:prstGeom prst="rect">
          <a:avLst/>
        </a:prstGeom>
        <a:noFill/>
        <a:ln w="9525">
          <a:noFill/>
        </a:ln>
      </xdr:spPr>
    </xdr:pic>
    <xdr:clientData/>
  </xdr:twoCellAnchor>
  <xdr:twoCellAnchor editAs="oneCell">
    <xdr:from>
      <xdr:col>0</xdr:col>
      <xdr:colOff>114300</xdr:colOff>
      <xdr:row>695</xdr:row>
      <xdr:rowOff>79375</xdr:rowOff>
    </xdr:from>
    <xdr:to>
      <xdr:col>0</xdr:col>
      <xdr:colOff>2067560</xdr:colOff>
      <xdr:row>695</xdr:row>
      <xdr:rowOff>1693545</xdr:rowOff>
    </xdr:to>
    <xdr:pic>
      <xdr:nvPicPr>
        <xdr:cNvPr id="790" name="图片 789">
          <a:extLst>
            <a:ext uri="{FF2B5EF4-FFF2-40B4-BE49-F238E27FC236}">
              <a16:creationId xmlns:a16="http://schemas.microsoft.com/office/drawing/2014/main" id="{00000000-0008-0000-6500-000016030000}"/>
            </a:ext>
          </a:extLst>
        </xdr:cNvPr>
        <xdr:cNvPicPr>
          <a:picLocks noChangeAspect="1"/>
        </xdr:cNvPicPr>
      </xdr:nvPicPr>
      <xdr:blipFill>
        <a:blip xmlns:r="http://schemas.openxmlformats.org/officeDocument/2006/relationships" r:embed="rId492"/>
        <a:stretch>
          <a:fillRect/>
        </a:stretch>
      </xdr:blipFill>
      <xdr:spPr>
        <a:xfrm>
          <a:off x="114300" y="1258206145"/>
          <a:ext cx="1953260" cy="1614170"/>
        </a:xfrm>
        <a:prstGeom prst="rect">
          <a:avLst/>
        </a:prstGeom>
        <a:noFill/>
        <a:ln w="9525">
          <a:noFill/>
        </a:ln>
      </xdr:spPr>
    </xdr:pic>
    <xdr:clientData/>
  </xdr:twoCellAnchor>
  <xdr:twoCellAnchor editAs="oneCell">
    <xdr:from>
      <xdr:col>0</xdr:col>
      <xdr:colOff>257175</xdr:colOff>
      <xdr:row>697</xdr:row>
      <xdr:rowOff>127000</xdr:rowOff>
    </xdr:from>
    <xdr:to>
      <xdr:col>0</xdr:col>
      <xdr:colOff>2120900</xdr:colOff>
      <xdr:row>697</xdr:row>
      <xdr:rowOff>1704975</xdr:rowOff>
    </xdr:to>
    <xdr:pic>
      <xdr:nvPicPr>
        <xdr:cNvPr id="791" name="图片 790">
          <a:extLst>
            <a:ext uri="{FF2B5EF4-FFF2-40B4-BE49-F238E27FC236}">
              <a16:creationId xmlns:a16="http://schemas.microsoft.com/office/drawing/2014/main" id="{00000000-0008-0000-6500-000017030000}"/>
            </a:ext>
          </a:extLst>
        </xdr:cNvPr>
        <xdr:cNvPicPr>
          <a:picLocks noChangeAspect="1"/>
        </xdr:cNvPicPr>
      </xdr:nvPicPr>
      <xdr:blipFill>
        <a:blip xmlns:r="http://schemas.openxmlformats.org/officeDocument/2006/relationships" r:embed="rId493"/>
        <a:stretch>
          <a:fillRect/>
        </a:stretch>
      </xdr:blipFill>
      <xdr:spPr>
        <a:xfrm>
          <a:off x="257175" y="1261708170"/>
          <a:ext cx="1863725" cy="1577975"/>
        </a:xfrm>
        <a:prstGeom prst="rect">
          <a:avLst/>
        </a:prstGeom>
        <a:noFill/>
        <a:ln w="9525">
          <a:noFill/>
        </a:ln>
      </xdr:spPr>
    </xdr:pic>
    <xdr:clientData/>
  </xdr:twoCellAnchor>
  <xdr:twoCellAnchor editAs="oneCell">
    <xdr:from>
      <xdr:col>0</xdr:col>
      <xdr:colOff>161925</xdr:colOff>
      <xdr:row>96</xdr:row>
      <xdr:rowOff>40640</xdr:rowOff>
    </xdr:from>
    <xdr:to>
      <xdr:col>0</xdr:col>
      <xdr:colOff>2085340</xdr:colOff>
      <xdr:row>96</xdr:row>
      <xdr:rowOff>1667510</xdr:rowOff>
    </xdr:to>
    <xdr:pic>
      <xdr:nvPicPr>
        <xdr:cNvPr id="794" name="图片 793">
          <a:extLst>
            <a:ext uri="{FF2B5EF4-FFF2-40B4-BE49-F238E27FC236}">
              <a16:creationId xmlns:a16="http://schemas.microsoft.com/office/drawing/2014/main" id="{00000000-0008-0000-6500-00001A030000}"/>
            </a:ext>
          </a:extLst>
        </xdr:cNvPr>
        <xdr:cNvPicPr>
          <a:picLocks noChangeAspect="1"/>
        </xdr:cNvPicPr>
      </xdr:nvPicPr>
      <xdr:blipFill>
        <a:blip xmlns:r="http://schemas.openxmlformats.org/officeDocument/2006/relationships" r:embed="rId494"/>
        <a:stretch>
          <a:fillRect/>
        </a:stretch>
      </xdr:blipFill>
      <xdr:spPr>
        <a:xfrm>
          <a:off x="161925" y="155070810"/>
          <a:ext cx="1923415" cy="1626870"/>
        </a:xfrm>
        <a:prstGeom prst="rect">
          <a:avLst/>
        </a:prstGeom>
        <a:noFill/>
        <a:ln w="9525">
          <a:noFill/>
        </a:ln>
      </xdr:spPr>
    </xdr:pic>
    <xdr:clientData/>
  </xdr:twoCellAnchor>
  <xdr:twoCellAnchor editAs="oneCell">
    <xdr:from>
      <xdr:col>0</xdr:col>
      <xdr:colOff>247650</xdr:colOff>
      <xdr:row>97</xdr:row>
      <xdr:rowOff>88900</xdr:rowOff>
    </xdr:from>
    <xdr:to>
      <xdr:col>0</xdr:col>
      <xdr:colOff>2171700</xdr:colOff>
      <xdr:row>97</xdr:row>
      <xdr:rowOff>1704975</xdr:rowOff>
    </xdr:to>
    <xdr:pic>
      <xdr:nvPicPr>
        <xdr:cNvPr id="797" name="图片 796">
          <a:extLst>
            <a:ext uri="{FF2B5EF4-FFF2-40B4-BE49-F238E27FC236}">
              <a16:creationId xmlns:a16="http://schemas.microsoft.com/office/drawing/2014/main" id="{00000000-0008-0000-6500-00001D030000}"/>
            </a:ext>
          </a:extLst>
        </xdr:cNvPr>
        <xdr:cNvPicPr>
          <a:picLocks noChangeAspect="1"/>
        </xdr:cNvPicPr>
      </xdr:nvPicPr>
      <xdr:blipFill>
        <a:blip xmlns:r="http://schemas.openxmlformats.org/officeDocument/2006/relationships" r:embed="rId495"/>
        <a:stretch>
          <a:fillRect/>
        </a:stretch>
      </xdr:blipFill>
      <xdr:spPr>
        <a:xfrm>
          <a:off x="247650" y="156846270"/>
          <a:ext cx="1924050" cy="1616075"/>
        </a:xfrm>
        <a:prstGeom prst="rect">
          <a:avLst/>
        </a:prstGeom>
        <a:noFill/>
        <a:ln w="9525">
          <a:noFill/>
        </a:ln>
      </xdr:spPr>
    </xdr:pic>
    <xdr:clientData/>
  </xdr:twoCellAnchor>
  <xdr:twoCellAnchor editAs="oneCell">
    <xdr:from>
      <xdr:col>0</xdr:col>
      <xdr:colOff>285750</xdr:colOff>
      <xdr:row>98</xdr:row>
      <xdr:rowOff>60325</xdr:rowOff>
    </xdr:from>
    <xdr:to>
      <xdr:col>0</xdr:col>
      <xdr:colOff>2067560</xdr:colOff>
      <xdr:row>98</xdr:row>
      <xdr:rowOff>1662430</xdr:rowOff>
    </xdr:to>
    <xdr:pic>
      <xdr:nvPicPr>
        <xdr:cNvPr id="799" name="图片 798">
          <a:extLst>
            <a:ext uri="{FF2B5EF4-FFF2-40B4-BE49-F238E27FC236}">
              <a16:creationId xmlns:a16="http://schemas.microsoft.com/office/drawing/2014/main" id="{00000000-0008-0000-6500-00001F030000}"/>
            </a:ext>
          </a:extLst>
        </xdr:cNvPr>
        <xdr:cNvPicPr>
          <a:picLocks noChangeAspect="1"/>
        </xdr:cNvPicPr>
      </xdr:nvPicPr>
      <xdr:blipFill>
        <a:blip xmlns:r="http://schemas.openxmlformats.org/officeDocument/2006/relationships" r:embed="rId496"/>
        <a:stretch>
          <a:fillRect/>
        </a:stretch>
      </xdr:blipFill>
      <xdr:spPr>
        <a:xfrm>
          <a:off x="285750" y="158544895"/>
          <a:ext cx="1781810" cy="1602105"/>
        </a:xfrm>
        <a:prstGeom prst="rect">
          <a:avLst/>
        </a:prstGeom>
        <a:noFill/>
        <a:ln w="9525">
          <a:noFill/>
        </a:ln>
      </xdr:spPr>
    </xdr:pic>
    <xdr:clientData/>
  </xdr:twoCellAnchor>
  <xdr:twoCellAnchor editAs="oneCell">
    <xdr:from>
      <xdr:col>0</xdr:col>
      <xdr:colOff>276225</xdr:colOff>
      <xdr:row>79</xdr:row>
      <xdr:rowOff>48260</xdr:rowOff>
    </xdr:from>
    <xdr:to>
      <xdr:col>0</xdr:col>
      <xdr:colOff>1905635</xdr:colOff>
      <xdr:row>79</xdr:row>
      <xdr:rowOff>1482090</xdr:rowOff>
    </xdr:to>
    <xdr:pic>
      <xdr:nvPicPr>
        <xdr:cNvPr id="801" name="图片 800">
          <a:extLst>
            <a:ext uri="{FF2B5EF4-FFF2-40B4-BE49-F238E27FC236}">
              <a16:creationId xmlns:a16="http://schemas.microsoft.com/office/drawing/2014/main" id="{00000000-0008-0000-6500-000021030000}"/>
            </a:ext>
          </a:extLst>
        </xdr:cNvPr>
        <xdr:cNvPicPr>
          <a:picLocks noChangeAspect="1"/>
        </xdr:cNvPicPr>
      </xdr:nvPicPr>
      <xdr:blipFill>
        <a:blip xmlns:r="http://schemas.openxmlformats.org/officeDocument/2006/relationships" r:embed="rId497"/>
        <a:stretch>
          <a:fillRect/>
        </a:stretch>
      </xdr:blipFill>
      <xdr:spPr>
        <a:xfrm>
          <a:off x="276225" y="126986030"/>
          <a:ext cx="1629410" cy="1433830"/>
        </a:xfrm>
        <a:prstGeom prst="rect">
          <a:avLst/>
        </a:prstGeom>
        <a:noFill/>
        <a:ln w="9525">
          <a:noFill/>
        </a:ln>
      </xdr:spPr>
    </xdr:pic>
    <xdr:clientData/>
  </xdr:twoCellAnchor>
  <xdr:twoCellAnchor editAs="oneCell">
    <xdr:from>
      <xdr:col>0</xdr:col>
      <xdr:colOff>281940</xdr:colOff>
      <xdr:row>80</xdr:row>
      <xdr:rowOff>71120</xdr:rowOff>
    </xdr:from>
    <xdr:to>
      <xdr:col>0</xdr:col>
      <xdr:colOff>1948815</xdr:colOff>
      <xdr:row>80</xdr:row>
      <xdr:rowOff>1516380</xdr:rowOff>
    </xdr:to>
    <xdr:pic>
      <xdr:nvPicPr>
        <xdr:cNvPr id="802" name="图片 801">
          <a:extLst>
            <a:ext uri="{FF2B5EF4-FFF2-40B4-BE49-F238E27FC236}">
              <a16:creationId xmlns:a16="http://schemas.microsoft.com/office/drawing/2014/main" id="{00000000-0008-0000-6500-000022030000}"/>
            </a:ext>
          </a:extLst>
        </xdr:cNvPr>
        <xdr:cNvPicPr>
          <a:picLocks noChangeAspect="1"/>
        </xdr:cNvPicPr>
      </xdr:nvPicPr>
      <xdr:blipFill>
        <a:blip xmlns:r="http://schemas.openxmlformats.org/officeDocument/2006/relationships" r:embed="rId498"/>
        <a:stretch>
          <a:fillRect/>
        </a:stretch>
      </xdr:blipFill>
      <xdr:spPr>
        <a:xfrm>
          <a:off x="281940" y="128659890"/>
          <a:ext cx="1666875" cy="1445260"/>
        </a:xfrm>
        <a:prstGeom prst="rect">
          <a:avLst/>
        </a:prstGeom>
        <a:noFill/>
        <a:ln w="9525">
          <a:noFill/>
        </a:ln>
      </xdr:spPr>
    </xdr:pic>
    <xdr:clientData/>
  </xdr:twoCellAnchor>
  <xdr:twoCellAnchor editAs="oneCell">
    <xdr:from>
      <xdr:col>0</xdr:col>
      <xdr:colOff>209550</xdr:colOff>
      <xdr:row>99</xdr:row>
      <xdr:rowOff>47625</xdr:rowOff>
    </xdr:from>
    <xdr:to>
      <xdr:col>0</xdr:col>
      <xdr:colOff>1951990</xdr:colOff>
      <xdr:row>99</xdr:row>
      <xdr:rowOff>1692910</xdr:rowOff>
    </xdr:to>
    <xdr:pic>
      <xdr:nvPicPr>
        <xdr:cNvPr id="785" name="图片 784">
          <a:extLst>
            <a:ext uri="{FF2B5EF4-FFF2-40B4-BE49-F238E27FC236}">
              <a16:creationId xmlns:a16="http://schemas.microsoft.com/office/drawing/2014/main" id="{00000000-0008-0000-6500-000011030000}"/>
            </a:ext>
          </a:extLst>
        </xdr:cNvPr>
        <xdr:cNvPicPr>
          <a:picLocks noChangeAspect="1"/>
        </xdr:cNvPicPr>
      </xdr:nvPicPr>
      <xdr:blipFill>
        <a:blip xmlns:r="http://schemas.openxmlformats.org/officeDocument/2006/relationships" r:embed="rId499"/>
        <a:stretch>
          <a:fillRect/>
        </a:stretch>
      </xdr:blipFill>
      <xdr:spPr>
        <a:xfrm>
          <a:off x="209550" y="160322895"/>
          <a:ext cx="1742440" cy="1645285"/>
        </a:xfrm>
        <a:prstGeom prst="rect">
          <a:avLst/>
        </a:prstGeom>
        <a:noFill/>
        <a:ln w="9525">
          <a:noFill/>
        </a:ln>
      </xdr:spPr>
    </xdr:pic>
    <xdr:clientData/>
  </xdr:twoCellAnchor>
  <xdr:twoCellAnchor editAs="oneCell">
    <xdr:from>
      <xdr:col>0</xdr:col>
      <xdr:colOff>200025</xdr:colOff>
      <xdr:row>100</xdr:row>
      <xdr:rowOff>76200</xdr:rowOff>
    </xdr:from>
    <xdr:to>
      <xdr:col>0</xdr:col>
      <xdr:colOff>1948180</xdr:colOff>
      <xdr:row>100</xdr:row>
      <xdr:rowOff>1628140</xdr:rowOff>
    </xdr:to>
    <xdr:pic>
      <xdr:nvPicPr>
        <xdr:cNvPr id="786" name="图片 785">
          <a:extLst>
            <a:ext uri="{FF2B5EF4-FFF2-40B4-BE49-F238E27FC236}">
              <a16:creationId xmlns:a16="http://schemas.microsoft.com/office/drawing/2014/main" id="{00000000-0008-0000-6500-000012030000}"/>
            </a:ext>
          </a:extLst>
        </xdr:cNvPr>
        <xdr:cNvPicPr>
          <a:picLocks noChangeAspect="1"/>
        </xdr:cNvPicPr>
      </xdr:nvPicPr>
      <xdr:blipFill>
        <a:blip xmlns:r="http://schemas.openxmlformats.org/officeDocument/2006/relationships" r:embed="rId500"/>
        <a:stretch>
          <a:fillRect/>
        </a:stretch>
      </xdr:blipFill>
      <xdr:spPr>
        <a:xfrm>
          <a:off x="200025" y="162358070"/>
          <a:ext cx="1748155" cy="1551940"/>
        </a:xfrm>
        <a:prstGeom prst="rect">
          <a:avLst/>
        </a:prstGeom>
        <a:noFill/>
        <a:ln w="9525">
          <a:noFill/>
        </a:ln>
      </xdr:spPr>
    </xdr:pic>
    <xdr:clientData/>
  </xdr:twoCellAnchor>
  <xdr:twoCellAnchor editAs="oneCell">
    <xdr:from>
      <xdr:col>0</xdr:col>
      <xdr:colOff>190500</xdr:colOff>
      <xdr:row>101</xdr:row>
      <xdr:rowOff>66675</xdr:rowOff>
    </xdr:from>
    <xdr:to>
      <xdr:col>0</xdr:col>
      <xdr:colOff>2002790</xdr:colOff>
      <xdr:row>101</xdr:row>
      <xdr:rowOff>1628775</xdr:rowOff>
    </xdr:to>
    <xdr:pic>
      <xdr:nvPicPr>
        <xdr:cNvPr id="787" name="图片 786">
          <a:extLst>
            <a:ext uri="{FF2B5EF4-FFF2-40B4-BE49-F238E27FC236}">
              <a16:creationId xmlns:a16="http://schemas.microsoft.com/office/drawing/2014/main" id="{00000000-0008-0000-6500-000013030000}"/>
            </a:ext>
          </a:extLst>
        </xdr:cNvPr>
        <xdr:cNvPicPr>
          <a:picLocks noChangeAspect="1"/>
        </xdr:cNvPicPr>
      </xdr:nvPicPr>
      <xdr:blipFill>
        <a:blip xmlns:r="http://schemas.openxmlformats.org/officeDocument/2006/relationships" r:embed="rId501"/>
        <a:stretch>
          <a:fillRect/>
        </a:stretch>
      </xdr:blipFill>
      <xdr:spPr>
        <a:xfrm>
          <a:off x="190500" y="164101145"/>
          <a:ext cx="1812290" cy="1562100"/>
        </a:xfrm>
        <a:prstGeom prst="rect">
          <a:avLst/>
        </a:prstGeom>
        <a:noFill/>
        <a:ln w="9525">
          <a:noFill/>
        </a:ln>
      </xdr:spPr>
    </xdr:pic>
    <xdr:clientData/>
  </xdr:twoCellAnchor>
  <xdr:twoCellAnchor editAs="oneCell">
    <xdr:from>
      <xdr:col>0</xdr:col>
      <xdr:colOff>200025</xdr:colOff>
      <xdr:row>102</xdr:row>
      <xdr:rowOff>38100</xdr:rowOff>
    </xdr:from>
    <xdr:to>
      <xdr:col>0</xdr:col>
      <xdr:colOff>2086610</xdr:colOff>
      <xdr:row>102</xdr:row>
      <xdr:rowOff>1743075</xdr:rowOff>
    </xdr:to>
    <xdr:pic>
      <xdr:nvPicPr>
        <xdr:cNvPr id="792" name="图片 791">
          <a:extLst>
            <a:ext uri="{FF2B5EF4-FFF2-40B4-BE49-F238E27FC236}">
              <a16:creationId xmlns:a16="http://schemas.microsoft.com/office/drawing/2014/main" id="{00000000-0008-0000-6500-000018030000}"/>
            </a:ext>
          </a:extLst>
        </xdr:cNvPr>
        <xdr:cNvPicPr>
          <a:picLocks noChangeAspect="1"/>
        </xdr:cNvPicPr>
      </xdr:nvPicPr>
      <xdr:blipFill>
        <a:blip xmlns:r="http://schemas.openxmlformats.org/officeDocument/2006/relationships" r:embed="rId502"/>
        <a:stretch>
          <a:fillRect/>
        </a:stretch>
      </xdr:blipFill>
      <xdr:spPr>
        <a:xfrm>
          <a:off x="200025" y="165825170"/>
          <a:ext cx="1886585" cy="1704975"/>
        </a:xfrm>
        <a:prstGeom prst="rect">
          <a:avLst/>
        </a:prstGeom>
        <a:noFill/>
        <a:ln w="9525">
          <a:noFill/>
        </a:ln>
      </xdr:spPr>
    </xdr:pic>
    <xdr:clientData/>
  </xdr:twoCellAnchor>
  <xdr:twoCellAnchor editAs="oneCell">
    <xdr:from>
      <xdr:col>0</xdr:col>
      <xdr:colOff>50800</xdr:colOff>
      <xdr:row>103</xdr:row>
      <xdr:rowOff>114300</xdr:rowOff>
    </xdr:from>
    <xdr:to>
      <xdr:col>0</xdr:col>
      <xdr:colOff>2148840</xdr:colOff>
      <xdr:row>103</xdr:row>
      <xdr:rowOff>2084070</xdr:rowOff>
    </xdr:to>
    <xdr:pic>
      <xdr:nvPicPr>
        <xdr:cNvPr id="793" name="图片 792">
          <a:extLst>
            <a:ext uri="{FF2B5EF4-FFF2-40B4-BE49-F238E27FC236}">
              <a16:creationId xmlns:a16="http://schemas.microsoft.com/office/drawing/2014/main" id="{00000000-0008-0000-6500-000019030000}"/>
            </a:ext>
          </a:extLst>
        </xdr:cNvPr>
        <xdr:cNvPicPr>
          <a:picLocks noChangeAspect="1"/>
        </xdr:cNvPicPr>
      </xdr:nvPicPr>
      <xdr:blipFill>
        <a:blip xmlns:r="http://schemas.openxmlformats.org/officeDocument/2006/relationships" r:embed="rId503"/>
        <a:stretch>
          <a:fillRect/>
        </a:stretch>
      </xdr:blipFill>
      <xdr:spPr>
        <a:xfrm>
          <a:off x="50800" y="167730170"/>
          <a:ext cx="2098040" cy="1969770"/>
        </a:xfrm>
        <a:prstGeom prst="rect">
          <a:avLst/>
        </a:prstGeom>
        <a:noFill/>
        <a:ln w="9525">
          <a:noFill/>
        </a:ln>
      </xdr:spPr>
    </xdr:pic>
    <xdr:clientData/>
  </xdr:twoCellAnchor>
  <xdr:twoCellAnchor editAs="oneCell">
    <xdr:from>
      <xdr:col>0</xdr:col>
      <xdr:colOff>19050</xdr:colOff>
      <xdr:row>104</xdr:row>
      <xdr:rowOff>174625</xdr:rowOff>
    </xdr:from>
    <xdr:to>
      <xdr:col>0</xdr:col>
      <xdr:colOff>2184400</xdr:colOff>
      <xdr:row>104</xdr:row>
      <xdr:rowOff>2059940</xdr:rowOff>
    </xdr:to>
    <xdr:pic>
      <xdr:nvPicPr>
        <xdr:cNvPr id="795" name="图片 794">
          <a:extLst>
            <a:ext uri="{FF2B5EF4-FFF2-40B4-BE49-F238E27FC236}">
              <a16:creationId xmlns:a16="http://schemas.microsoft.com/office/drawing/2014/main" id="{00000000-0008-0000-6500-00001B030000}"/>
            </a:ext>
          </a:extLst>
        </xdr:cNvPr>
        <xdr:cNvPicPr>
          <a:picLocks noChangeAspect="1"/>
        </xdr:cNvPicPr>
      </xdr:nvPicPr>
      <xdr:blipFill>
        <a:blip xmlns:r="http://schemas.openxmlformats.org/officeDocument/2006/relationships" r:embed="rId504"/>
        <a:stretch>
          <a:fillRect/>
        </a:stretch>
      </xdr:blipFill>
      <xdr:spPr>
        <a:xfrm>
          <a:off x="19050" y="169987595"/>
          <a:ext cx="2165350" cy="1885315"/>
        </a:xfrm>
        <a:prstGeom prst="rect">
          <a:avLst/>
        </a:prstGeom>
        <a:noFill/>
        <a:ln w="9525">
          <a:noFill/>
        </a:ln>
      </xdr:spPr>
    </xdr:pic>
    <xdr:clientData/>
  </xdr:twoCellAnchor>
  <xdr:twoCellAnchor editAs="oneCell">
    <xdr:from>
      <xdr:col>0</xdr:col>
      <xdr:colOff>22225</xdr:colOff>
      <xdr:row>88</xdr:row>
      <xdr:rowOff>152400</xdr:rowOff>
    </xdr:from>
    <xdr:to>
      <xdr:col>0</xdr:col>
      <xdr:colOff>2199005</xdr:colOff>
      <xdr:row>88</xdr:row>
      <xdr:rowOff>1238885</xdr:rowOff>
    </xdr:to>
    <xdr:pic>
      <xdr:nvPicPr>
        <xdr:cNvPr id="638" name="图片 637">
          <a:extLst>
            <a:ext uri="{FF2B5EF4-FFF2-40B4-BE49-F238E27FC236}">
              <a16:creationId xmlns:a16="http://schemas.microsoft.com/office/drawing/2014/main" id="{00000000-0008-0000-6500-00007E020000}"/>
            </a:ext>
          </a:extLst>
        </xdr:cNvPr>
        <xdr:cNvPicPr>
          <a:picLocks noChangeAspect="1"/>
        </xdr:cNvPicPr>
      </xdr:nvPicPr>
      <xdr:blipFill>
        <a:blip xmlns:r="http://schemas.openxmlformats.org/officeDocument/2006/relationships" r:embed="rId505"/>
        <a:stretch>
          <a:fillRect/>
        </a:stretch>
      </xdr:blipFill>
      <xdr:spPr>
        <a:xfrm>
          <a:off x="22225" y="141593570"/>
          <a:ext cx="2176780" cy="1086485"/>
        </a:xfrm>
        <a:prstGeom prst="rect">
          <a:avLst/>
        </a:prstGeom>
        <a:noFill/>
        <a:ln w="9525">
          <a:noFill/>
        </a:ln>
      </xdr:spPr>
    </xdr:pic>
    <xdr:clientData/>
  </xdr:twoCellAnchor>
  <xdr:twoCellAnchor editAs="oneCell">
    <xdr:from>
      <xdr:col>0</xdr:col>
      <xdr:colOff>511175</xdr:colOff>
      <xdr:row>89</xdr:row>
      <xdr:rowOff>25400</xdr:rowOff>
    </xdr:from>
    <xdr:to>
      <xdr:col>0</xdr:col>
      <xdr:colOff>1863725</xdr:colOff>
      <xdr:row>89</xdr:row>
      <xdr:rowOff>1322705</xdr:rowOff>
    </xdr:to>
    <xdr:pic>
      <xdr:nvPicPr>
        <xdr:cNvPr id="639" name="图片 638">
          <a:extLst>
            <a:ext uri="{FF2B5EF4-FFF2-40B4-BE49-F238E27FC236}">
              <a16:creationId xmlns:a16="http://schemas.microsoft.com/office/drawing/2014/main" id="{00000000-0008-0000-6500-00007F020000}"/>
            </a:ext>
          </a:extLst>
        </xdr:cNvPr>
        <xdr:cNvPicPr>
          <a:picLocks noChangeAspect="1"/>
        </xdr:cNvPicPr>
      </xdr:nvPicPr>
      <xdr:blipFill>
        <a:blip xmlns:r="http://schemas.openxmlformats.org/officeDocument/2006/relationships" r:embed="rId506"/>
        <a:stretch>
          <a:fillRect/>
        </a:stretch>
      </xdr:blipFill>
      <xdr:spPr>
        <a:xfrm>
          <a:off x="511175" y="142863570"/>
          <a:ext cx="1352550" cy="1297305"/>
        </a:xfrm>
        <a:prstGeom prst="rect">
          <a:avLst/>
        </a:prstGeom>
        <a:noFill/>
        <a:ln w="9525">
          <a:noFill/>
        </a:ln>
      </xdr:spPr>
    </xdr:pic>
    <xdr:clientData/>
  </xdr:twoCellAnchor>
  <xdr:twoCellAnchor editAs="oneCell">
    <xdr:from>
      <xdr:col>0</xdr:col>
      <xdr:colOff>26035</xdr:colOff>
      <xdr:row>90</xdr:row>
      <xdr:rowOff>152400</xdr:rowOff>
    </xdr:from>
    <xdr:to>
      <xdr:col>0</xdr:col>
      <xdr:colOff>2195830</xdr:colOff>
      <xdr:row>90</xdr:row>
      <xdr:rowOff>1209675</xdr:rowOff>
    </xdr:to>
    <xdr:pic>
      <xdr:nvPicPr>
        <xdr:cNvPr id="642" name="图片 641">
          <a:extLst>
            <a:ext uri="{FF2B5EF4-FFF2-40B4-BE49-F238E27FC236}">
              <a16:creationId xmlns:a16="http://schemas.microsoft.com/office/drawing/2014/main" id="{00000000-0008-0000-6500-000082020000}"/>
            </a:ext>
          </a:extLst>
        </xdr:cNvPr>
        <xdr:cNvPicPr>
          <a:picLocks noChangeAspect="1"/>
        </xdr:cNvPicPr>
      </xdr:nvPicPr>
      <xdr:blipFill>
        <a:blip xmlns:r="http://schemas.openxmlformats.org/officeDocument/2006/relationships" r:embed="rId507"/>
        <a:stretch>
          <a:fillRect/>
        </a:stretch>
      </xdr:blipFill>
      <xdr:spPr>
        <a:xfrm>
          <a:off x="26035" y="144324070"/>
          <a:ext cx="2169795" cy="1057275"/>
        </a:xfrm>
        <a:prstGeom prst="rect">
          <a:avLst/>
        </a:prstGeom>
        <a:noFill/>
        <a:ln w="9525">
          <a:noFill/>
        </a:ln>
      </xdr:spPr>
    </xdr:pic>
    <xdr:clientData/>
  </xdr:twoCellAnchor>
  <xdr:twoCellAnchor editAs="oneCell">
    <xdr:from>
      <xdr:col>0</xdr:col>
      <xdr:colOff>19050</xdr:colOff>
      <xdr:row>105</xdr:row>
      <xdr:rowOff>38100</xdr:rowOff>
    </xdr:from>
    <xdr:to>
      <xdr:col>0</xdr:col>
      <xdr:colOff>2197735</xdr:colOff>
      <xdr:row>105</xdr:row>
      <xdr:rowOff>1068705</xdr:rowOff>
    </xdr:to>
    <xdr:pic>
      <xdr:nvPicPr>
        <xdr:cNvPr id="640" name="图片 639">
          <a:extLst>
            <a:ext uri="{FF2B5EF4-FFF2-40B4-BE49-F238E27FC236}">
              <a16:creationId xmlns:a16="http://schemas.microsoft.com/office/drawing/2014/main" id="{00000000-0008-0000-6500-000080020000}"/>
            </a:ext>
          </a:extLst>
        </xdr:cNvPr>
        <xdr:cNvPicPr>
          <a:picLocks noChangeAspect="1"/>
        </xdr:cNvPicPr>
      </xdr:nvPicPr>
      <xdr:blipFill>
        <a:blip xmlns:r="http://schemas.openxmlformats.org/officeDocument/2006/relationships" r:embed="rId508"/>
        <a:stretch>
          <a:fillRect/>
        </a:stretch>
      </xdr:blipFill>
      <xdr:spPr>
        <a:xfrm>
          <a:off x="19050" y="172086270"/>
          <a:ext cx="2178685" cy="1030605"/>
        </a:xfrm>
        <a:prstGeom prst="rect">
          <a:avLst/>
        </a:prstGeom>
        <a:noFill/>
        <a:ln w="9525">
          <a:noFill/>
        </a:ln>
      </xdr:spPr>
    </xdr:pic>
    <xdr:clientData/>
  </xdr:twoCellAnchor>
  <xdr:twoCellAnchor editAs="oneCell">
    <xdr:from>
      <xdr:col>0</xdr:col>
      <xdr:colOff>225425</xdr:colOff>
      <xdr:row>106</xdr:row>
      <xdr:rowOff>0</xdr:rowOff>
    </xdr:from>
    <xdr:to>
      <xdr:col>0</xdr:col>
      <xdr:colOff>2082800</xdr:colOff>
      <xdr:row>106</xdr:row>
      <xdr:rowOff>1729740</xdr:rowOff>
    </xdr:to>
    <xdr:pic>
      <xdr:nvPicPr>
        <xdr:cNvPr id="643" name="图片 642">
          <a:extLst>
            <a:ext uri="{FF2B5EF4-FFF2-40B4-BE49-F238E27FC236}">
              <a16:creationId xmlns:a16="http://schemas.microsoft.com/office/drawing/2014/main" id="{00000000-0008-0000-6500-000083020000}"/>
            </a:ext>
          </a:extLst>
        </xdr:cNvPr>
        <xdr:cNvPicPr>
          <a:picLocks noChangeAspect="1"/>
        </xdr:cNvPicPr>
      </xdr:nvPicPr>
      <xdr:blipFill>
        <a:blip xmlns:r="http://schemas.openxmlformats.org/officeDocument/2006/relationships" r:embed="rId509"/>
        <a:stretch>
          <a:fillRect/>
        </a:stretch>
      </xdr:blipFill>
      <xdr:spPr>
        <a:xfrm>
          <a:off x="225425" y="173140370"/>
          <a:ext cx="1857375" cy="1729740"/>
        </a:xfrm>
        <a:prstGeom prst="rect">
          <a:avLst/>
        </a:prstGeom>
        <a:noFill/>
        <a:ln w="9525">
          <a:noFill/>
        </a:ln>
      </xdr:spPr>
    </xdr:pic>
    <xdr:clientData/>
  </xdr:twoCellAnchor>
  <xdr:twoCellAnchor editAs="oneCell">
    <xdr:from>
      <xdr:col>0</xdr:col>
      <xdr:colOff>19050</xdr:colOff>
      <xdr:row>107</xdr:row>
      <xdr:rowOff>69850</xdr:rowOff>
    </xdr:from>
    <xdr:to>
      <xdr:col>0</xdr:col>
      <xdr:colOff>2192655</xdr:colOff>
      <xdr:row>107</xdr:row>
      <xdr:rowOff>1067435</xdr:rowOff>
    </xdr:to>
    <xdr:pic>
      <xdr:nvPicPr>
        <xdr:cNvPr id="646" name="图片 645">
          <a:extLst>
            <a:ext uri="{FF2B5EF4-FFF2-40B4-BE49-F238E27FC236}">
              <a16:creationId xmlns:a16="http://schemas.microsoft.com/office/drawing/2014/main" id="{00000000-0008-0000-6500-000086020000}"/>
            </a:ext>
          </a:extLst>
        </xdr:cNvPr>
        <xdr:cNvPicPr>
          <a:picLocks noChangeAspect="1"/>
        </xdr:cNvPicPr>
      </xdr:nvPicPr>
      <xdr:blipFill>
        <a:blip xmlns:r="http://schemas.openxmlformats.org/officeDocument/2006/relationships" r:embed="rId510"/>
        <a:stretch>
          <a:fillRect/>
        </a:stretch>
      </xdr:blipFill>
      <xdr:spPr>
        <a:xfrm>
          <a:off x="19050" y="174962820"/>
          <a:ext cx="2173605" cy="997585"/>
        </a:xfrm>
        <a:prstGeom prst="rect">
          <a:avLst/>
        </a:prstGeom>
        <a:noFill/>
        <a:ln w="9525">
          <a:noFill/>
        </a:ln>
      </xdr:spPr>
    </xdr:pic>
    <xdr:clientData/>
  </xdr:twoCellAnchor>
  <xdr:twoCellAnchor editAs="oneCell">
    <xdr:from>
      <xdr:col>0</xdr:col>
      <xdr:colOff>161925</xdr:colOff>
      <xdr:row>108</xdr:row>
      <xdr:rowOff>19050</xdr:rowOff>
    </xdr:from>
    <xdr:to>
      <xdr:col>0</xdr:col>
      <xdr:colOff>2074545</xdr:colOff>
      <xdr:row>108</xdr:row>
      <xdr:rowOff>1714500</xdr:rowOff>
    </xdr:to>
    <xdr:pic>
      <xdr:nvPicPr>
        <xdr:cNvPr id="647" name="图片 646">
          <a:extLst>
            <a:ext uri="{FF2B5EF4-FFF2-40B4-BE49-F238E27FC236}">
              <a16:creationId xmlns:a16="http://schemas.microsoft.com/office/drawing/2014/main" id="{00000000-0008-0000-6500-000087020000}"/>
            </a:ext>
          </a:extLst>
        </xdr:cNvPr>
        <xdr:cNvPicPr>
          <a:picLocks noChangeAspect="1"/>
        </xdr:cNvPicPr>
      </xdr:nvPicPr>
      <xdr:blipFill>
        <a:blip xmlns:r="http://schemas.openxmlformats.org/officeDocument/2006/relationships" r:embed="rId511"/>
        <a:stretch>
          <a:fillRect/>
        </a:stretch>
      </xdr:blipFill>
      <xdr:spPr>
        <a:xfrm>
          <a:off x="161925" y="176093120"/>
          <a:ext cx="1912620" cy="1695450"/>
        </a:xfrm>
        <a:prstGeom prst="rect">
          <a:avLst/>
        </a:prstGeom>
        <a:noFill/>
        <a:ln w="9525">
          <a:noFill/>
        </a:ln>
      </xdr:spPr>
    </xdr:pic>
    <xdr:clientData/>
  </xdr:twoCellAnchor>
  <xdr:twoCellAnchor editAs="oneCell">
    <xdr:from>
      <xdr:col>0</xdr:col>
      <xdr:colOff>276860</xdr:colOff>
      <xdr:row>109</xdr:row>
      <xdr:rowOff>34290</xdr:rowOff>
    </xdr:from>
    <xdr:to>
      <xdr:col>0</xdr:col>
      <xdr:colOff>1724025</xdr:colOff>
      <xdr:row>109</xdr:row>
      <xdr:rowOff>1341755</xdr:rowOff>
    </xdr:to>
    <xdr:pic>
      <xdr:nvPicPr>
        <xdr:cNvPr id="635" name="图片 634">
          <a:extLst>
            <a:ext uri="{FF2B5EF4-FFF2-40B4-BE49-F238E27FC236}">
              <a16:creationId xmlns:a16="http://schemas.microsoft.com/office/drawing/2014/main" id="{00000000-0008-0000-6500-00007B020000}"/>
            </a:ext>
          </a:extLst>
        </xdr:cNvPr>
        <xdr:cNvPicPr>
          <a:picLocks noChangeAspect="1"/>
        </xdr:cNvPicPr>
      </xdr:nvPicPr>
      <xdr:blipFill>
        <a:blip xmlns:r="http://schemas.openxmlformats.org/officeDocument/2006/relationships" r:embed="rId512"/>
        <a:stretch>
          <a:fillRect/>
        </a:stretch>
      </xdr:blipFill>
      <xdr:spPr>
        <a:xfrm>
          <a:off x="276860" y="177860960"/>
          <a:ext cx="1447165" cy="1307465"/>
        </a:xfrm>
        <a:prstGeom prst="rect">
          <a:avLst/>
        </a:prstGeom>
        <a:noFill/>
        <a:ln w="9525">
          <a:noFill/>
        </a:ln>
      </xdr:spPr>
    </xdr:pic>
    <xdr:clientData/>
  </xdr:twoCellAnchor>
  <xdr:twoCellAnchor editAs="oneCell">
    <xdr:from>
      <xdr:col>0</xdr:col>
      <xdr:colOff>343535</xdr:colOff>
      <xdr:row>110</xdr:row>
      <xdr:rowOff>10795</xdr:rowOff>
    </xdr:from>
    <xdr:to>
      <xdr:col>0</xdr:col>
      <xdr:colOff>1716405</xdr:colOff>
      <xdr:row>110</xdr:row>
      <xdr:rowOff>1273810</xdr:rowOff>
    </xdr:to>
    <xdr:pic>
      <xdr:nvPicPr>
        <xdr:cNvPr id="636" name="图片 635">
          <a:extLst>
            <a:ext uri="{FF2B5EF4-FFF2-40B4-BE49-F238E27FC236}">
              <a16:creationId xmlns:a16="http://schemas.microsoft.com/office/drawing/2014/main" id="{00000000-0008-0000-6500-00007C020000}"/>
            </a:ext>
          </a:extLst>
        </xdr:cNvPr>
        <xdr:cNvPicPr>
          <a:picLocks noChangeAspect="1"/>
        </xdr:cNvPicPr>
      </xdr:nvPicPr>
      <xdr:blipFill>
        <a:blip xmlns:r="http://schemas.openxmlformats.org/officeDocument/2006/relationships" r:embed="rId513"/>
        <a:stretch>
          <a:fillRect/>
        </a:stretch>
      </xdr:blipFill>
      <xdr:spPr>
        <a:xfrm>
          <a:off x="343535" y="179259865"/>
          <a:ext cx="1372870" cy="1263015"/>
        </a:xfrm>
        <a:prstGeom prst="rect">
          <a:avLst/>
        </a:prstGeom>
        <a:noFill/>
        <a:ln w="9525">
          <a:noFill/>
        </a:ln>
      </xdr:spPr>
    </xdr:pic>
    <xdr:clientData/>
  </xdr:twoCellAnchor>
  <xdr:twoCellAnchor editAs="oneCell">
    <xdr:from>
      <xdr:col>0</xdr:col>
      <xdr:colOff>180975</xdr:colOff>
      <xdr:row>172</xdr:row>
      <xdr:rowOff>76200</xdr:rowOff>
    </xdr:from>
    <xdr:to>
      <xdr:col>0</xdr:col>
      <xdr:colOff>2019935</xdr:colOff>
      <xdr:row>172</xdr:row>
      <xdr:rowOff>1861185</xdr:rowOff>
    </xdr:to>
    <xdr:pic>
      <xdr:nvPicPr>
        <xdr:cNvPr id="644" name="图片 643">
          <a:extLst>
            <a:ext uri="{FF2B5EF4-FFF2-40B4-BE49-F238E27FC236}">
              <a16:creationId xmlns:a16="http://schemas.microsoft.com/office/drawing/2014/main" id="{00000000-0008-0000-6500-000084020000}"/>
            </a:ext>
          </a:extLst>
        </xdr:cNvPr>
        <xdr:cNvPicPr>
          <a:picLocks noChangeAspect="1"/>
        </xdr:cNvPicPr>
      </xdr:nvPicPr>
      <xdr:blipFill>
        <a:blip xmlns:r="http://schemas.openxmlformats.org/officeDocument/2006/relationships" r:embed="rId514"/>
        <a:stretch>
          <a:fillRect/>
        </a:stretch>
      </xdr:blipFill>
      <xdr:spPr>
        <a:xfrm>
          <a:off x="180975" y="278245570"/>
          <a:ext cx="1838960" cy="1784985"/>
        </a:xfrm>
        <a:prstGeom prst="rect">
          <a:avLst/>
        </a:prstGeom>
        <a:noFill/>
        <a:ln w="9525">
          <a:noFill/>
        </a:ln>
      </xdr:spPr>
    </xdr:pic>
    <xdr:clientData/>
  </xdr:twoCellAnchor>
  <xdr:twoCellAnchor editAs="oneCell">
    <xdr:from>
      <xdr:col>0</xdr:col>
      <xdr:colOff>85725</xdr:colOff>
      <xdr:row>175</xdr:row>
      <xdr:rowOff>47625</xdr:rowOff>
    </xdr:from>
    <xdr:to>
      <xdr:col>0</xdr:col>
      <xdr:colOff>2124075</xdr:colOff>
      <xdr:row>175</xdr:row>
      <xdr:rowOff>1820545</xdr:rowOff>
    </xdr:to>
    <xdr:pic>
      <xdr:nvPicPr>
        <xdr:cNvPr id="645" name="图片 644">
          <a:extLst>
            <a:ext uri="{FF2B5EF4-FFF2-40B4-BE49-F238E27FC236}">
              <a16:creationId xmlns:a16="http://schemas.microsoft.com/office/drawing/2014/main" id="{00000000-0008-0000-6500-000085020000}"/>
            </a:ext>
          </a:extLst>
        </xdr:cNvPr>
        <xdr:cNvPicPr>
          <a:picLocks noChangeAspect="1"/>
        </xdr:cNvPicPr>
      </xdr:nvPicPr>
      <xdr:blipFill>
        <a:blip xmlns:r="http://schemas.openxmlformats.org/officeDocument/2006/relationships" r:embed="rId515"/>
        <a:stretch>
          <a:fillRect/>
        </a:stretch>
      </xdr:blipFill>
      <xdr:spPr>
        <a:xfrm>
          <a:off x="85725" y="283931995"/>
          <a:ext cx="2038350" cy="1772920"/>
        </a:xfrm>
        <a:prstGeom prst="rect">
          <a:avLst/>
        </a:prstGeom>
        <a:noFill/>
        <a:ln w="9525">
          <a:noFill/>
        </a:ln>
      </xdr:spPr>
    </xdr:pic>
    <xdr:clientData/>
  </xdr:twoCellAnchor>
  <xdr:twoCellAnchor editAs="oneCell">
    <xdr:from>
      <xdr:col>0</xdr:col>
      <xdr:colOff>57150</xdr:colOff>
      <xdr:row>91</xdr:row>
      <xdr:rowOff>9525</xdr:rowOff>
    </xdr:from>
    <xdr:to>
      <xdr:col>0</xdr:col>
      <xdr:colOff>2009775</xdr:colOff>
      <xdr:row>91</xdr:row>
      <xdr:rowOff>1714500</xdr:rowOff>
    </xdr:to>
    <xdr:pic>
      <xdr:nvPicPr>
        <xdr:cNvPr id="657" name="图片 656">
          <a:extLst>
            <a:ext uri="{FF2B5EF4-FFF2-40B4-BE49-F238E27FC236}">
              <a16:creationId xmlns:a16="http://schemas.microsoft.com/office/drawing/2014/main" id="{00000000-0008-0000-6500-000091020000}"/>
            </a:ext>
          </a:extLst>
        </xdr:cNvPr>
        <xdr:cNvPicPr>
          <a:picLocks noChangeAspect="1"/>
        </xdr:cNvPicPr>
      </xdr:nvPicPr>
      <xdr:blipFill>
        <a:blip xmlns:r="http://schemas.openxmlformats.org/officeDocument/2006/relationships" r:embed="rId516"/>
        <a:stretch>
          <a:fillRect/>
        </a:stretch>
      </xdr:blipFill>
      <xdr:spPr>
        <a:xfrm>
          <a:off x="57150" y="145590895"/>
          <a:ext cx="1952625" cy="1704975"/>
        </a:xfrm>
        <a:prstGeom prst="rect">
          <a:avLst/>
        </a:prstGeom>
        <a:noFill/>
        <a:ln w="9525">
          <a:noFill/>
        </a:ln>
      </xdr:spPr>
    </xdr:pic>
    <xdr:clientData/>
  </xdr:twoCellAnchor>
  <xdr:twoCellAnchor editAs="oneCell">
    <xdr:from>
      <xdr:col>0</xdr:col>
      <xdr:colOff>76200</xdr:colOff>
      <xdr:row>92</xdr:row>
      <xdr:rowOff>28575</xdr:rowOff>
    </xdr:from>
    <xdr:to>
      <xdr:col>0</xdr:col>
      <xdr:colOff>2029460</xdr:colOff>
      <xdr:row>92</xdr:row>
      <xdr:rowOff>1701165</xdr:rowOff>
    </xdr:to>
    <xdr:pic>
      <xdr:nvPicPr>
        <xdr:cNvPr id="658" name="图片 657">
          <a:extLst>
            <a:ext uri="{FF2B5EF4-FFF2-40B4-BE49-F238E27FC236}">
              <a16:creationId xmlns:a16="http://schemas.microsoft.com/office/drawing/2014/main" id="{00000000-0008-0000-6500-000092020000}"/>
            </a:ext>
          </a:extLst>
        </xdr:cNvPr>
        <xdr:cNvPicPr>
          <a:picLocks noChangeAspect="1"/>
        </xdr:cNvPicPr>
      </xdr:nvPicPr>
      <xdr:blipFill>
        <a:blip xmlns:r="http://schemas.openxmlformats.org/officeDocument/2006/relationships" r:embed="rId517"/>
        <a:stretch>
          <a:fillRect/>
        </a:stretch>
      </xdr:blipFill>
      <xdr:spPr>
        <a:xfrm>
          <a:off x="76200" y="147362545"/>
          <a:ext cx="1953260" cy="1672590"/>
        </a:xfrm>
        <a:prstGeom prst="rect">
          <a:avLst/>
        </a:prstGeom>
        <a:noFill/>
        <a:ln w="9525">
          <a:noFill/>
        </a:ln>
      </xdr:spPr>
    </xdr:pic>
    <xdr:clientData/>
  </xdr:twoCellAnchor>
  <xdr:twoCellAnchor editAs="oneCell">
    <xdr:from>
      <xdr:col>0</xdr:col>
      <xdr:colOff>152400</xdr:colOff>
      <xdr:row>93</xdr:row>
      <xdr:rowOff>38100</xdr:rowOff>
    </xdr:from>
    <xdr:to>
      <xdr:col>0</xdr:col>
      <xdr:colOff>2009775</xdr:colOff>
      <xdr:row>93</xdr:row>
      <xdr:rowOff>1737360</xdr:rowOff>
    </xdr:to>
    <xdr:pic>
      <xdr:nvPicPr>
        <xdr:cNvPr id="659" name="图片 658">
          <a:extLst>
            <a:ext uri="{FF2B5EF4-FFF2-40B4-BE49-F238E27FC236}">
              <a16:creationId xmlns:a16="http://schemas.microsoft.com/office/drawing/2014/main" id="{00000000-0008-0000-6500-000093020000}"/>
            </a:ext>
          </a:extLst>
        </xdr:cNvPr>
        <xdr:cNvPicPr>
          <a:picLocks noChangeAspect="1"/>
        </xdr:cNvPicPr>
      </xdr:nvPicPr>
      <xdr:blipFill>
        <a:blip xmlns:r="http://schemas.openxmlformats.org/officeDocument/2006/relationships" r:embed="rId518"/>
        <a:stretch>
          <a:fillRect/>
        </a:stretch>
      </xdr:blipFill>
      <xdr:spPr>
        <a:xfrm>
          <a:off x="152400" y="149124670"/>
          <a:ext cx="1857375" cy="1699260"/>
        </a:xfrm>
        <a:prstGeom prst="rect">
          <a:avLst/>
        </a:prstGeom>
        <a:noFill/>
        <a:ln w="9525">
          <a:noFill/>
        </a:ln>
      </xdr:spPr>
    </xdr:pic>
    <xdr:clientData/>
  </xdr:twoCellAnchor>
  <xdr:twoCellAnchor editAs="oneCell">
    <xdr:from>
      <xdr:col>0</xdr:col>
      <xdr:colOff>219075</xdr:colOff>
      <xdr:row>95</xdr:row>
      <xdr:rowOff>63500</xdr:rowOff>
    </xdr:from>
    <xdr:to>
      <xdr:col>0</xdr:col>
      <xdr:colOff>1965325</xdr:colOff>
      <xdr:row>95</xdr:row>
      <xdr:rowOff>1888490</xdr:rowOff>
    </xdr:to>
    <xdr:pic>
      <xdr:nvPicPr>
        <xdr:cNvPr id="660" name="图片 659">
          <a:extLst>
            <a:ext uri="{FF2B5EF4-FFF2-40B4-BE49-F238E27FC236}">
              <a16:creationId xmlns:a16="http://schemas.microsoft.com/office/drawing/2014/main" id="{00000000-0008-0000-6500-000094020000}"/>
            </a:ext>
          </a:extLst>
        </xdr:cNvPr>
        <xdr:cNvPicPr>
          <a:picLocks noChangeAspect="1"/>
        </xdr:cNvPicPr>
      </xdr:nvPicPr>
      <xdr:blipFill>
        <a:blip xmlns:r="http://schemas.openxmlformats.org/officeDocument/2006/relationships" r:embed="rId519"/>
        <a:stretch>
          <a:fillRect/>
        </a:stretch>
      </xdr:blipFill>
      <xdr:spPr>
        <a:xfrm>
          <a:off x="219075" y="153163270"/>
          <a:ext cx="1746250" cy="1824990"/>
        </a:xfrm>
        <a:prstGeom prst="rect">
          <a:avLst/>
        </a:prstGeom>
        <a:noFill/>
        <a:ln w="9525">
          <a:noFill/>
        </a:ln>
      </xdr:spPr>
    </xdr:pic>
    <xdr:clientData/>
  </xdr:twoCellAnchor>
  <xdr:twoCellAnchor editAs="oneCell">
    <xdr:from>
      <xdr:col>0</xdr:col>
      <xdr:colOff>76200</xdr:colOff>
      <xdr:row>94</xdr:row>
      <xdr:rowOff>139700</xdr:rowOff>
    </xdr:from>
    <xdr:to>
      <xdr:col>0</xdr:col>
      <xdr:colOff>2211070</xdr:colOff>
      <xdr:row>94</xdr:row>
      <xdr:rowOff>1838325</xdr:rowOff>
    </xdr:to>
    <xdr:pic>
      <xdr:nvPicPr>
        <xdr:cNvPr id="744" name="图片 743">
          <a:extLst>
            <a:ext uri="{FF2B5EF4-FFF2-40B4-BE49-F238E27FC236}">
              <a16:creationId xmlns:a16="http://schemas.microsoft.com/office/drawing/2014/main" id="{00000000-0008-0000-6500-0000E8020000}"/>
            </a:ext>
          </a:extLst>
        </xdr:cNvPr>
        <xdr:cNvPicPr>
          <a:picLocks noChangeAspect="1"/>
        </xdr:cNvPicPr>
      </xdr:nvPicPr>
      <xdr:blipFill>
        <a:blip xmlns:r="http://schemas.openxmlformats.org/officeDocument/2006/relationships" r:embed="rId520"/>
        <a:stretch>
          <a:fillRect/>
        </a:stretch>
      </xdr:blipFill>
      <xdr:spPr>
        <a:xfrm>
          <a:off x="76200" y="151309070"/>
          <a:ext cx="2134870" cy="1698625"/>
        </a:xfrm>
        <a:prstGeom prst="rect">
          <a:avLst/>
        </a:prstGeom>
        <a:noFill/>
        <a:ln w="9525">
          <a:noFill/>
        </a:ln>
      </xdr:spPr>
    </xdr:pic>
    <xdr:clientData/>
  </xdr:twoCellAnchor>
  <xdr:twoCellAnchor editAs="oneCell">
    <xdr:from>
      <xdr:col>0</xdr:col>
      <xdr:colOff>361950</xdr:colOff>
      <xdr:row>111</xdr:row>
      <xdr:rowOff>9525</xdr:rowOff>
    </xdr:from>
    <xdr:to>
      <xdr:col>0</xdr:col>
      <xdr:colOff>1677670</xdr:colOff>
      <xdr:row>111</xdr:row>
      <xdr:rowOff>2356485</xdr:rowOff>
    </xdr:to>
    <xdr:pic>
      <xdr:nvPicPr>
        <xdr:cNvPr id="648" name="图片 647">
          <a:extLst>
            <a:ext uri="{FF2B5EF4-FFF2-40B4-BE49-F238E27FC236}">
              <a16:creationId xmlns:a16="http://schemas.microsoft.com/office/drawing/2014/main" id="{00000000-0008-0000-6500-000088020000}"/>
            </a:ext>
          </a:extLst>
        </xdr:cNvPr>
        <xdr:cNvPicPr>
          <a:picLocks noChangeAspect="1"/>
        </xdr:cNvPicPr>
      </xdr:nvPicPr>
      <xdr:blipFill>
        <a:blip xmlns:r="http://schemas.openxmlformats.org/officeDocument/2006/relationships" r:embed="rId521"/>
        <a:stretch>
          <a:fillRect/>
        </a:stretch>
      </xdr:blipFill>
      <xdr:spPr>
        <a:xfrm>
          <a:off x="361950" y="180592095"/>
          <a:ext cx="1315720" cy="2346960"/>
        </a:xfrm>
        <a:prstGeom prst="rect">
          <a:avLst/>
        </a:prstGeom>
        <a:noFill/>
        <a:ln w="9525">
          <a:noFill/>
        </a:ln>
      </xdr:spPr>
    </xdr:pic>
    <xdr:clientData/>
  </xdr:twoCellAnchor>
  <xdr:twoCellAnchor editAs="oneCell">
    <xdr:from>
      <xdr:col>0</xdr:col>
      <xdr:colOff>9525</xdr:colOff>
      <xdr:row>87</xdr:row>
      <xdr:rowOff>295275</xdr:rowOff>
    </xdr:from>
    <xdr:to>
      <xdr:col>0</xdr:col>
      <xdr:colOff>2198370</xdr:colOff>
      <xdr:row>87</xdr:row>
      <xdr:rowOff>1443990</xdr:rowOff>
    </xdr:to>
    <xdr:pic>
      <xdr:nvPicPr>
        <xdr:cNvPr id="782" name="图片 781">
          <a:extLst>
            <a:ext uri="{FF2B5EF4-FFF2-40B4-BE49-F238E27FC236}">
              <a16:creationId xmlns:a16="http://schemas.microsoft.com/office/drawing/2014/main" id="{00000000-0008-0000-6500-00000E030000}"/>
            </a:ext>
          </a:extLst>
        </xdr:cNvPr>
        <xdr:cNvPicPr>
          <a:picLocks noChangeAspect="1"/>
        </xdr:cNvPicPr>
      </xdr:nvPicPr>
      <xdr:blipFill>
        <a:blip xmlns:r="http://schemas.openxmlformats.org/officeDocument/2006/relationships" r:embed="rId522"/>
        <a:stretch>
          <a:fillRect/>
        </a:stretch>
      </xdr:blipFill>
      <xdr:spPr>
        <a:xfrm>
          <a:off x="9525" y="139920345"/>
          <a:ext cx="2188845" cy="1148715"/>
        </a:xfrm>
        <a:prstGeom prst="rect">
          <a:avLst/>
        </a:prstGeom>
        <a:noFill/>
        <a:ln w="9525">
          <a:noFill/>
        </a:ln>
      </xdr:spPr>
    </xdr:pic>
    <xdr:clientData/>
  </xdr:twoCellAnchor>
  <xdr:twoCellAnchor editAs="oneCell">
    <xdr:from>
      <xdr:col>0</xdr:col>
      <xdr:colOff>441325</xdr:colOff>
      <xdr:row>86</xdr:row>
      <xdr:rowOff>41275</xdr:rowOff>
    </xdr:from>
    <xdr:to>
      <xdr:col>0</xdr:col>
      <xdr:colOff>1788160</xdr:colOff>
      <xdr:row>86</xdr:row>
      <xdr:rowOff>1285875</xdr:rowOff>
    </xdr:to>
    <xdr:pic>
      <xdr:nvPicPr>
        <xdr:cNvPr id="798" name="图片 797">
          <a:extLst>
            <a:ext uri="{FF2B5EF4-FFF2-40B4-BE49-F238E27FC236}">
              <a16:creationId xmlns:a16="http://schemas.microsoft.com/office/drawing/2014/main" id="{00000000-0008-0000-6500-00001E030000}"/>
            </a:ext>
          </a:extLst>
        </xdr:cNvPr>
        <xdr:cNvPicPr>
          <a:picLocks noChangeAspect="1"/>
        </xdr:cNvPicPr>
      </xdr:nvPicPr>
      <xdr:blipFill>
        <a:blip xmlns:r="http://schemas.openxmlformats.org/officeDocument/2006/relationships" r:embed="rId523"/>
        <a:stretch>
          <a:fillRect/>
        </a:stretch>
      </xdr:blipFill>
      <xdr:spPr>
        <a:xfrm>
          <a:off x="441325" y="138332845"/>
          <a:ext cx="1346835" cy="1244600"/>
        </a:xfrm>
        <a:prstGeom prst="rect">
          <a:avLst/>
        </a:prstGeom>
        <a:noFill/>
        <a:ln w="9525">
          <a:noFill/>
        </a:ln>
      </xdr:spPr>
    </xdr:pic>
    <xdr:clientData/>
  </xdr:twoCellAnchor>
  <xdr:twoCellAnchor editAs="oneCell">
    <xdr:from>
      <xdr:col>0</xdr:col>
      <xdr:colOff>266700</xdr:colOff>
      <xdr:row>601</xdr:row>
      <xdr:rowOff>19050</xdr:rowOff>
    </xdr:from>
    <xdr:to>
      <xdr:col>0</xdr:col>
      <xdr:colOff>2082800</xdr:colOff>
      <xdr:row>601</xdr:row>
      <xdr:rowOff>1539240</xdr:rowOff>
    </xdr:to>
    <xdr:pic>
      <xdr:nvPicPr>
        <xdr:cNvPr id="637" name="图片 636">
          <a:extLst>
            <a:ext uri="{FF2B5EF4-FFF2-40B4-BE49-F238E27FC236}">
              <a16:creationId xmlns:a16="http://schemas.microsoft.com/office/drawing/2014/main" id="{00000000-0008-0000-6500-00007D020000}"/>
            </a:ext>
          </a:extLst>
        </xdr:cNvPr>
        <xdr:cNvPicPr>
          <a:picLocks noChangeAspect="1"/>
        </xdr:cNvPicPr>
      </xdr:nvPicPr>
      <xdr:blipFill>
        <a:blip xmlns:r="http://schemas.openxmlformats.org/officeDocument/2006/relationships" r:embed="rId524"/>
        <a:stretch>
          <a:fillRect/>
        </a:stretch>
      </xdr:blipFill>
      <xdr:spPr>
        <a:xfrm>
          <a:off x="266700" y="1082047620"/>
          <a:ext cx="1816100" cy="1520190"/>
        </a:xfrm>
        <a:prstGeom prst="rect">
          <a:avLst/>
        </a:prstGeom>
        <a:noFill/>
        <a:ln w="9525">
          <a:noFill/>
        </a:ln>
      </xdr:spPr>
    </xdr:pic>
    <xdr:clientData/>
  </xdr:twoCellAnchor>
  <xdr:twoCellAnchor editAs="oneCell">
    <xdr:from>
      <xdr:col>0</xdr:col>
      <xdr:colOff>34925</xdr:colOff>
      <xdr:row>604</xdr:row>
      <xdr:rowOff>66675</xdr:rowOff>
    </xdr:from>
    <xdr:to>
      <xdr:col>0</xdr:col>
      <xdr:colOff>2178685</xdr:colOff>
      <xdr:row>604</xdr:row>
      <xdr:rowOff>1337310</xdr:rowOff>
    </xdr:to>
    <xdr:pic>
      <xdr:nvPicPr>
        <xdr:cNvPr id="804" name="图片 803">
          <a:extLst>
            <a:ext uri="{FF2B5EF4-FFF2-40B4-BE49-F238E27FC236}">
              <a16:creationId xmlns:a16="http://schemas.microsoft.com/office/drawing/2014/main" id="{00000000-0008-0000-6500-000024030000}"/>
            </a:ext>
          </a:extLst>
        </xdr:cNvPr>
        <xdr:cNvPicPr>
          <a:picLocks noChangeAspect="1"/>
        </xdr:cNvPicPr>
      </xdr:nvPicPr>
      <xdr:blipFill>
        <a:blip xmlns:r="http://schemas.openxmlformats.org/officeDocument/2006/relationships" r:embed="rId525"/>
        <a:stretch>
          <a:fillRect/>
        </a:stretch>
      </xdr:blipFill>
      <xdr:spPr>
        <a:xfrm>
          <a:off x="34925" y="1087022845"/>
          <a:ext cx="2143760" cy="1270635"/>
        </a:xfrm>
        <a:prstGeom prst="rect">
          <a:avLst/>
        </a:prstGeom>
        <a:noFill/>
        <a:ln w="9525">
          <a:noFill/>
        </a:ln>
      </xdr:spPr>
    </xdr:pic>
    <xdr:clientData/>
  </xdr:twoCellAnchor>
  <xdr:twoCellAnchor editAs="oneCell">
    <xdr:from>
      <xdr:col>0</xdr:col>
      <xdr:colOff>22225</xdr:colOff>
      <xdr:row>605</xdr:row>
      <xdr:rowOff>76200</xdr:rowOff>
    </xdr:from>
    <xdr:to>
      <xdr:col>0</xdr:col>
      <xdr:colOff>2204085</xdr:colOff>
      <xdr:row>605</xdr:row>
      <xdr:rowOff>1310005</xdr:rowOff>
    </xdr:to>
    <xdr:pic>
      <xdr:nvPicPr>
        <xdr:cNvPr id="805" name="图片 804">
          <a:extLst>
            <a:ext uri="{FF2B5EF4-FFF2-40B4-BE49-F238E27FC236}">
              <a16:creationId xmlns:a16="http://schemas.microsoft.com/office/drawing/2014/main" id="{00000000-0008-0000-6500-000025030000}"/>
            </a:ext>
          </a:extLst>
        </xdr:cNvPr>
        <xdr:cNvPicPr>
          <a:picLocks noChangeAspect="1"/>
        </xdr:cNvPicPr>
      </xdr:nvPicPr>
      <xdr:blipFill>
        <a:blip xmlns:r="http://schemas.openxmlformats.org/officeDocument/2006/relationships" r:embed="rId526"/>
        <a:stretch>
          <a:fillRect/>
        </a:stretch>
      </xdr:blipFill>
      <xdr:spPr>
        <a:xfrm>
          <a:off x="22225" y="1088505570"/>
          <a:ext cx="2181860" cy="1233805"/>
        </a:xfrm>
        <a:prstGeom prst="rect">
          <a:avLst/>
        </a:prstGeom>
        <a:noFill/>
        <a:ln w="9525">
          <a:noFill/>
        </a:ln>
      </xdr:spPr>
    </xdr:pic>
    <xdr:clientData/>
  </xdr:twoCellAnchor>
  <xdr:twoCellAnchor editAs="oneCell">
    <xdr:from>
      <xdr:col>0</xdr:col>
      <xdr:colOff>114300</xdr:colOff>
      <xdr:row>621</xdr:row>
      <xdr:rowOff>38100</xdr:rowOff>
    </xdr:from>
    <xdr:to>
      <xdr:col>0</xdr:col>
      <xdr:colOff>2054860</xdr:colOff>
      <xdr:row>621</xdr:row>
      <xdr:rowOff>1850390</xdr:rowOff>
    </xdr:to>
    <xdr:pic>
      <xdr:nvPicPr>
        <xdr:cNvPr id="615" name="图片 614">
          <a:extLst>
            <a:ext uri="{FF2B5EF4-FFF2-40B4-BE49-F238E27FC236}">
              <a16:creationId xmlns:a16="http://schemas.microsoft.com/office/drawing/2014/main" id="{00000000-0008-0000-6500-000067020000}"/>
            </a:ext>
          </a:extLst>
        </xdr:cNvPr>
        <xdr:cNvPicPr>
          <a:picLocks noChangeAspect="1"/>
        </xdr:cNvPicPr>
      </xdr:nvPicPr>
      <xdr:blipFill>
        <a:blip xmlns:r="http://schemas.openxmlformats.org/officeDocument/2006/relationships" r:embed="rId527"/>
        <a:stretch>
          <a:fillRect/>
        </a:stretch>
      </xdr:blipFill>
      <xdr:spPr>
        <a:xfrm>
          <a:off x="114300" y="1118617270"/>
          <a:ext cx="1940560" cy="1812290"/>
        </a:xfrm>
        <a:prstGeom prst="rect">
          <a:avLst/>
        </a:prstGeom>
        <a:noFill/>
        <a:ln w="9525">
          <a:noFill/>
        </a:ln>
      </xdr:spPr>
    </xdr:pic>
    <xdr:clientData/>
  </xdr:twoCellAnchor>
  <xdr:twoCellAnchor editAs="oneCell">
    <xdr:from>
      <xdr:col>0</xdr:col>
      <xdr:colOff>409575</xdr:colOff>
      <xdr:row>618</xdr:row>
      <xdr:rowOff>38100</xdr:rowOff>
    </xdr:from>
    <xdr:to>
      <xdr:col>0</xdr:col>
      <xdr:colOff>1913255</xdr:colOff>
      <xdr:row>618</xdr:row>
      <xdr:rowOff>1962785</xdr:rowOff>
    </xdr:to>
    <xdr:pic>
      <xdr:nvPicPr>
        <xdr:cNvPr id="617" name="图片 616">
          <a:extLst>
            <a:ext uri="{FF2B5EF4-FFF2-40B4-BE49-F238E27FC236}">
              <a16:creationId xmlns:a16="http://schemas.microsoft.com/office/drawing/2014/main" id="{00000000-0008-0000-6500-000069020000}"/>
            </a:ext>
          </a:extLst>
        </xdr:cNvPr>
        <xdr:cNvPicPr>
          <a:picLocks noChangeAspect="1"/>
        </xdr:cNvPicPr>
      </xdr:nvPicPr>
      <xdr:blipFill>
        <a:blip xmlns:r="http://schemas.openxmlformats.org/officeDocument/2006/relationships" r:embed="rId528"/>
        <a:stretch>
          <a:fillRect/>
        </a:stretch>
      </xdr:blipFill>
      <xdr:spPr>
        <a:xfrm>
          <a:off x="409575" y="1112800670"/>
          <a:ext cx="1503680" cy="1924685"/>
        </a:xfrm>
        <a:prstGeom prst="rect">
          <a:avLst/>
        </a:prstGeom>
        <a:noFill/>
        <a:ln w="9525">
          <a:noFill/>
        </a:ln>
      </xdr:spPr>
    </xdr:pic>
    <xdr:clientData/>
  </xdr:twoCellAnchor>
  <xdr:twoCellAnchor editAs="oneCell">
    <xdr:from>
      <xdr:col>0</xdr:col>
      <xdr:colOff>190500</xdr:colOff>
      <xdr:row>619</xdr:row>
      <xdr:rowOff>25400</xdr:rowOff>
    </xdr:from>
    <xdr:to>
      <xdr:col>0</xdr:col>
      <xdr:colOff>2057400</xdr:colOff>
      <xdr:row>619</xdr:row>
      <xdr:rowOff>1854835</xdr:rowOff>
    </xdr:to>
    <xdr:pic>
      <xdr:nvPicPr>
        <xdr:cNvPr id="618" name="图片 617">
          <a:extLst>
            <a:ext uri="{FF2B5EF4-FFF2-40B4-BE49-F238E27FC236}">
              <a16:creationId xmlns:a16="http://schemas.microsoft.com/office/drawing/2014/main" id="{00000000-0008-0000-6500-00006A020000}"/>
            </a:ext>
          </a:extLst>
        </xdr:cNvPr>
        <xdr:cNvPicPr>
          <a:picLocks noChangeAspect="1"/>
        </xdr:cNvPicPr>
      </xdr:nvPicPr>
      <xdr:blipFill>
        <a:blip xmlns:r="http://schemas.openxmlformats.org/officeDocument/2006/relationships" r:embed="rId529"/>
        <a:stretch>
          <a:fillRect/>
        </a:stretch>
      </xdr:blipFill>
      <xdr:spPr>
        <a:xfrm>
          <a:off x="190500" y="1114794570"/>
          <a:ext cx="1866900" cy="1829435"/>
        </a:xfrm>
        <a:prstGeom prst="rect">
          <a:avLst/>
        </a:prstGeom>
        <a:noFill/>
        <a:ln w="9525">
          <a:noFill/>
        </a:ln>
      </xdr:spPr>
    </xdr:pic>
    <xdr:clientData/>
  </xdr:twoCellAnchor>
  <xdr:twoCellAnchor editAs="oneCell">
    <xdr:from>
      <xdr:col>0</xdr:col>
      <xdr:colOff>152400</xdr:colOff>
      <xdr:row>620</xdr:row>
      <xdr:rowOff>31750</xdr:rowOff>
    </xdr:from>
    <xdr:to>
      <xdr:col>0</xdr:col>
      <xdr:colOff>2045335</xdr:colOff>
      <xdr:row>620</xdr:row>
      <xdr:rowOff>1802765</xdr:rowOff>
    </xdr:to>
    <xdr:pic>
      <xdr:nvPicPr>
        <xdr:cNvPr id="619" name="图片 618">
          <a:extLst>
            <a:ext uri="{FF2B5EF4-FFF2-40B4-BE49-F238E27FC236}">
              <a16:creationId xmlns:a16="http://schemas.microsoft.com/office/drawing/2014/main" id="{00000000-0008-0000-6500-00006B020000}"/>
            </a:ext>
          </a:extLst>
        </xdr:cNvPr>
        <xdr:cNvPicPr>
          <a:picLocks noChangeAspect="1"/>
        </xdr:cNvPicPr>
      </xdr:nvPicPr>
      <xdr:blipFill>
        <a:blip xmlns:r="http://schemas.openxmlformats.org/officeDocument/2006/relationships" r:embed="rId530"/>
        <a:stretch>
          <a:fillRect/>
        </a:stretch>
      </xdr:blipFill>
      <xdr:spPr>
        <a:xfrm>
          <a:off x="152400" y="1116705920"/>
          <a:ext cx="1892935" cy="1771015"/>
        </a:xfrm>
        <a:prstGeom prst="rect">
          <a:avLst/>
        </a:prstGeom>
        <a:noFill/>
        <a:ln w="9525">
          <a:noFill/>
        </a:ln>
      </xdr:spPr>
    </xdr:pic>
    <xdr:clientData/>
  </xdr:twoCellAnchor>
  <xdr:twoCellAnchor editAs="oneCell">
    <xdr:from>
      <xdr:col>0</xdr:col>
      <xdr:colOff>190500</xdr:colOff>
      <xdr:row>69</xdr:row>
      <xdr:rowOff>98425</xdr:rowOff>
    </xdr:from>
    <xdr:to>
      <xdr:col>0</xdr:col>
      <xdr:colOff>1981835</xdr:colOff>
      <xdr:row>69</xdr:row>
      <xdr:rowOff>1496695</xdr:rowOff>
    </xdr:to>
    <xdr:pic>
      <xdr:nvPicPr>
        <xdr:cNvPr id="807" name="图片 806">
          <a:extLst>
            <a:ext uri="{FF2B5EF4-FFF2-40B4-BE49-F238E27FC236}">
              <a16:creationId xmlns:a16="http://schemas.microsoft.com/office/drawing/2014/main" id="{00000000-0008-0000-6500-000027030000}"/>
            </a:ext>
          </a:extLst>
        </xdr:cNvPr>
        <xdr:cNvPicPr>
          <a:picLocks noChangeAspect="1"/>
        </xdr:cNvPicPr>
      </xdr:nvPicPr>
      <xdr:blipFill>
        <a:blip xmlns:r="http://schemas.openxmlformats.org/officeDocument/2006/relationships" r:embed="rId531"/>
        <a:stretch>
          <a:fillRect/>
        </a:stretch>
      </xdr:blipFill>
      <xdr:spPr>
        <a:xfrm>
          <a:off x="190500" y="111796195"/>
          <a:ext cx="1791335" cy="1398270"/>
        </a:xfrm>
        <a:prstGeom prst="rect">
          <a:avLst/>
        </a:prstGeom>
        <a:noFill/>
        <a:ln w="9525">
          <a:noFill/>
        </a:ln>
      </xdr:spPr>
    </xdr:pic>
    <xdr:clientData/>
  </xdr:twoCellAnchor>
  <xdr:twoCellAnchor editAs="oneCell">
    <xdr:from>
      <xdr:col>0</xdr:col>
      <xdr:colOff>209550</xdr:colOff>
      <xdr:row>70</xdr:row>
      <xdr:rowOff>57150</xdr:rowOff>
    </xdr:from>
    <xdr:to>
      <xdr:col>0</xdr:col>
      <xdr:colOff>1990725</xdr:colOff>
      <xdr:row>70</xdr:row>
      <xdr:rowOff>1463675</xdr:rowOff>
    </xdr:to>
    <xdr:pic>
      <xdr:nvPicPr>
        <xdr:cNvPr id="808" name="图片 807">
          <a:extLst>
            <a:ext uri="{FF2B5EF4-FFF2-40B4-BE49-F238E27FC236}">
              <a16:creationId xmlns:a16="http://schemas.microsoft.com/office/drawing/2014/main" id="{00000000-0008-0000-6500-000028030000}"/>
            </a:ext>
          </a:extLst>
        </xdr:cNvPr>
        <xdr:cNvPicPr>
          <a:picLocks noChangeAspect="1"/>
        </xdr:cNvPicPr>
      </xdr:nvPicPr>
      <xdr:blipFill>
        <a:blip xmlns:r="http://schemas.openxmlformats.org/officeDocument/2006/relationships" r:embed="rId532"/>
        <a:stretch>
          <a:fillRect/>
        </a:stretch>
      </xdr:blipFill>
      <xdr:spPr>
        <a:xfrm>
          <a:off x="209550" y="113278920"/>
          <a:ext cx="1781175" cy="1406525"/>
        </a:xfrm>
        <a:prstGeom prst="rect">
          <a:avLst/>
        </a:prstGeom>
        <a:noFill/>
        <a:ln w="9525">
          <a:noFill/>
        </a:ln>
      </xdr:spPr>
    </xdr:pic>
    <xdr:clientData/>
  </xdr:twoCellAnchor>
  <xdr:twoCellAnchor editAs="oneCell">
    <xdr:from>
      <xdr:col>0</xdr:col>
      <xdr:colOff>123825</xdr:colOff>
      <xdr:row>71</xdr:row>
      <xdr:rowOff>76200</xdr:rowOff>
    </xdr:from>
    <xdr:to>
      <xdr:col>0</xdr:col>
      <xdr:colOff>2047875</xdr:colOff>
      <xdr:row>71</xdr:row>
      <xdr:rowOff>1443355</xdr:rowOff>
    </xdr:to>
    <xdr:pic>
      <xdr:nvPicPr>
        <xdr:cNvPr id="809" name="图片 808">
          <a:extLst>
            <a:ext uri="{FF2B5EF4-FFF2-40B4-BE49-F238E27FC236}">
              <a16:creationId xmlns:a16="http://schemas.microsoft.com/office/drawing/2014/main" id="{00000000-0008-0000-6500-000029030000}"/>
            </a:ext>
          </a:extLst>
        </xdr:cNvPr>
        <xdr:cNvPicPr>
          <a:picLocks noChangeAspect="1"/>
        </xdr:cNvPicPr>
      </xdr:nvPicPr>
      <xdr:blipFill>
        <a:blip xmlns:r="http://schemas.openxmlformats.org/officeDocument/2006/relationships" r:embed="rId533"/>
        <a:stretch>
          <a:fillRect/>
        </a:stretch>
      </xdr:blipFill>
      <xdr:spPr>
        <a:xfrm>
          <a:off x="123825" y="114821970"/>
          <a:ext cx="1924050" cy="1367155"/>
        </a:xfrm>
        <a:prstGeom prst="rect">
          <a:avLst/>
        </a:prstGeom>
        <a:noFill/>
        <a:ln w="9525">
          <a:noFill/>
        </a:ln>
      </xdr:spPr>
    </xdr:pic>
    <xdr:clientData/>
  </xdr:twoCellAnchor>
  <xdr:twoCellAnchor editAs="oneCell">
    <xdr:from>
      <xdr:col>0</xdr:col>
      <xdr:colOff>247650</xdr:colOff>
      <xdr:row>73</xdr:row>
      <xdr:rowOff>85725</xdr:rowOff>
    </xdr:from>
    <xdr:to>
      <xdr:col>0</xdr:col>
      <xdr:colOff>1981200</xdr:colOff>
      <xdr:row>73</xdr:row>
      <xdr:rowOff>1468755</xdr:rowOff>
    </xdr:to>
    <xdr:pic>
      <xdr:nvPicPr>
        <xdr:cNvPr id="811" name="图片 810">
          <a:extLst>
            <a:ext uri="{FF2B5EF4-FFF2-40B4-BE49-F238E27FC236}">
              <a16:creationId xmlns:a16="http://schemas.microsoft.com/office/drawing/2014/main" id="{00000000-0008-0000-6500-00002B030000}"/>
            </a:ext>
          </a:extLst>
        </xdr:cNvPr>
        <xdr:cNvPicPr>
          <a:picLocks noChangeAspect="1"/>
        </xdr:cNvPicPr>
      </xdr:nvPicPr>
      <xdr:blipFill>
        <a:blip xmlns:r="http://schemas.openxmlformats.org/officeDocument/2006/relationships" r:embed="rId534"/>
        <a:stretch>
          <a:fillRect/>
        </a:stretch>
      </xdr:blipFill>
      <xdr:spPr>
        <a:xfrm>
          <a:off x="247650" y="117879495"/>
          <a:ext cx="1733550" cy="1383030"/>
        </a:xfrm>
        <a:prstGeom prst="rect">
          <a:avLst/>
        </a:prstGeom>
        <a:noFill/>
        <a:ln w="9525">
          <a:noFill/>
        </a:ln>
      </xdr:spPr>
    </xdr:pic>
    <xdr:clientData/>
  </xdr:twoCellAnchor>
  <xdr:twoCellAnchor editAs="oneCell">
    <xdr:from>
      <xdr:col>0</xdr:col>
      <xdr:colOff>285750</xdr:colOff>
      <xdr:row>75</xdr:row>
      <xdr:rowOff>57150</xdr:rowOff>
    </xdr:from>
    <xdr:to>
      <xdr:col>0</xdr:col>
      <xdr:colOff>1971675</xdr:colOff>
      <xdr:row>75</xdr:row>
      <xdr:rowOff>1431290</xdr:rowOff>
    </xdr:to>
    <xdr:pic>
      <xdr:nvPicPr>
        <xdr:cNvPr id="812" name="图片 811">
          <a:extLst>
            <a:ext uri="{FF2B5EF4-FFF2-40B4-BE49-F238E27FC236}">
              <a16:creationId xmlns:a16="http://schemas.microsoft.com/office/drawing/2014/main" id="{00000000-0008-0000-6500-00002C030000}"/>
            </a:ext>
          </a:extLst>
        </xdr:cNvPr>
        <xdr:cNvPicPr>
          <a:picLocks noChangeAspect="1"/>
        </xdr:cNvPicPr>
      </xdr:nvPicPr>
      <xdr:blipFill>
        <a:blip xmlns:r="http://schemas.openxmlformats.org/officeDocument/2006/relationships" r:embed="rId535"/>
        <a:stretch>
          <a:fillRect/>
        </a:stretch>
      </xdr:blipFill>
      <xdr:spPr>
        <a:xfrm>
          <a:off x="285750" y="120898920"/>
          <a:ext cx="1685925" cy="1374140"/>
        </a:xfrm>
        <a:prstGeom prst="rect">
          <a:avLst/>
        </a:prstGeom>
        <a:noFill/>
        <a:ln w="9525">
          <a:noFill/>
        </a:ln>
      </xdr:spPr>
    </xdr:pic>
    <xdr:clientData/>
  </xdr:twoCellAnchor>
  <xdr:twoCellAnchor editAs="oneCell">
    <xdr:from>
      <xdr:col>0</xdr:col>
      <xdr:colOff>200025</xdr:colOff>
      <xdr:row>74</xdr:row>
      <xdr:rowOff>38100</xdr:rowOff>
    </xdr:from>
    <xdr:to>
      <xdr:col>0</xdr:col>
      <xdr:colOff>2007870</xdr:colOff>
      <xdr:row>74</xdr:row>
      <xdr:rowOff>1467485</xdr:rowOff>
    </xdr:to>
    <xdr:pic>
      <xdr:nvPicPr>
        <xdr:cNvPr id="813" name="图片 812">
          <a:extLst>
            <a:ext uri="{FF2B5EF4-FFF2-40B4-BE49-F238E27FC236}">
              <a16:creationId xmlns:a16="http://schemas.microsoft.com/office/drawing/2014/main" id="{00000000-0008-0000-6500-00002D030000}"/>
            </a:ext>
          </a:extLst>
        </xdr:cNvPr>
        <xdr:cNvPicPr>
          <a:picLocks noChangeAspect="1"/>
        </xdr:cNvPicPr>
      </xdr:nvPicPr>
      <xdr:blipFill>
        <a:blip xmlns:r="http://schemas.openxmlformats.org/officeDocument/2006/relationships" r:embed="rId536"/>
        <a:stretch>
          <a:fillRect/>
        </a:stretch>
      </xdr:blipFill>
      <xdr:spPr>
        <a:xfrm>
          <a:off x="200025" y="119355870"/>
          <a:ext cx="1807845" cy="1429385"/>
        </a:xfrm>
        <a:prstGeom prst="rect">
          <a:avLst/>
        </a:prstGeom>
        <a:noFill/>
        <a:ln w="9525">
          <a:noFill/>
        </a:ln>
      </xdr:spPr>
    </xdr:pic>
    <xdr:clientData/>
  </xdr:twoCellAnchor>
  <xdr:twoCellAnchor editAs="oneCell">
    <xdr:from>
      <xdr:col>0</xdr:col>
      <xdr:colOff>228600</xdr:colOff>
      <xdr:row>72</xdr:row>
      <xdr:rowOff>57150</xdr:rowOff>
    </xdr:from>
    <xdr:to>
      <xdr:col>0</xdr:col>
      <xdr:colOff>1991360</xdr:colOff>
      <xdr:row>72</xdr:row>
      <xdr:rowOff>1466215</xdr:rowOff>
    </xdr:to>
    <xdr:pic>
      <xdr:nvPicPr>
        <xdr:cNvPr id="814" name="图片 813">
          <a:extLst>
            <a:ext uri="{FF2B5EF4-FFF2-40B4-BE49-F238E27FC236}">
              <a16:creationId xmlns:a16="http://schemas.microsoft.com/office/drawing/2014/main" id="{00000000-0008-0000-6500-00002E030000}"/>
            </a:ext>
          </a:extLst>
        </xdr:cNvPr>
        <xdr:cNvPicPr>
          <a:picLocks noChangeAspect="1"/>
        </xdr:cNvPicPr>
      </xdr:nvPicPr>
      <xdr:blipFill>
        <a:blip xmlns:r="http://schemas.openxmlformats.org/officeDocument/2006/relationships" r:embed="rId537"/>
        <a:stretch>
          <a:fillRect/>
        </a:stretch>
      </xdr:blipFill>
      <xdr:spPr>
        <a:xfrm>
          <a:off x="228600" y="116326920"/>
          <a:ext cx="1762760" cy="1409065"/>
        </a:xfrm>
        <a:prstGeom prst="rect">
          <a:avLst/>
        </a:prstGeom>
        <a:noFill/>
        <a:ln w="9525">
          <a:noFill/>
        </a:ln>
      </xdr:spPr>
    </xdr:pic>
    <xdr:clientData/>
  </xdr:twoCellAnchor>
  <xdr:twoCellAnchor editAs="oneCell">
    <xdr:from>
      <xdr:col>0</xdr:col>
      <xdr:colOff>342900</xdr:colOff>
      <xdr:row>77</xdr:row>
      <xdr:rowOff>57150</xdr:rowOff>
    </xdr:from>
    <xdr:to>
      <xdr:col>0</xdr:col>
      <xdr:colOff>1943100</xdr:colOff>
      <xdr:row>77</xdr:row>
      <xdr:rowOff>1483995</xdr:rowOff>
    </xdr:to>
    <xdr:pic>
      <xdr:nvPicPr>
        <xdr:cNvPr id="816" name="图片 815">
          <a:extLst>
            <a:ext uri="{FF2B5EF4-FFF2-40B4-BE49-F238E27FC236}">
              <a16:creationId xmlns:a16="http://schemas.microsoft.com/office/drawing/2014/main" id="{00000000-0008-0000-6500-000030030000}"/>
            </a:ext>
          </a:extLst>
        </xdr:cNvPr>
        <xdr:cNvPicPr>
          <a:picLocks noChangeAspect="1"/>
        </xdr:cNvPicPr>
      </xdr:nvPicPr>
      <xdr:blipFill>
        <a:blip xmlns:r="http://schemas.openxmlformats.org/officeDocument/2006/relationships" r:embed="rId538"/>
        <a:stretch>
          <a:fillRect/>
        </a:stretch>
      </xdr:blipFill>
      <xdr:spPr>
        <a:xfrm>
          <a:off x="342900" y="123946920"/>
          <a:ext cx="1600200" cy="1426845"/>
        </a:xfrm>
        <a:prstGeom prst="rect">
          <a:avLst/>
        </a:prstGeom>
        <a:noFill/>
        <a:ln w="9525">
          <a:noFill/>
        </a:ln>
      </xdr:spPr>
    </xdr:pic>
    <xdr:clientData/>
  </xdr:twoCellAnchor>
  <xdr:twoCellAnchor editAs="oneCell">
    <xdr:from>
      <xdr:col>0</xdr:col>
      <xdr:colOff>257175</xdr:colOff>
      <xdr:row>76</xdr:row>
      <xdr:rowOff>57150</xdr:rowOff>
    </xdr:from>
    <xdr:to>
      <xdr:col>0</xdr:col>
      <xdr:colOff>2000250</xdr:colOff>
      <xdr:row>76</xdr:row>
      <xdr:rowOff>1438910</xdr:rowOff>
    </xdr:to>
    <xdr:pic>
      <xdr:nvPicPr>
        <xdr:cNvPr id="817" name="图片 816">
          <a:extLst>
            <a:ext uri="{FF2B5EF4-FFF2-40B4-BE49-F238E27FC236}">
              <a16:creationId xmlns:a16="http://schemas.microsoft.com/office/drawing/2014/main" id="{00000000-0008-0000-6500-000031030000}"/>
            </a:ext>
          </a:extLst>
        </xdr:cNvPr>
        <xdr:cNvPicPr>
          <a:picLocks noChangeAspect="1"/>
        </xdr:cNvPicPr>
      </xdr:nvPicPr>
      <xdr:blipFill>
        <a:blip xmlns:r="http://schemas.openxmlformats.org/officeDocument/2006/relationships" r:embed="rId539"/>
        <a:stretch>
          <a:fillRect/>
        </a:stretch>
      </xdr:blipFill>
      <xdr:spPr>
        <a:xfrm>
          <a:off x="257175" y="122422920"/>
          <a:ext cx="1743075" cy="1381760"/>
        </a:xfrm>
        <a:prstGeom prst="rect">
          <a:avLst/>
        </a:prstGeom>
        <a:noFill/>
        <a:ln w="9525">
          <a:noFill/>
        </a:ln>
      </xdr:spPr>
    </xdr:pic>
    <xdr:clientData/>
  </xdr:twoCellAnchor>
  <xdr:twoCellAnchor editAs="oneCell">
    <xdr:from>
      <xdr:col>0</xdr:col>
      <xdr:colOff>342900</xdr:colOff>
      <xdr:row>78</xdr:row>
      <xdr:rowOff>104775</xdr:rowOff>
    </xdr:from>
    <xdr:to>
      <xdr:col>0</xdr:col>
      <xdr:colOff>1993265</xdr:colOff>
      <xdr:row>78</xdr:row>
      <xdr:rowOff>1467485</xdr:rowOff>
    </xdr:to>
    <xdr:pic>
      <xdr:nvPicPr>
        <xdr:cNvPr id="818" name="图片 817">
          <a:extLst>
            <a:ext uri="{FF2B5EF4-FFF2-40B4-BE49-F238E27FC236}">
              <a16:creationId xmlns:a16="http://schemas.microsoft.com/office/drawing/2014/main" id="{00000000-0008-0000-6500-000032030000}"/>
            </a:ext>
          </a:extLst>
        </xdr:cNvPr>
        <xdr:cNvPicPr>
          <a:picLocks noChangeAspect="1"/>
        </xdr:cNvPicPr>
      </xdr:nvPicPr>
      <xdr:blipFill>
        <a:blip xmlns:r="http://schemas.openxmlformats.org/officeDocument/2006/relationships" r:embed="rId540"/>
        <a:stretch>
          <a:fillRect/>
        </a:stretch>
      </xdr:blipFill>
      <xdr:spPr>
        <a:xfrm>
          <a:off x="342900" y="125518545"/>
          <a:ext cx="1650365" cy="1362710"/>
        </a:xfrm>
        <a:prstGeom prst="rect">
          <a:avLst/>
        </a:prstGeom>
        <a:noFill/>
        <a:ln w="9525">
          <a:noFill/>
        </a:ln>
      </xdr:spPr>
    </xdr:pic>
    <xdr:clientData/>
  </xdr:twoCellAnchor>
  <xdr:twoCellAnchor editAs="oneCell">
    <xdr:from>
      <xdr:col>0</xdr:col>
      <xdr:colOff>146050</xdr:colOff>
      <xdr:row>698</xdr:row>
      <xdr:rowOff>43815</xdr:rowOff>
    </xdr:from>
    <xdr:to>
      <xdr:col>0</xdr:col>
      <xdr:colOff>1781175</xdr:colOff>
      <xdr:row>698</xdr:row>
      <xdr:rowOff>1668145</xdr:rowOff>
    </xdr:to>
    <xdr:pic>
      <xdr:nvPicPr>
        <xdr:cNvPr id="641" name="图片 640">
          <a:extLst>
            <a:ext uri="{FF2B5EF4-FFF2-40B4-BE49-F238E27FC236}">
              <a16:creationId xmlns:a16="http://schemas.microsoft.com/office/drawing/2014/main" id="{00000000-0008-0000-6500-000081020000}"/>
            </a:ext>
          </a:extLst>
        </xdr:cNvPr>
        <xdr:cNvPicPr>
          <a:picLocks noChangeAspect="1"/>
        </xdr:cNvPicPr>
      </xdr:nvPicPr>
      <xdr:blipFill>
        <a:blip xmlns:r="http://schemas.openxmlformats.org/officeDocument/2006/relationships" r:embed="rId541"/>
        <a:stretch>
          <a:fillRect/>
        </a:stretch>
      </xdr:blipFill>
      <xdr:spPr>
        <a:xfrm>
          <a:off x="146050" y="1263352185"/>
          <a:ext cx="1635125" cy="1624330"/>
        </a:xfrm>
        <a:prstGeom prst="rect">
          <a:avLst/>
        </a:prstGeom>
        <a:noFill/>
        <a:ln w="9525">
          <a:noFill/>
        </a:ln>
      </xdr:spPr>
    </xdr:pic>
    <xdr:clientData/>
  </xdr:twoCellAnchor>
  <xdr:twoCellAnchor editAs="oneCell">
    <xdr:from>
      <xdr:col>0</xdr:col>
      <xdr:colOff>121285</xdr:colOff>
      <xdr:row>699</xdr:row>
      <xdr:rowOff>45720</xdr:rowOff>
    </xdr:from>
    <xdr:to>
      <xdr:col>0</xdr:col>
      <xdr:colOff>1723390</xdr:colOff>
      <xdr:row>699</xdr:row>
      <xdr:rowOff>1645920</xdr:rowOff>
    </xdr:to>
    <xdr:pic>
      <xdr:nvPicPr>
        <xdr:cNvPr id="649" name="图片 648">
          <a:extLst>
            <a:ext uri="{FF2B5EF4-FFF2-40B4-BE49-F238E27FC236}">
              <a16:creationId xmlns:a16="http://schemas.microsoft.com/office/drawing/2014/main" id="{00000000-0008-0000-6500-000089020000}"/>
            </a:ext>
          </a:extLst>
        </xdr:cNvPr>
        <xdr:cNvPicPr>
          <a:picLocks noChangeAspect="1"/>
        </xdr:cNvPicPr>
      </xdr:nvPicPr>
      <xdr:blipFill>
        <a:blip xmlns:r="http://schemas.openxmlformats.org/officeDocument/2006/relationships" r:embed="rId542"/>
        <a:stretch>
          <a:fillRect/>
        </a:stretch>
      </xdr:blipFill>
      <xdr:spPr>
        <a:xfrm>
          <a:off x="121285" y="1265081290"/>
          <a:ext cx="1602105" cy="1600200"/>
        </a:xfrm>
        <a:prstGeom prst="rect">
          <a:avLst/>
        </a:prstGeom>
        <a:noFill/>
        <a:ln w="9525">
          <a:noFill/>
        </a:ln>
      </xdr:spPr>
    </xdr:pic>
    <xdr:clientData/>
  </xdr:twoCellAnchor>
  <xdr:twoCellAnchor editAs="oneCell">
    <xdr:from>
      <xdr:col>0</xdr:col>
      <xdr:colOff>211455</xdr:colOff>
      <xdr:row>700</xdr:row>
      <xdr:rowOff>53975</xdr:rowOff>
    </xdr:from>
    <xdr:to>
      <xdr:col>0</xdr:col>
      <xdr:colOff>1791335</xdr:colOff>
      <xdr:row>700</xdr:row>
      <xdr:rowOff>1652905</xdr:rowOff>
    </xdr:to>
    <xdr:pic>
      <xdr:nvPicPr>
        <xdr:cNvPr id="650" name="图片 649">
          <a:extLst>
            <a:ext uri="{FF2B5EF4-FFF2-40B4-BE49-F238E27FC236}">
              <a16:creationId xmlns:a16="http://schemas.microsoft.com/office/drawing/2014/main" id="{00000000-0008-0000-6500-00008A020000}"/>
            </a:ext>
          </a:extLst>
        </xdr:cNvPr>
        <xdr:cNvPicPr>
          <a:picLocks noChangeAspect="1"/>
        </xdr:cNvPicPr>
      </xdr:nvPicPr>
      <xdr:blipFill>
        <a:blip xmlns:r="http://schemas.openxmlformats.org/officeDocument/2006/relationships" r:embed="rId543"/>
        <a:stretch>
          <a:fillRect/>
        </a:stretch>
      </xdr:blipFill>
      <xdr:spPr>
        <a:xfrm>
          <a:off x="211455" y="1266816745"/>
          <a:ext cx="1579880" cy="1598930"/>
        </a:xfrm>
        <a:prstGeom prst="rect">
          <a:avLst/>
        </a:prstGeom>
        <a:noFill/>
        <a:ln w="9525">
          <a:noFill/>
        </a:ln>
      </xdr:spPr>
    </xdr:pic>
    <xdr:clientData/>
  </xdr:twoCellAnchor>
  <xdr:twoCellAnchor editAs="oneCell">
    <xdr:from>
      <xdr:col>0</xdr:col>
      <xdr:colOff>158750</xdr:colOff>
      <xdr:row>701</xdr:row>
      <xdr:rowOff>55245</xdr:rowOff>
    </xdr:from>
    <xdr:to>
      <xdr:col>0</xdr:col>
      <xdr:colOff>1776095</xdr:colOff>
      <xdr:row>701</xdr:row>
      <xdr:rowOff>1677035</xdr:rowOff>
    </xdr:to>
    <xdr:pic>
      <xdr:nvPicPr>
        <xdr:cNvPr id="651" name="图片 650">
          <a:extLst>
            <a:ext uri="{FF2B5EF4-FFF2-40B4-BE49-F238E27FC236}">
              <a16:creationId xmlns:a16="http://schemas.microsoft.com/office/drawing/2014/main" id="{00000000-0008-0000-6500-00008B020000}"/>
            </a:ext>
          </a:extLst>
        </xdr:cNvPr>
        <xdr:cNvPicPr>
          <a:picLocks noChangeAspect="1"/>
        </xdr:cNvPicPr>
      </xdr:nvPicPr>
      <xdr:blipFill>
        <a:blip xmlns:r="http://schemas.openxmlformats.org/officeDocument/2006/relationships" r:embed="rId544"/>
        <a:stretch>
          <a:fillRect/>
        </a:stretch>
      </xdr:blipFill>
      <xdr:spPr>
        <a:xfrm>
          <a:off x="158750" y="1268545215"/>
          <a:ext cx="1617345" cy="1621790"/>
        </a:xfrm>
        <a:prstGeom prst="rect">
          <a:avLst/>
        </a:prstGeom>
        <a:noFill/>
        <a:ln w="9525">
          <a:noFill/>
        </a:ln>
      </xdr:spPr>
    </xdr:pic>
    <xdr:clientData/>
  </xdr:twoCellAnchor>
  <xdr:twoCellAnchor editAs="oneCell">
    <xdr:from>
      <xdr:col>0</xdr:col>
      <xdr:colOff>9525</xdr:colOff>
      <xdr:row>630</xdr:row>
      <xdr:rowOff>66675</xdr:rowOff>
    </xdr:from>
    <xdr:to>
      <xdr:col>0</xdr:col>
      <xdr:colOff>2197100</xdr:colOff>
      <xdr:row>630</xdr:row>
      <xdr:rowOff>1724660</xdr:rowOff>
    </xdr:to>
    <xdr:pic>
      <xdr:nvPicPr>
        <xdr:cNvPr id="652" name="图片 651">
          <a:extLst>
            <a:ext uri="{FF2B5EF4-FFF2-40B4-BE49-F238E27FC236}">
              <a16:creationId xmlns:a16="http://schemas.microsoft.com/office/drawing/2014/main" id="{00000000-0008-0000-6500-00008C020000}"/>
            </a:ext>
          </a:extLst>
        </xdr:cNvPr>
        <xdr:cNvPicPr>
          <a:picLocks noChangeAspect="1"/>
        </xdr:cNvPicPr>
      </xdr:nvPicPr>
      <xdr:blipFill>
        <a:blip xmlns:r="http://schemas.openxmlformats.org/officeDocument/2006/relationships" r:embed="rId545"/>
        <a:stretch>
          <a:fillRect/>
        </a:stretch>
      </xdr:blipFill>
      <xdr:spPr>
        <a:xfrm>
          <a:off x="9525" y="1135892445"/>
          <a:ext cx="2187575" cy="1657985"/>
        </a:xfrm>
        <a:prstGeom prst="rect">
          <a:avLst/>
        </a:prstGeom>
        <a:noFill/>
        <a:ln w="9525">
          <a:noFill/>
        </a:ln>
      </xdr:spPr>
    </xdr:pic>
    <xdr:clientData/>
  </xdr:twoCellAnchor>
  <xdr:twoCellAnchor editAs="oneCell">
    <xdr:from>
      <xdr:col>0</xdr:col>
      <xdr:colOff>38100</xdr:colOff>
      <xdr:row>631</xdr:row>
      <xdr:rowOff>104775</xdr:rowOff>
    </xdr:from>
    <xdr:to>
      <xdr:col>0</xdr:col>
      <xdr:colOff>2166620</xdr:colOff>
      <xdr:row>631</xdr:row>
      <xdr:rowOff>1805305</xdr:rowOff>
    </xdr:to>
    <xdr:pic>
      <xdr:nvPicPr>
        <xdr:cNvPr id="768" name="图片 767">
          <a:extLst>
            <a:ext uri="{FF2B5EF4-FFF2-40B4-BE49-F238E27FC236}">
              <a16:creationId xmlns:a16="http://schemas.microsoft.com/office/drawing/2014/main" id="{00000000-0008-0000-6500-000000030000}"/>
            </a:ext>
          </a:extLst>
        </xdr:cNvPr>
        <xdr:cNvPicPr>
          <a:picLocks noChangeAspect="1"/>
        </xdr:cNvPicPr>
      </xdr:nvPicPr>
      <xdr:blipFill>
        <a:blip xmlns:r="http://schemas.openxmlformats.org/officeDocument/2006/relationships" r:embed="rId546"/>
        <a:stretch>
          <a:fillRect/>
        </a:stretch>
      </xdr:blipFill>
      <xdr:spPr>
        <a:xfrm>
          <a:off x="38100" y="1137708545"/>
          <a:ext cx="2128520" cy="1700530"/>
        </a:xfrm>
        <a:prstGeom prst="rect">
          <a:avLst/>
        </a:prstGeom>
        <a:noFill/>
        <a:ln w="9525">
          <a:noFill/>
        </a:ln>
      </xdr:spPr>
    </xdr:pic>
    <xdr:clientData/>
  </xdr:twoCellAnchor>
  <xdr:twoCellAnchor editAs="oneCell">
    <xdr:from>
      <xdr:col>0</xdr:col>
      <xdr:colOff>34925</xdr:colOff>
      <xdr:row>632</xdr:row>
      <xdr:rowOff>82550</xdr:rowOff>
    </xdr:from>
    <xdr:to>
      <xdr:col>0</xdr:col>
      <xdr:colOff>2191385</xdr:colOff>
      <xdr:row>632</xdr:row>
      <xdr:rowOff>1734820</xdr:rowOff>
    </xdr:to>
    <xdr:pic>
      <xdr:nvPicPr>
        <xdr:cNvPr id="800" name="图片 799">
          <a:extLst>
            <a:ext uri="{FF2B5EF4-FFF2-40B4-BE49-F238E27FC236}">
              <a16:creationId xmlns:a16="http://schemas.microsoft.com/office/drawing/2014/main" id="{00000000-0008-0000-6500-000020030000}"/>
            </a:ext>
          </a:extLst>
        </xdr:cNvPr>
        <xdr:cNvPicPr>
          <a:picLocks noChangeAspect="1"/>
        </xdr:cNvPicPr>
      </xdr:nvPicPr>
      <xdr:blipFill>
        <a:blip xmlns:r="http://schemas.openxmlformats.org/officeDocument/2006/relationships" r:embed="rId547"/>
        <a:stretch>
          <a:fillRect/>
        </a:stretch>
      </xdr:blipFill>
      <xdr:spPr>
        <a:xfrm>
          <a:off x="34925" y="1139591320"/>
          <a:ext cx="2156460" cy="1652270"/>
        </a:xfrm>
        <a:prstGeom prst="rect">
          <a:avLst/>
        </a:prstGeom>
        <a:noFill/>
        <a:ln w="9525">
          <a:noFill/>
        </a:ln>
      </xdr:spPr>
    </xdr:pic>
    <xdr:clientData/>
  </xdr:twoCellAnchor>
  <xdr:twoCellAnchor editAs="oneCell">
    <xdr:from>
      <xdr:col>0</xdr:col>
      <xdr:colOff>215900</xdr:colOff>
      <xdr:row>633</xdr:row>
      <xdr:rowOff>31750</xdr:rowOff>
    </xdr:from>
    <xdr:to>
      <xdr:col>0</xdr:col>
      <xdr:colOff>2045970</xdr:colOff>
      <xdr:row>633</xdr:row>
      <xdr:rowOff>1854200</xdr:rowOff>
    </xdr:to>
    <xdr:pic>
      <xdr:nvPicPr>
        <xdr:cNvPr id="803" name="图片 802">
          <a:extLst>
            <a:ext uri="{FF2B5EF4-FFF2-40B4-BE49-F238E27FC236}">
              <a16:creationId xmlns:a16="http://schemas.microsoft.com/office/drawing/2014/main" id="{00000000-0008-0000-6500-000023030000}"/>
            </a:ext>
          </a:extLst>
        </xdr:cNvPr>
        <xdr:cNvPicPr>
          <a:picLocks noChangeAspect="1"/>
        </xdr:cNvPicPr>
      </xdr:nvPicPr>
      <xdr:blipFill>
        <a:blip xmlns:r="http://schemas.openxmlformats.org/officeDocument/2006/relationships" r:embed="rId548"/>
        <a:stretch>
          <a:fillRect/>
        </a:stretch>
      </xdr:blipFill>
      <xdr:spPr>
        <a:xfrm>
          <a:off x="215900" y="1141445520"/>
          <a:ext cx="1830070" cy="1822450"/>
        </a:xfrm>
        <a:prstGeom prst="rect">
          <a:avLst/>
        </a:prstGeom>
        <a:noFill/>
        <a:ln w="9525">
          <a:noFill/>
        </a:ln>
      </xdr:spPr>
    </xdr:pic>
    <xdr:clientData/>
  </xdr:twoCellAnchor>
  <xdr:twoCellAnchor editAs="oneCell">
    <xdr:from>
      <xdr:col>0</xdr:col>
      <xdr:colOff>165100</xdr:colOff>
      <xdr:row>634</xdr:row>
      <xdr:rowOff>22225</xdr:rowOff>
    </xdr:from>
    <xdr:to>
      <xdr:col>0</xdr:col>
      <xdr:colOff>2070100</xdr:colOff>
      <xdr:row>634</xdr:row>
      <xdr:rowOff>1848485</xdr:rowOff>
    </xdr:to>
    <xdr:pic>
      <xdr:nvPicPr>
        <xdr:cNvPr id="806" name="图片 805">
          <a:extLst>
            <a:ext uri="{FF2B5EF4-FFF2-40B4-BE49-F238E27FC236}">
              <a16:creationId xmlns:a16="http://schemas.microsoft.com/office/drawing/2014/main" id="{00000000-0008-0000-6500-000026030000}"/>
            </a:ext>
          </a:extLst>
        </xdr:cNvPr>
        <xdr:cNvPicPr>
          <a:picLocks noChangeAspect="1"/>
        </xdr:cNvPicPr>
      </xdr:nvPicPr>
      <xdr:blipFill>
        <a:blip xmlns:r="http://schemas.openxmlformats.org/officeDocument/2006/relationships" r:embed="rId549"/>
        <a:stretch>
          <a:fillRect/>
        </a:stretch>
      </xdr:blipFill>
      <xdr:spPr>
        <a:xfrm>
          <a:off x="165100" y="1143340995"/>
          <a:ext cx="1905000" cy="1826260"/>
        </a:xfrm>
        <a:prstGeom prst="rect">
          <a:avLst/>
        </a:prstGeom>
        <a:noFill/>
        <a:ln w="9525">
          <a:noFill/>
        </a:ln>
      </xdr:spPr>
    </xdr:pic>
    <xdr:clientData/>
  </xdr:twoCellAnchor>
  <xdr:twoCellAnchor editAs="oneCell">
    <xdr:from>
      <xdr:col>0</xdr:col>
      <xdr:colOff>25400</xdr:colOff>
      <xdr:row>635</xdr:row>
      <xdr:rowOff>63500</xdr:rowOff>
    </xdr:from>
    <xdr:to>
      <xdr:col>0</xdr:col>
      <xdr:colOff>2169795</xdr:colOff>
      <xdr:row>635</xdr:row>
      <xdr:rowOff>1602105</xdr:rowOff>
    </xdr:to>
    <xdr:pic>
      <xdr:nvPicPr>
        <xdr:cNvPr id="810" name="图片 809">
          <a:extLst>
            <a:ext uri="{FF2B5EF4-FFF2-40B4-BE49-F238E27FC236}">
              <a16:creationId xmlns:a16="http://schemas.microsoft.com/office/drawing/2014/main" id="{00000000-0008-0000-6500-00002A030000}"/>
            </a:ext>
          </a:extLst>
        </xdr:cNvPr>
        <xdr:cNvPicPr>
          <a:picLocks noChangeAspect="1"/>
        </xdr:cNvPicPr>
      </xdr:nvPicPr>
      <xdr:blipFill>
        <a:blip xmlns:r="http://schemas.openxmlformats.org/officeDocument/2006/relationships" r:embed="rId550"/>
        <a:stretch>
          <a:fillRect/>
        </a:stretch>
      </xdr:blipFill>
      <xdr:spPr>
        <a:xfrm>
          <a:off x="25400" y="1145287270"/>
          <a:ext cx="2144395" cy="1538605"/>
        </a:xfrm>
        <a:prstGeom prst="rect">
          <a:avLst/>
        </a:prstGeom>
        <a:noFill/>
        <a:ln w="9525">
          <a:noFill/>
        </a:ln>
      </xdr:spPr>
    </xdr:pic>
    <xdr:clientData/>
  </xdr:twoCellAnchor>
  <xdr:twoCellAnchor editAs="oneCell">
    <xdr:from>
      <xdr:col>0</xdr:col>
      <xdr:colOff>381635</xdr:colOff>
      <xdr:row>112</xdr:row>
      <xdr:rowOff>47625</xdr:rowOff>
    </xdr:from>
    <xdr:to>
      <xdr:col>0</xdr:col>
      <xdr:colOff>1889760</xdr:colOff>
      <xdr:row>112</xdr:row>
      <xdr:rowOff>1459865</xdr:rowOff>
    </xdr:to>
    <xdr:pic>
      <xdr:nvPicPr>
        <xdr:cNvPr id="213" name="图片 212">
          <a:extLst>
            <a:ext uri="{FF2B5EF4-FFF2-40B4-BE49-F238E27FC236}">
              <a16:creationId xmlns:a16="http://schemas.microsoft.com/office/drawing/2014/main" id="{00000000-0008-0000-6500-0000D5000000}"/>
            </a:ext>
          </a:extLst>
        </xdr:cNvPr>
        <xdr:cNvPicPr>
          <a:picLocks noChangeAspect="1"/>
        </xdr:cNvPicPr>
      </xdr:nvPicPr>
      <xdr:blipFill>
        <a:blip xmlns:r="http://schemas.openxmlformats.org/officeDocument/2006/relationships" r:embed="rId551"/>
        <a:stretch>
          <a:fillRect/>
        </a:stretch>
      </xdr:blipFill>
      <xdr:spPr>
        <a:xfrm>
          <a:off x="381635" y="183017795"/>
          <a:ext cx="1508125" cy="1412240"/>
        </a:xfrm>
        <a:prstGeom prst="rect">
          <a:avLst/>
        </a:prstGeom>
        <a:noFill/>
        <a:ln w="9525">
          <a:noFill/>
        </a:ln>
      </xdr:spPr>
    </xdr:pic>
    <xdr:clientData/>
  </xdr:twoCellAnchor>
  <xdr:twoCellAnchor editAs="oneCell">
    <xdr:from>
      <xdr:col>0</xdr:col>
      <xdr:colOff>340360</xdr:colOff>
      <xdr:row>113</xdr:row>
      <xdr:rowOff>38100</xdr:rowOff>
    </xdr:from>
    <xdr:to>
      <xdr:col>0</xdr:col>
      <xdr:colOff>1903095</xdr:colOff>
      <xdr:row>113</xdr:row>
      <xdr:rowOff>1456690</xdr:rowOff>
    </xdr:to>
    <xdr:pic>
      <xdr:nvPicPr>
        <xdr:cNvPr id="214" name="图片 213">
          <a:extLst>
            <a:ext uri="{FF2B5EF4-FFF2-40B4-BE49-F238E27FC236}">
              <a16:creationId xmlns:a16="http://schemas.microsoft.com/office/drawing/2014/main" id="{00000000-0008-0000-6500-0000D6000000}"/>
            </a:ext>
          </a:extLst>
        </xdr:cNvPr>
        <xdr:cNvPicPr>
          <a:picLocks noChangeAspect="1"/>
        </xdr:cNvPicPr>
      </xdr:nvPicPr>
      <xdr:blipFill>
        <a:blip xmlns:r="http://schemas.openxmlformats.org/officeDocument/2006/relationships" r:embed="rId552"/>
        <a:stretch>
          <a:fillRect/>
        </a:stretch>
      </xdr:blipFill>
      <xdr:spPr>
        <a:xfrm>
          <a:off x="340360" y="184519570"/>
          <a:ext cx="1562735" cy="1418590"/>
        </a:xfrm>
        <a:prstGeom prst="rect">
          <a:avLst/>
        </a:prstGeom>
        <a:noFill/>
        <a:ln w="9525">
          <a:noFill/>
        </a:ln>
      </xdr:spPr>
    </xdr:pic>
    <xdr:clientData/>
  </xdr:twoCellAnchor>
  <xdr:twoCellAnchor editAs="oneCell">
    <xdr:from>
      <xdr:col>0</xdr:col>
      <xdr:colOff>355600</xdr:colOff>
      <xdr:row>114</xdr:row>
      <xdr:rowOff>34925</xdr:rowOff>
    </xdr:from>
    <xdr:to>
      <xdr:col>0</xdr:col>
      <xdr:colOff>1848485</xdr:colOff>
      <xdr:row>114</xdr:row>
      <xdr:rowOff>1475740</xdr:rowOff>
    </xdr:to>
    <xdr:pic>
      <xdr:nvPicPr>
        <xdr:cNvPr id="215" name="图片 214">
          <a:extLst>
            <a:ext uri="{FF2B5EF4-FFF2-40B4-BE49-F238E27FC236}">
              <a16:creationId xmlns:a16="http://schemas.microsoft.com/office/drawing/2014/main" id="{00000000-0008-0000-6500-0000D7000000}"/>
            </a:ext>
          </a:extLst>
        </xdr:cNvPr>
        <xdr:cNvPicPr>
          <a:picLocks noChangeAspect="1"/>
        </xdr:cNvPicPr>
      </xdr:nvPicPr>
      <xdr:blipFill>
        <a:blip xmlns:r="http://schemas.openxmlformats.org/officeDocument/2006/relationships" r:embed="rId553"/>
        <a:stretch>
          <a:fillRect/>
        </a:stretch>
      </xdr:blipFill>
      <xdr:spPr>
        <a:xfrm>
          <a:off x="355600" y="186027695"/>
          <a:ext cx="1492885" cy="1440815"/>
        </a:xfrm>
        <a:prstGeom prst="rect">
          <a:avLst/>
        </a:prstGeom>
        <a:noFill/>
        <a:ln w="9525">
          <a:noFill/>
        </a:ln>
      </xdr:spPr>
    </xdr:pic>
    <xdr:clientData/>
  </xdr:twoCellAnchor>
  <xdr:twoCellAnchor editAs="oneCell">
    <xdr:from>
      <xdr:col>0</xdr:col>
      <xdr:colOff>314325</xdr:colOff>
      <xdr:row>115</xdr:row>
      <xdr:rowOff>34925</xdr:rowOff>
    </xdr:from>
    <xdr:to>
      <xdr:col>0</xdr:col>
      <xdr:colOff>1852930</xdr:colOff>
      <xdr:row>115</xdr:row>
      <xdr:rowOff>1477010</xdr:rowOff>
    </xdr:to>
    <xdr:pic>
      <xdr:nvPicPr>
        <xdr:cNvPr id="216" name="图片 215">
          <a:extLst>
            <a:ext uri="{FF2B5EF4-FFF2-40B4-BE49-F238E27FC236}">
              <a16:creationId xmlns:a16="http://schemas.microsoft.com/office/drawing/2014/main" id="{00000000-0008-0000-6500-0000D8000000}"/>
            </a:ext>
          </a:extLst>
        </xdr:cNvPr>
        <xdr:cNvPicPr>
          <a:picLocks noChangeAspect="1"/>
        </xdr:cNvPicPr>
      </xdr:nvPicPr>
      <xdr:blipFill>
        <a:blip xmlns:r="http://schemas.openxmlformats.org/officeDocument/2006/relationships" r:embed="rId554"/>
        <a:stretch>
          <a:fillRect/>
        </a:stretch>
      </xdr:blipFill>
      <xdr:spPr>
        <a:xfrm>
          <a:off x="314325" y="187538995"/>
          <a:ext cx="1538605" cy="1442085"/>
        </a:xfrm>
        <a:prstGeom prst="rect">
          <a:avLst/>
        </a:prstGeom>
        <a:noFill/>
        <a:ln w="9525">
          <a:noFill/>
        </a:ln>
      </xdr:spPr>
    </xdr:pic>
    <xdr:clientData/>
  </xdr:twoCellAnchor>
  <xdr:twoCellAnchor editAs="oneCell">
    <xdr:from>
      <xdr:col>0</xdr:col>
      <xdr:colOff>57785</xdr:colOff>
      <xdr:row>207</xdr:row>
      <xdr:rowOff>1896110</xdr:rowOff>
    </xdr:from>
    <xdr:to>
      <xdr:col>0</xdr:col>
      <xdr:colOff>133985</xdr:colOff>
      <xdr:row>208</xdr:row>
      <xdr:rowOff>67310</xdr:rowOff>
    </xdr:to>
    <xdr:pic>
      <xdr:nvPicPr>
        <xdr:cNvPr id="46" name="Picture 15">
          <a:extLst>
            <a:ext uri="{FF2B5EF4-FFF2-40B4-BE49-F238E27FC236}">
              <a16:creationId xmlns:a16="http://schemas.microsoft.com/office/drawing/2014/main" id="{00000000-0008-0000-6500-00002E00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343654380"/>
          <a:ext cx="76200" cy="76200"/>
        </a:xfrm>
        <a:prstGeom prst="rect">
          <a:avLst/>
        </a:prstGeom>
        <a:noFill/>
        <a:ln w="1">
          <a:noFill/>
          <a:miter lim="800000"/>
          <a:headEnd/>
          <a:tailEnd/>
        </a:ln>
      </xdr:spPr>
    </xdr:pic>
    <xdr:clientData/>
  </xdr:twoCellAnchor>
  <xdr:twoCellAnchor editAs="oneCell">
    <xdr:from>
      <xdr:col>0</xdr:col>
      <xdr:colOff>181610</xdr:colOff>
      <xdr:row>208</xdr:row>
      <xdr:rowOff>92710</xdr:rowOff>
    </xdr:from>
    <xdr:to>
      <xdr:col>0</xdr:col>
      <xdr:colOff>1910080</xdr:colOff>
      <xdr:row>208</xdr:row>
      <xdr:rowOff>1711325</xdr:rowOff>
    </xdr:to>
    <xdr:pic>
      <xdr:nvPicPr>
        <xdr:cNvPr id="227" name="图片 226">
          <a:extLst>
            <a:ext uri="{FF2B5EF4-FFF2-40B4-BE49-F238E27FC236}">
              <a16:creationId xmlns:a16="http://schemas.microsoft.com/office/drawing/2014/main" id="{00000000-0008-0000-6500-0000E3000000}"/>
            </a:ext>
          </a:extLst>
        </xdr:cNvPr>
        <xdr:cNvPicPr>
          <a:picLocks noChangeAspect="1"/>
        </xdr:cNvPicPr>
      </xdr:nvPicPr>
      <xdr:blipFill>
        <a:blip xmlns:r="http://schemas.openxmlformats.org/officeDocument/2006/relationships" r:embed="rId555"/>
        <a:stretch>
          <a:fillRect/>
        </a:stretch>
      </xdr:blipFill>
      <xdr:spPr>
        <a:xfrm>
          <a:off x="181610" y="343755980"/>
          <a:ext cx="1728470" cy="1618615"/>
        </a:xfrm>
        <a:prstGeom prst="rect">
          <a:avLst/>
        </a:prstGeom>
        <a:noFill/>
        <a:ln w="9525">
          <a:noFill/>
        </a:ln>
      </xdr:spPr>
    </xdr:pic>
    <xdr:clientData/>
  </xdr:twoCellAnchor>
  <xdr:twoCellAnchor editAs="oneCell">
    <xdr:from>
      <xdr:col>0</xdr:col>
      <xdr:colOff>57785</xdr:colOff>
      <xdr:row>208</xdr:row>
      <xdr:rowOff>1896110</xdr:rowOff>
    </xdr:from>
    <xdr:to>
      <xdr:col>0</xdr:col>
      <xdr:colOff>133985</xdr:colOff>
      <xdr:row>209</xdr:row>
      <xdr:rowOff>67310</xdr:rowOff>
    </xdr:to>
    <xdr:pic>
      <xdr:nvPicPr>
        <xdr:cNvPr id="228" name="Picture 15">
          <a:extLst>
            <a:ext uri="{FF2B5EF4-FFF2-40B4-BE49-F238E27FC236}">
              <a16:creationId xmlns:a16="http://schemas.microsoft.com/office/drawing/2014/main" id="{00000000-0008-0000-6500-0000E400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345559380"/>
          <a:ext cx="76200" cy="76200"/>
        </a:xfrm>
        <a:prstGeom prst="rect">
          <a:avLst/>
        </a:prstGeom>
        <a:noFill/>
        <a:ln w="1">
          <a:noFill/>
          <a:miter lim="800000"/>
          <a:headEnd/>
          <a:tailEnd/>
        </a:ln>
      </xdr:spPr>
    </xdr:pic>
    <xdr:clientData/>
  </xdr:twoCellAnchor>
  <xdr:twoCellAnchor editAs="oneCell">
    <xdr:from>
      <xdr:col>0</xdr:col>
      <xdr:colOff>57785</xdr:colOff>
      <xdr:row>210</xdr:row>
      <xdr:rowOff>1896110</xdr:rowOff>
    </xdr:from>
    <xdr:to>
      <xdr:col>0</xdr:col>
      <xdr:colOff>133985</xdr:colOff>
      <xdr:row>211</xdr:row>
      <xdr:rowOff>67310</xdr:rowOff>
    </xdr:to>
    <xdr:pic>
      <xdr:nvPicPr>
        <xdr:cNvPr id="665" name="Picture 15">
          <a:extLst>
            <a:ext uri="{FF2B5EF4-FFF2-40B4-BE49-F238E27FC236}">
              <a16:creationId xmlns:a16="http://schemas.microsoft.com/office/drawing/2014/main" id="{00000000-0008-0000-6500-00009902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349369380"/>
          <a:ext cx="76200" cy="76200"/>
        </a:xfrm>
        <a:prstGeom prst="rect">
          <a:avLst/>
        </a:prstGeom>
        <a:noFill/>
        <a:ln w="1">
          <a:noFill/>
          <a:miter lim="800000"/>
          <a:headEnd/>
          <a:tailEnd/>
        </a:ln>
      </xdr:spPr>
    </xdr:pic>
    <xdr:clientData/>
  </xdr:twoCellAnchor>
  <xdr:twoCellAnchor editAs="oneCell">
    <xdr:from>
      <xdr:col>0</xdr:col>
      <xdr:colOff>57785</xdr:colOff>
      <xdr:row>209</xdr:row>
      <xdr:rowOff>1896110</xdr:rowOff>
    </xdr:from>
    <xdr:to>
      <xdr:col>0</xdr:col>
      <xdr:colOff>133985</xdr:colOff>
      <xdr:row>210</xdr:row>
      <xdr:rowOff>67310</xdr:rowOff>
    </xdr:to>
    <xdr:pic>
      <xdr:nvPicPr>
        <xdr:cNvPr id="738" name="Picture 15">
          <a:extLst>
            <a:ext uri="{FF2B5EF4-FFF2-40B4-BE49-F238E27FC236}">
              <a16:creationId xmlns:a16="http://schemas.microsoft.com/office/drawing/2014/main" id="{00000000-0008-0000-6500-0000E202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347464380"/>
          <a:ext cx="76200" cy="76200"/>
        </a:xfrm>
        <a:prstGeom prst="rect">
          <a:avLst/>
        </a:prstGeom>
        <a:noFill/>
        <a:ln w="1">
          <a:noFill/>
          <a:miter lim="800000"/>
          <a:headEnd/>
          <a:tailEnd/>
        </a:ln>
      </xdr:spPr>
    </xdr:pic>
    <xdr:clientData/>
  </xdr:twoCellAnchor>
  <xdr:twoCellAnchor editAs="oneCell">
    <xdr:from>
      <xdr:col>0</xdr:col>
      <xdr:colOff>57785</xdr:colOff>
      <xdr:row>209</xdr:row>
      <xdr:rowOff>137160</xdr:rowOff>
    </xdr:from>
    <xdr:to>
      <xdr:col>0</xdr:col>
      <xdr:colOff>1828165</xdr:colOff>
      <xdr:row>209</xdr:row>
      <xdr:rowOff>1616710</xdr:rowOff>
    </xdr:to>
    <xdr:pic>
      <xdr:nvPicPr>
        <xdr:cNvPr id="824" name="图片 823">
          <a:extLst>
            <a:ext uri="{FF2B5EF4-FFF2-40B4-BE49-F238E27FC236}">
              <a16:creationId xmlns:a16="http://schemas.microsoft.com/office/drawing/2014/main" id="{00000000-0008-0000-6500-000038030000}"/>
            </a:ext>
          </a:extLst>
        </xdr:cNvPr>
        <xdr:cNvPicPr>
          <a:picLocks noChangeAspect="1"/>
        </xdr:cNvPicPr>
      </xdr:nvPicPr>
      <xdr:blipFill>
        <a:blip xmlns:r="http://schemas.openxmlformats.org/officeDocument/2006/relationships" r:embed="rId556"/>
        <a:stretch>
          <a:fillRect/>
        </a:stretch>
      </xdr:blipFill>
      <xdr:spPr>
        <a:xfrm>
          <a:off x="57785" y="345705430"/>
          <a:ext cx="1770380" cy="1479550"/>
        </a:xfrm>
        <a:prstGeom prst="rect">
          <a:avLst/>
        </a:prstGeom>
        <a:noFill/>
        <a:ln w="9525">
          <a:noFill/>
        </a:ln>
      </xdr:spPr>
    </xdr:pic>
    <xdr:clientData/>
  </xdr:twoCellAnchor>
  <xdr:twoCellAnchor editAs="oneCell">
    <xdr:from>
      <xdr:col>0</xdr:col>
      <xdr:colOff>57785</xdr:colOff>
      <xdr:row>210</xdr:row>
      <xdr:rowOff>146685</xdr:rowOff>
    </xdr:from>
    <xdr:to>
      <xdr:col>0</xdr:col>
      <xdr:colOff>1851025</xdr:colOff>
      <xdr:row>210</xdr:row>
      <xdr:rowOff>1519555</xdr:rowOff>
    </xdr:to>
    <xdr:pic>
      <xdr:nvPicPr>
        <xdr:cNvPr id="825" name="图片 824">
          <a:extLst>
            <a:ext uri="{FF2B5EF4-FFF2-40B4-BE49-F238E27FC236}">
              <a16:creationId xmlns:a16="http://schemas.microsoft.com/office/drawing/2014/main" id="{00000000-0008-0000-6500-000039030000}"/>
            </a:ext>
          </a:extLst>
        </xdr:cNvPr>
        <xdr:cNvPicPr>
          <a:picLocks noChangeAspect="1"/>
        </xdr:cNvPicPr>
      </xdr:nvPicPr>
      <xdr:blipFill>
        <a:blip xmlns:r="http://schemas.openxmlformats.org/officeDocument/2006/relationships" r:embed="rId557"/>
        <a:stretch>
          <a:fillRect/>
        </a:stretch>
      </xdr:blipFill>
      <xdr:spPr>
        <a:xfrm>
          <a:off x="57785" y="347619955"/>
          <a:ext cx="1793240" cy="1372870"/>
        </a:xfrm>
        <a:prstGeom prst="rect">
          <a:avLst/>
        </a:prstGeom>
        <a:noFill/>
        <a:ln w="9525">
          <a:noFill/>
        </a:ln>
      </xdr:spPr>
    </xdr:pic>
    <xdr:clientData/>
  </xdr:twoCellAnchor>
  <xdr:twoCellAnchor editAs="oneCell">
    <xdr:from>
      <xdr:col>0</xdr:col>
      <xdr:colOff>57785</xdr:colOff>
      <xdr:row>211</xdr:row>
      <xdr:rowOff>89535</xdr:rowOff>
    </xdr:from>
    <xdr:to>
      <xdr:col>0</xdr:col>
      <xdr:colOff>1842135</xdr:colOff>
      <xdr:row>211</xdr:row>
      <xdr:rowOff>1541780</xdr:rowOff>
    </xdr:to>
    <xdr:pic>
      <xdr:nvPicPr>
        <xdr:cNvPr id="836" name="图片 835">
          <a:extLst>
            <a:ext uri="{FF2B5EF4-FFF2-40B4-BE49-F238E27FC236}">
              <a16:creationId xmlns:a16="http://schemas.microsoft.com/office/drawing/2014/main" id="{00000000-0008-0000-6500-000044030000}"/>
            </a:ext>
          </a:extLst>
        </xdr:cNvPr>
        <xdr:cNvPicPr>
          <a:picLocks noChangeAspect="1"/>
        </xdr:cNvPicPr>
      </xdr:nvPicPr>
      <xdr:blipFill>
        <a:blip xmlns:r="http://schemas.openxmlformats.org/officeDocument/2006/relationships" r:embed="rId558"/>
        <a:stretch>
          <a:fillRect/>
        </a:stretch>
      </xdr:blipFill>
      <xdr:spPr>
        <a:xfrm>
          <a:off x="57785" y="349467805"/>
          <a:ext cx="1784350" cy="1452245"/>
        </a:xfrm>
        <a:prstGeom prst="rect">
          <a:avLst/>
        </a:prstGeom>
        <a:noFill/>
        <a:ln w="9525">
          <a:noFill/>
        </a:ln>
      </xdr:spPr>
    </xdr:pic>
    <xdr:clientData/>
  </xdr:twoCellAnchor>
  <xdr:twoCellAnchor editAs="oneCell">
    <xdr:from>
      <xdr:col>0</xdr:col>
      <xdr:colOff>57785</xdr:colOff>
      <xdr:row>211</xdr:row>
      <xdr:rowOff>1896110</xdr:rowOff>
    </xdr:from>
    <xdr:to>
      <xdr:col>0</xdr:col>
      <xdr:colOff>133985</xdr:colOff>
      <xdr:row>212</xdr:row>
      <xdr:rowOff>67310</xdr:rowOff>
    </xdr:to>
    <xdr:pic>
      <xdr:nvPicPr>
        <xdr:cNvPr id="837" name="Picture 15">
          <a:extLst>
            <a:ext uri="{FF2B5EF4-FFF2-40B4-BE49-F238E27FC236}">
              <a16:creationId xmlns:a16="http://schemas.microsoft.com/office/drawing/2014/main" id="{00000000-0008-0000-6500-000045030000}"/>
            </a:ext>
          </a:extLst>
        </xdr:cNvPr>
        <xdr:cNvPicPr>
          <a:picLocks noChangeAspect="1" noChangeArrowheads="1"/>
        </xdr:cNvPicPr>
      </xdr:nvPicPr>
      <xdr:blipFill>
        <a:blip xmlns:r="http://schemas.openxmlformats.org/officeDocument/2006/relationships" r:embed="rId208"/>
        <a:srcRect/>
        <a:stretch>
          <a:fillRect/>
        </a:stretch>
      </xdr:blipFill>
      <xdr:spPr>
        <a:xfrm>
          <a:off x="57785" y="351274380"/>
          <a:ext cx="76200" cy="76200"/>
        </a:xfrm>
        <a:prstGeom prst="rect">
          <a:avLst/>
        </a:prstGeom>
        <a:noFill/>
        <a:ln w="1">
          <a:noFill/>
          <a:miter lim="800000"/>
          <a:headEnd/>
          <a:tailEnd/>
        </a:ln>
      </xdr:spPr>
    </xdr:pic>
    <xdr:clientData/>
  </xdr:twoCellAnchor>
  <xdr:twoCellAnchor editAs="oneCell">
    <xdr:from>
      <xdr:col>0</xdr:col>
      <xdr:colOff>219075</xdr:colOff>
      <xdr:row>40</xdr:row>
      <xdr:rowOff>60325</xdr:rowOff>
    </xdr:from>
    <xdr:to>
      <xdr:col>0</xdr:col>
      <xdr:colOff>2040890</xdr:colOff>
      <xdr:row>40</xdr:row>
      <xdr:rowOff>1970405</xdr:rowOff>
    </xdr:to>
    <xdr:pic>
      <xdr:nvPicPr>
        <xdr:cNvPr id="848" name="图片 847">
          <a:extLst>
            <a:ext uri="{FF2B5EF4-FFF2-40B4-BE49-F238E27FC236}">
              <a16:creationId xmlns:a16="http://schemas.microsoft.com/office/drawing/2014/main" id="{00000000-0008-0000-6500-000050030000}"/>
            </a:ext>
          </a:extLst>
        </xdr:cNvPr>
        <xdr:cNvPicPr>
          <a:picLocks noChangeAspect="1"/>
        </xdr:cNvPicPr>
      </xdr:nvPicPr>
      <xdr:blipFill>
        <a:blip xmlns:r="http://schemas.openxmlformats.org/officeDocument/2006/relationships" r:embed="rId559"/>
        <a:stretch>
          <a:fillRect/>
        </a:stretch>
      </xdr:blipFill>
      <xdr:spPr>
        <a:xfrm>
          <a:off x="219075" y="61364495"/>
          <a:ext cx="1821815" cy="1910080"/>
        </a:xfrm>
        <a:prstGeom prst="rect">
          <a:avLst/>
        </a:prstGeom>
        <a:noFill/>
        <a:ln w="9525">
          <a:noFill/>
        </a:ln>
      </xdr:spPr>
    </xdr:pic>
    <xdr:clientData/>
  </xdr:twoCellAnchor>
  <xdr:twoCellAnchor editAs="oneCell">
    <xdr:from>
      <xdr:col>0</xdr:col>
      <xdr:colOff>34925</xdr:colOff>
      <xdr:row>41</xdr:row>
      <xdr:rowOff>101600</xdr:rowOff>
    </xdr:from>
    <xdr:to>
      <xdr:col>0</xdr:col>
      <xdr:colOff>2206625</xdr:colOff>
      <xdr:row>41</xdr:row>
      <xdr:rowOff>1628140</xdr:rowOff>
    </xdr:to>
    <xdr:pic>
      <xdr:nvPicPr>
        <xdr:cNvPr id="852" name="图片 851">
          <a:extLst>
            <a:ext uri="{FF2B5EF4-FFF2-40B4-BE49-F238E27FC236}">
              <a16:creationId xmlns:a16="http://schemas.microsoft.com/office/drawing/2014/main" id="{00000000-0008-0000-6500-000054030000}"/>
            </a:ext>
          </a:extLst>
        </xdr:cNvPr>
        <xdr:cNvPicPr>
          <a:picLocks noChangeAspect="1"/>
        </xdr:cNvPicPr>
      </xdr:nvPicPr>
      <xdr:blipFill>
        <a:blip xmlns:r="http://schemas.openxmlformats.org/officeDocument/2006/relationships" r:embed="rId560"/>
        <a:stretch>
          <a:fillRect/>
        </a:stretch>
      </xdr:blipFill>
      <xdr:spPr>
        <a:xfrm>
          <a:off x="34925" y="63412370"/>
          <a:ext cx="2171700" cy="1526540"/>
        </a:xfrm>
        <a:prstGeom prst="rect">
          <a:avLst/>
        </a:prstGeom>
        <a:noFill/>
        <a:ln w="9525">
          <a:noFill/>
        </a:ln>
      </xdr:spPr>
    </xdr:pic>
    <xdr:clientData/>
  </xdr:twoCellAnchor>
  <xdr:twoCellAnchor editAs="oneCell">
    <xdr:from>
      <xdr:col>0</xdr:col>
      <xdr:colOff>431800</xdr:colOff>
      <xdr:row>42</xdr:row>
      <xdr:rowOff>31750</xdr:rowOff>
    </xdr:from>
    <xdr:to>
      <xdr:col>0</xdr:col>
      <xdr:colOff>1936115</xdr:colOff>
      <xdr:row>42</xdr:row>
      <xdr:rowOff>2077085</xdr:rowOff>
    </xdr:to>
    <xdr:pic>
      <xdr:nvPicPr>
        <xdr:cNvPr id="847" name="图片 846">
          <a:extLst>
            <a:ext uri="{FF2B5EF4-FFF2-40B4-BE49-F238E27FC236}">
              <a16:creationId xmlns:a16="http://schemas.microsoft.com/office/drawing/2014/main" id="{00000000-0008-0000-6500-00004F030000}"/>
            </a:ext>
          </a:extLst>
        </xdr:cNvPr>
        <xdr:cNvPicPr>
          <a:picLocks noChangeAspect="1"/>
        </xdr:cNvPicPr>
      </xdr:nvPicPr>
      <xdr:blipFill>
        <a:blip xmlns:r="http://schemas.openxmlformats.org/officeDocument/2006/relationships" r:embed="rId561"/>
        <a:stretch>
          <a:fillRect/>
        </a:stretch>
      </xdr:blipFill>
      <xdr:spPr>
        <a:xfrm>
          <a:off x="431800" y="65488820"/>
          <a:ext cx="1504315" cy="2045335"/>
        </a:xfrm>
        <a:prstGeom prst="rect">
          <a:avLst/>
        </a:prstGeom>
        <a:noFill/>
        <a:ln w="9525">
          <a:noFill/>
        </a:ln>
      </xdr:spPr>
    </xdr:pic>
    <xdr:clientData/>
  </xdr:twoCellAnchor>
  <xdr:twoCellAnchor editAs="oneCell">
    <xdr:from>
      <xdr:col>0</xdr:col>
      <xdr:colOff>286385</xdr:colOff>
      <xdr:row>44</xdr:row>
      <xdr:rowOff>9525</xdr:rowOff>
    </xdr:from>
    <xdr:to>
      <xdr:col>0</xdr:col>
      <xdr:colOff>1858010</xdr:colOff>
      <xdr:row>44</xdr:row>
      <xdr:rowOff>2169160</xdr:rowOff>
    </xdr:to>
    <xdr:pic>
      <xdr:nvPicPr>
        <xdr:cNvPr id="851" name="图片 850">
          <a:extLst>
            <a:ext uri="{FF2B5EF4-FFF2-40B4-BE49-F238E27FC236}">
              <a16:creationId xmlns:a16="http://schemas.microsoft.com/office/drawing/2014/main" id="{00000000-0008-0000-6500-000053030000}"/>
            </a:ext>
          </a:extLst>
        </xdr:cNvPr>
        <xdr:cNvPicPr>
          <a:picLocks noChangeAspect="1"/>
        </xdr:cNvPicPr>
      </xdr:nvPicPr>
      <xdr:blipFill>
        <a:blip xmlns:r="http://schemas.openxmlformats.org/officeDocument/2006/relationships" r:embed="rId562"/>
        <a:stretch>
          <a:fillRect/>
        </a:stretch>
      </xdr:blipFill>
      <xdr:spPr>
        <a:xfrm>
          <a:off x="286385" y="69657595"/>
          <a:ext cx="1571625" cy="2159635"/>
        </a:xfrm>
        <a:prstGeom prst="rect">
          <a:avLst/>
        </a:prstGeom>
        <a:noFill/>
        <a:ln w="9525">
          <a:noFill/>
        </a:ln>
      </xdr:spPr>
    </xdr:pic>
    <xdr:clientData/>
  </xdr:twoCellAnchor>
  <xdr:twoCellAnchor editAs="oneCell">
    <xdr:from>
      <xdr:col>0</xdr:col>
      <xdr:colOff>67310</xdr:colOff>
      <xdr:row>43</xdr:row>
      <xdr:rowOff>57150</xdr:rowOff>
    </xdr:from>
    <xdr:to>
      <xdr:col>0</xdr:col>
      <xdr:colOff>2162175</xdr:colOff>
      <xdr:row>43</xdr:row>
      <xdr:rowOff>2075815</xdr:rowOff>
    </xdr:to>
    <xdr:pic>
      <xdr:nvPicPr>
        <xdr:cNvPr id="853" name="图片 852">
          <a:extLst>
            <a:ext uri="{FF2B5EF4-FFF2-40B4-BE49-F238E27FC236}">
              <a16:creationId xmlns:a16="http://schemas.microsoft.com/office/drawing/2014/main" id="{00000000-0008-0000-6500-000055030000}"/>
            </a:ext>
          </a:extLst>
        </xdr:cNvPr>
        <xdr:cNvPicPr>
          <a:picLocks noChangeAspect="1"/>
        </xdr:cNvPicPr>
      </xdr:nvPicPr>
      <xdr:blipFill>
        <a:blip xmlns:r="http://schemas.openxmlformats.org/officeDocument/2006/relationships" r:embed="rId563"/>
        <a:stretch>
          <a:fillRect/>
        </a:stretch>
      </xdr:blipFill>
      <xdr:spPr>
        <a:xfrm>
          <a:off x="67310" y="67609720"/>
          <a:ext cx="2094865" cy="2018665"/>
        </a:xfrm>
        <a:prstGeom prst="rect">
          <a:avLst/>
        </a:prstGeom>
        <a:noFill/>
        <a:ln w="9525">
          <a:noFill/>
        </a:ln>
      </xdr:spPr>
    </xdr:pic>
    <xdr:clientData/>
  </xdr:twoCellAnchor>
  <xdr:twoCellAnchor editAs="oneCell">
    <xdr:from>
      <xdr:col>0</xdr:col>
      <xdr:colOff>38100</xdr:colOff>
      <xdr:row>45</xdr:row>
      <xdr:rowOff>63500</xdr:rowOff>
    </xdr:from>
    <xdr:to>
      <xdr:col>0</xdr:col>
      <xdr:colOff>2125345</xdr:colOff>
      <xdr:row>45</xdr:row>
      <xdr:rowOff>1044575</xdr:rowOff>
    </xdr:to>
    <xdr:pic>
      <xdr:nvPicPr>
        <xdr:cNvPr id="849" name="图片 848">
          <a:extLst>
            <a:ext uri="{FF2B5EF4-FFF2-40B4-BE49-F238E27FC236}">
              <a16:creationId xmlns:a16="http://schemas.microsoft.com/office/drawing/2014/main" id="{00000000-0008-0000-6500-000051030000}"/>
            </a:ext>
          </a:extLst>
        </xdr:cNvPr>
        <xdr:cNvPicPr>
          <a:picLocks noChangeAspect="1"/>
        </xdr:cNvPicPr>
      </xdr:nvPicPr>
      <xdr:blipFill>
        <a:blip xmlns:r="http://schemas.openxmlformats.org/officeDocument/2006/relationships" r:embed="rId564"/>
        <a:stretch>
          <a:fillRect/>
        </a:stretch>
      </xdr:blipFill>
      <xdr:spPr>
        <a:xfrm>
          <a:off x="38100" y="71946770"/>
          <a:ext cx="2087245" cy="981075"/>
        </a:xfrm>
        <a:prstGeom prst="rect">
          <a:avLst/>
        </a:prstGeom>
        <a:noFill/>
        <a:ln w="9525">
          <a:noFill/>
        </a:ln>
      </xdr:spPr>
    </xdr:pic>
    <xdr:clientData/>
  </xdr:twoCellAnchor>
  <xdr:twoCellAnchor editAs="oneCell">
    <xdr:from>
      <xdr:col>0</xdr:col>
      <xdr:colOff>15875</xdr:colOff>
      <xdr:row>46</xdr:row>
      <xdr:rowOff>38100</xdr:rowOff>
    </xdr:from>
    <xdr:to>
      <xdr:col>0</xdr:col>
      <xdr:colOff>2170430</xdr:colOff>
      <xdr:row>46</xdr:row>
      <xdr:rowOff>990600</xdr:rowOff>
    </xdr:to>
    <xdr:pic>
      <xdr:nvPicPr>
        <xdr:cNvPr id="850" name="图片 849">
          <a:extLst>
            <a:ext uri="{FF2B5EF4-FFF2-40B4-BE49-F238E27FC236}">
              <a16:creationId xmlns:a16="http://schemas.microsoft.com/office/drawing/2014/main" id="{00000000-0008-0000-6500-000052030000}"/>
            </a:ext>
          </a:extLst>
        </xdr:cNvPr>
        <xdr:cNvPicPr>
          <a:picLocks noChangeAspect="1"/>
        </xdr:cNvPicPr>
      </xdr:nvPicPr>
      <xdr:blipFill>
        <a:blip xmlns:r="http://schemas.openxmlformats.org/officeDocument/2006/relationships" r:embed="rId565"/>
        <a:stretch>
          <a:fillRect/>
        </a:stretch>
      </xdr:blipFill>
      <xdr:spPr>
        <a:xfrm>
          <a:off x="15875" y="73026270"/>
          <a:ext cx="2154555" cy="952500"/>
        </a:xfrm>
        <a:prstGeom prst="rect">
          <a:avLst/>
        </a:prstGeom>
        <a:noFill/>
        <a:ln w="9525">
          <a:noFill/>
        </a:ln>
      </xdr:spPr>
    </xdr:pic>
    <xdr:clientData/>
  </xdr:twoCellAnchor>
  <xdr:twoCellAnchor editAs="oneCell">
    <xdr:from>
      <xdr:col>0</xdr:col>
      <xdr:colOff>22225</xdr:colOff>
      <xdr:row>47</xdr:row>
      <xdr:rowOff>79375</xdr:rowOff>
    </xdr:from>
    <xdr:to>
      <xdr:col>0</xdr:col>
      <xdr:colOff>2175510</xdr:colOff>
      <xdr:row>47</xdr:row>
      <xdr:rowOff>1060450</xdr:rowOff>
    </xdr:to>
    <xdr:pic>
      <xdr:nvPicPr>
        <xdr:cNvPr id="854" name="图片 853">
          <a:extLst>
            <a:ext uri="{FF2B5EF4-FFF2-40B4-BE49-F238E27FC236}">
              <a16:creationId xmlns:a16="http://schemas.microsoft.com/office/drawing/2014/main" id="{00000000-0008-0000-6500-000056030000}"/>
            </a:ext>
          </a:extLst>
        </xdr:cNvPr>
        <xdr:cNvPicPr>
          <a:picLocks noChangeAspect="1"/>
        </xdr:cNvPicPr>
      </xdr:nvPicPr>
      <xdr:blipFill>
        <a:blip xmlns:r="http://schemas.openxmlformats.org/officeDocument/2006/relationships" r:embed="rId566"/>
        <a:stretch>
          <a:fillRect/>
        </a:stretch>
      </xdr:blipFill>
      <xdr:spPr>
        <a:xfrm>
          <a:off x="22225" y="74172445"/>
          <a:ext cx="2153285" cy="981075"/>
        </a:xfrm>
        <a:prstGeom prst="rect">
          <a:avLst/>
        </a:prstGeom>
        <a:noFill/>
        <a:ln w="9525">
          <a:noFill/>
        </a:ln>
      </xdr:spPr>
    </xdr:pic>
    <xdr:clientData/>
  </xdr:twoCellAnchor>
  <xdr:twoCellAnchor editAs="oneCell">
    <xdr:from>
      <xdr:col>0</xdr:col>
      <xdr:colOff>34925</xdr:colOff>
      <xdr:row>48</xdr:row>
      <xdr:rowOff>63500</xdr:rowOff>
    </xdr:from>
    <xdr:to>
      <xdr:col>0</xdr:col>
      <xdr:colOff>2149475</xdr:colOff>
      <xdr:row>48</xdr:row>
      <xdr:rowOff>1051560</xdr:rowOff>
    </xdr:to>
    <xdr:pic>
      <xdr:nvPicPr>
        <xdr:cNvPr id="855" name="图片 854">
          <a:extLst>
            <a:ext uri="{FF2B5EF4-FFF2-40B4-BE49-F238E27FC236}">
              <a16:creationId xmlns:a16="http://schemas.microsoft.com/office/drawing/2014/main" id="{00000000-0008-0000-6500-000057030000}"/>
            </a:ext>
          </a:extLst>
        </xdr:cNvPr>
        <xdr:cNvPicPr>
          <a:picLocks noChangeAspect="1"/>
        </xdr:cNvPicPr>
      </xdr:nvPicPr>
      <xdr:blipFill>
        <a:blip xmlns:r="http://schemas.openxmlformats.org/officeDocument/2006/relationships" r:embed="rId567"/>
        <a:stretch>
          <a:fillRect/>
        </a:stretch>
      </xdr:blipFill>
      <xdr:spPr>
        <a:xfrm>
          <a:off x="34925" y="75401170"/>
          <a:ext cx="2114550" cy="988060"/>
        </a:xfrm>
        <a:prstGeom prst="rect">
          <a:avLst/>
        </a:prstGeom>
        <a:noFill/>
        <a:ln w="9525">
          <a:noFill/>
        </a:ln>
      </xdr:spPr>
    </xdr:pic>
    <xdr:clientData/>
  </xdr:twoCellAnchor>
  <xdr:twoCellAnchor editAs="oneCell">
    <xdr:from>
      <xdr:col>0</xdr:col>
      <xdr:colOff>19050</xdr:colOff>
      <xdr:row>64</xdr:row>
      <xdr:rowOff>107950</xdr:rowOff>
    </xdr:from>
    <xdr:to>
      <xdr:col>1</xdr:col>
      <xdr:colOff>4445</xdr:colOff>
      <xdr:row>64</xdr:row>
      <xdr:rowOff>1174750</xdr:rowOff>
    </xdr:to>
    <xdr:pic>
      <xdr:nvPicPr>
        <xdr:cNvPr id="856" name="图片 855">
          <a:extLst>
            <a:ext uri="{FF2B5EF4-FFF2-40B4-BE49-F238E27FC236}">
              <a16:creationId xmlns:a16="http://schemas.microsoft.com/office/drawing/2014/main" id="{00000000-0008-0000-6500-000058030000}"/>
            </a:ext>
          </a:extLst>
        </xdr:cNvPr>
        <xdr:cNvPicPr>
          <a:picLocks noChangeAspect="1"/>
        </xdr:cNvPicPr>
      </xdr:nvPicPr>
      <xdr:blipFill>
        <a:blip xmlns:r="http://schemas.openxmlformats.org/officeDocument/2006/relationships" r:embed="rId568"/>
        <a:stretch>
          <a:fillRect/>
        </a:stretch>
      </xdr:blipFill>
      <xdr:spPr>
        <a:xfrm>
          <a:off x="19050" y="104846120"/>
          <a:ext cx="2204720" cy="1066800"/>
        </a:xfrm>
        <a:prstGeom prst="rect">
          <a:avLst/>
        </a:prstGeom>
        <a:noFill/>
        <a:ln w="9525">
          <a:noFill/>
        </a:ln>
      </xdr:spPr>
    </xdr:pic>
    <xdr:clientData/>
  </xdr:twoCellAnchor>
  <xdr:twoCellAnchor editAs="oneCell">
    <xdr:from>
      <xdr:col>0</xdr:col>
      <xdr:colOff>9525</xdr:colOff>
      <xdr:row>65</xdr:row>
      <xdr:rowOff>101600</xdr:rowOff>
    </xdr:from>
    <xdr:to>
      <xdr:col>1</xdr:col>
      <xdr:colOff>4445</xdr:colOff>
      <xdr:row>65</xdr:row>
      <xdr:rowOff>1195705</xdr:rowOff>
    </xdr:to>
    <xdr:pic>
      <xdr:nvPicPr>
        <xdr:cNvPr id="857" name="图片 856">
          <a:extLst>
            <a:ext uri="{FF2B5EF4-FFF2-40B4-BE49-F238E27FC236}">
              <a16:creationId xmlns:a16="http://schemas.microsoft.com/office/drawing/2014/main" id="{00000000-0008-0000-6500-000059030000}"/>
            </a:ext>
          </a:extLst>
        </xdr:cNvPr>
        <xdr:cNvPicPr>
          <a:picLocks noChangeAspect="1"/>
        </xdr:cNvPicPr>
      </xdr:nvPicPr>
      <xdr:blipFill>
        <a:blip xmlns:r="http://schemas.openxmlformats.org/officeDocument/2006/relationships" r:embed="rId569"/>
        <a:stretch>
          <a:fillRect/>
        </a:stretch>
      </xdr:blipFill>
      <xdr:spPr>
        <a:xfrm>
          <a:off x="9525" y="106109770"/>
          <a:ext cx="2214245" cy="1094105"/>
        </a:xfrm>
        <a:prstGeom prst="rect">
          <a:avLst/>
        </a:prstGeom>
        <a:noFill/>
        <a:ln w="9525">
          <a:noFill/>
        </a:ln>
      </xdr:spPr>
    </xdr:pic>
    <xdr:clientData/>
  </xdr:twoCellAnchor>
  <xdr:twoCellAnchor editAs="oneCell">
    <xdr:from>
      <xdr:col>0</xdr:col>
      <xdr:colOff>9525</xdr:colOff>
      <xdr:row>67</xdr:row>
      <xdr:rowOff>127000</xdr:rowOff>
    </xdr:from>
    <xdr:to>
      <xdr:col>0</xdr:col>
      <xdr:colOff>2195830</xdr:colOff>
      <xdr:row>67</xdr:row>
      <xdr:rowOff>1209040</xdr:rowOff>
    </xdr:to>
    <xdr:pic>
      <xdr:nvPicPr>
        <xdr:cNvPr id="858" name="图片 857">
          <a:extLst>
            <a:ext uri="{FF2B5EF4-FFF2-40B4-BE49-F238E27FC236}">
              <a16:creationId xmlns:a16="http://schemas.microsoft.com/office/drawing/2014/main" id="{00000000-0008-0000-6500-00005A030000}"/>
            </a:ext>
          </a:extLst>
        </xdr:cNvPr>
        <xdr:cNvPicPr>
          <a:picLocks noChangeAspect="1"/>
        </xdr:cNvPicPr>
      </xdr:nvPicPr>
      <xdr:blipFill>
        <a:blip xmlns:r="http://schemas.openxmlformats.org/officeDocument/2006/relationships" r:embed="rId570"/>
        <a:stretch>
          <a:fillRect/>
        </a:stretch>
      </xdr:blipFill>
      <xdr:spPr>
        <a:xfrm>
          <a:off x="9525" y="108833920"/>
          <a:ext cx="2186305" cy="1082040"/>
        </a:xfrm>
        <a:prstGeom prst="rect">
          <a:avLst/>
        </a:prstGeom>
        <a:noFill/>
        <a:ln w="9525">
          <a:noFill/>
        </a:ln>
      </xdr:spPr>
    </xdr:pic>
    <xdr:clientData/>
  </xdr:twoCellAnchor>
  <xdr:twoCellAnchor editAs="oneCell">
    <xdr:from>
      <xdr:col>0</xdr:col>
      <xdr:colOff>22225</xdr:colOff>
      <xdr:row>66</xdr:row>
      <xdr:rowOff>139700</xdr:rowOff>
    </xdr:from>
    <xdr:to>
      <xdr:col>0</xdr:col>
      <xdr:colOff>2172335</xdr:colOff>
      <xdr:row>66</xdr:row>
      <xdr:rowOff>1224915</xdr:rowOff>
    </xdr:to>
    <xdr:pic>
      <xdr:nvPicPr>
        <xdr:cNvPr id="859" name="图片 858">
          <a:extLst>
            <a:ext uri="{FF2B5EF4-FFF2-40B4-BE49-F238E27FC236}">
              <a16:creationId xmlns:a16="http://schemas.microsoft.com/office/drawing/2014/main" id="{00000000-0008-0000-6500-00005B030000}"/>
            </a:ext>
          </a:extLst>
        </xdr:cNvPr>
        <xdr:cNvPicPr>
          <a:picLocks noChangeAspect="1"/>
        </xdr:cNvPicPr>
      </xdr:nvPicPr>
      <xdr:blipFill>
        <a:blip xmlns:r="http://schemas.openxmlformats.org/officeDocument/2006/relationships" r:embed="rId571"/>
        <a:stretch>
          <a:fillRect/>
        </a:stretch>
      </xdr:blipFill>
      <xdr:spPr>
        <a:xfrm>
          <a:off x="22225" y="107417870"/>
          <a:ext cx="2150110" cy="1085215"/>
        </a:xfrm>
        <a:prstGeom prst="rect">
          <a:avLst/>
        </a:prstGeom>
        <a:noFill/>
        <a:ln w="9525">
          <a:noFill/>
        </a:ln>
      </xdr:spPr>
    </xdr:pic>
    <xdr:clientData/>
  </xdr:twoCellAnchor>
  <xdr:twoCellAnchor editAs="oneCell">
    <xdr:from>
      <xdr:col>0</xdr:col>
      <xdr:colOff>102235</xdr:colOff>
      <xdr:row>176</xdr:row>
      <xdr:rowOff>63500</xdr:rowOff>
    </xdr:from>
    <xdr:to>
      <xdr:col>0</xdr:col>
      <xdr:colOff>2092960</xdr:colOff>
      <xdr:row>176</xdr:row>
      <xdr:rowOff>1854200</xdr:rowOff>
    </xdr:to>
    <xdr:pic>
      <xdr:nvPicPr>
        <xdr:cNvPr id="860" name="图片 859">
          <a:extLst>
            <a:ext uri="{FF2B5EF4-FFF2-40B4-BE49-F238E27FC236}">
              <a16:creationId xmlns:a16="http://schemas.microsoft.com/office/drawing/2014/main" id="{00000000-0008-0000-6500-00005C030000}"/>
            </a:ext>
          </a:extLst>
        </xdr:cNvPr>
        <xdr:cNvPicPr>
          <a:picLocks noChangeAspect="1"/>
        </xdr:cNvPicPr>
      </xdr:nvPicPr>
      <xdr:blipFill>
        <a:blip xmlns:r="http://schemas.openxmlformats.org/officeDocument/2006/relationships" r:embed="rId572"/>
        <a:stretch>
          <a:fillRect/>
        </a:stretch>
      </xdr:blipFill>
      <xdr:spPr>
        <a:xfrm>
          <a:off x="102235" y="285852870"/>
          <a:ext cx="1990725" cy="1790700"/>
        </a:xfrm>
        <a:prstGeom prst="rect">
          <a:avLst/>
        </a:prstGeom>
        <a:noFill/>
        <a:ln w="9525">
          <a:noFill/>
        </a:ln>
      </xdr:spPr>
    </xdr:pic>
    <xdr:clientData/>
  </xdr:twoCellAnchor>
  <xdr:twoCellAnchor editAs="oneCell">
    <xdr:from>
      <xdr:col>0</xdr:col>
      <xdr:colOff>176530</xdr:colOff>
      <xdr:row>177</xdr:row>
      <xdr:rowOff>57150</xdr:rowOff>
    </xdr:from>
    <xdr:to>
      <xdr:col>0</xdr:col>
      <xdr:colOff>2014220</xdr:colOff>
      <xdr:row>177</xdr:row>
      <xdr:rowOff>1857375</xdr:rowOff>
    </xdr:to>
    <xdr:pic>
      <xdr:nvPicPr>
        <xdr:cNvPr id="861" name="图片 860">
          <a:extLst>
            <a:ext uri="{FF2B5EF4-FFF2-40B4-BE49-F238E27FC236}">
              <a16:creationId xmlns:a16="http://schemas.microsoft.com/office/drawing/2014/main" id="{00000000-0008-0000-6500-00005D030000}"/>
            </a:ext>
          </a:extLst>
        </xdr:cNvPr>
        <xdr:cNvPicPr>
          <a:picLocks noChangeAspect="1"/>
        </xdr:cNvPicPr>
      </xdr:nvPicPr>
      <xdr:blipFill>
        <a:blip xmlns:r="http://schemas.openxmlformats.org/officeDocument/2006/relationships" r:embed="rId573"/>
        <a:stretch>
          <a:fillRect/>
        </a:stretch>
      </xdr:blipFill>
      <xdr:spPr>
        <a:xfrm>
          <a:off x="176530" y="287751520"/>
          <a:ext cx="1837690" cy="1800225"/>
        </a:xfrm>
        <a:prstGeom prst="rect">
          <a:avLst/>
        </a:prstGeom>
        <a:noFill/>
        <a:ln w="9525">
          <a:noFill/>
        </a:ln>
      </xdr:spPr>
    </xdr:pic>
    <xdr:clientData/>
  </xdr:twoCellAnchor>
  <xdr:twoCellAnchor editAs="oneCell">
    <xdr:from>
      <xdr:col>0</xdr:col>
      <xdr:colOff>136525</xdr:colOff>
      <xdr:row>178</xdr:row>
      <xdr:rowOff>37465</xdr:rowOff>
    </xdr:from>
    <xdr:to>
      <xdr:col>0</xdr:col>
      <xdr:colOff>2065655</xdr:colOff>
      <xdr:row>178</xdr:row>
      <xdr:rowOff>1858010</xdr:rowOff>
    </xdr:to>
    <xdr:pic>
      <xdr:nvPicPr>
        <xdr:cNvPr id="862" name="图片 861">
          <a:extLst>
            <a:ext uri="{FF2B5EF4-FFF2-40B4-BE49-F238E27FC236}">
              <a16:creationId xmlns:a16="http://schemas.microsoft.com/office/drawing/2014/main" id="{00000000-0008-0000-6500-00005E030000}"/>
            </a:ext>
          </a:extLst>
        </xdr:cNvPr>
        <xdr:cNvPicPr>
          <a:picLocks noChangeAspect="1"/>
        </xdr:cNvPicPr>
      </xdr:nvPicPr>
      <xdr:blipFill>
        <a:blip xmlns:r="http://schemas.openxmlformats.org/officeDocument/2006/relationships" r:embed="rId574"/>
        <a:stretch>
          <a:fillRect/>
        </a:stretch>
      </xdr:blipFill>
      <xdr:spPr>
        <a:xfrm>
          <a:off x="136525" y="289636835"/>
          <a:ext cx="1929130" cy="1820545"/>
        </a:xfrm>
        <a:prstGeom prst="rect">
          <a:avLst/>
        </a:prstGeom>
        <a:noFill/>
        <a:ln w="9525">
          <a:noFill/>
        </a:ln>
      </xdr:spPr>
    </xdr:pic>
    <xdr:clientData/>
  </xdr:twoCellAnchor>
  <xdr:twoCellAnchor editAs="oneCell">
    <xdr:from>
      <xdr:col>0</xdr:col>
      <xdr:colOff>149225</xdr:colOff>
      <xdr:row>179</xdr:row>
      <xdr:rowOff>62865</xdr:rowOff>
    </xdr:from>
    <xdr:to>
      <xdr:col>0</xdr:col>
      <xdr:colOff>2047875</xdr:colOff>
      <xdr:row>179</xdr:row>
      <xdr:rowOff>1853565</xdr:rowOff>
    </xdr:to>
    <xdr:pic>
      <xdr:nvPicPr>
        <xdr:cNvPr id="863" name="图片 862">
          <a:extLst>
            <a:ext uri="{FF2B5EF4-FFF2-40B4-BE49-F238E27FC236}">
              <a16:creationId xmlns:a16="http://schemas.microsoft.com/office/drawing/2014/main" id="{00000000-0008-0000-6500-00005F030000}"/>
            </a:ext>
          </a:extLst>
        </xdr:cNvPr>
        <xdr:cNvPicPr>
          <a:picLocks noChangeAspect="1"/>
        </xdr:cNvPicPr>
      </xdr:nvPicPr>
      <xdr:blipFill>
        <a:blip xmlns:r="http://schemas.openxmlformats.org/officeDocument/2006/relationships" r:embed="rId575"/>
        <a:stretch>
          <a:fillRect/>
        </a:stretch>
      </xdr:blipFill>
      <xdr:spPr>
        <a:xfrm>
          <a:off x="149225" y="291567235"/>
          <a:ext cx="1898650" cy="1790700"/>
        </a:xfrm>
        <a:prstGeom prst="rect">
          <a:avLst/>
        </a:prstGeom>
        <a:noFill/>
        <a:ln w="9525">
          <a:noFill/>
        </a:ln>
      </xdr:spPr>
    </xdr:pic>
    <xdr:clientData/>
  </xdr:twoCellAnchor>
  <xdr:twoCellAnchor editAs="oneCell">
    <xdr:from>
      <xdr:col>0</xdr:col>
      <xdr:colOff>146685</xdr:colOff>
      <xdr:row>181</xdr:row>
      <xdr:rowOff>37465</xdr:rowOff>
    </xdr:from>
    <xdr:to>
      <xdr:col>0</xdr:col>
      <xdr:colOff>2034540</xdr:colOff>
      <xdr:row>181</xdr:row>
      <xdr:rowOff>1850390</xdr:rowOff>
    </xdr:to>
    <xdr:pic>
      <xdr:nvPicPr>
        <xdr:cNvPr id="865" name="图片 864">
          <a:extLst>
            <a:ext uri="{FF2B5EF4-FFF2-40B4-BE49-F238E27FC236}">
              <a16:creationId xmlns:a16="http://schemas.microsoft.com/office/drawing/2014/main" id="{00000000-0008-0000-6500-000061030000}"/>
            </a:ext>
          </a:extLst>
        </xdr:cNvPr>
        <xdr:cNvPicPr>
          <a:picLocks noChangeAspect="1"/>
        </xdr:cNvPicPr>
      </xdr:nvPicPr>
      <xdr:blipFill>
        <a:blip xmlns:r="http://schemas.openxmlformats.org/officeDocument/2006/relationships" r:embed="rId576"/>
        <a:stretch>
          <a:fillRect/>
        </a:stretch>
      </xdr:blipFill>
      <xdr:spPr>
        <a:xfrm>
          <a:off x="146685" y="295351835"/>
          <a:ext cx="1887855" cy="1812925"/>
        </a:xfrm>
        <a:prstGeom prst="rect">
          <a:avLst/>
        </a:prstGeom>
        <a:noFill/>
        <a:ln w="9525">
          <a:noFill/>
        </a:ln>
      </xdr:spPr>
    </xdr:pic>
    <xdr:clientData/>
  </xdr:twoCellAnchor>
  <xdr:twoCellAnchor editAs="oneCell">
    <xdr:from>
      <xdr:col>0</xdr:col>
      <xdr:colOff>160020</xdr:colOff>
      <xdr:row>180</xdr:row>
      <xdr:rowOff>60960</xdr:rowOff>
    </xdr:from>
    <xdr:to>
      <xdr:col>0</xdr:col>
      <xdr:colOff>1932305</xdr:colOff>
      <xdr:row>180</xdr:row>
      <xdr:rowOff>1866900</xdr:rowOff>
    </xdr:to>
    <xdr:pic>
      <xdr:nvPicPr>
        <xdr:cNvPr id="867" name="图片 866">
          <a:extLst>
            <a:ext uri="{FF2B5EF4-FFF2-40B4-BE49-F238E27FC236}">
              <a16:creationId xmlns:a16="http://schemas.microsoft.com/office/drawing/2014/main" id="{00000000-0008-0000-6500-000063030000}"/>
            </a:ext>
          </a:extLst>
        </xdr:cNvPr>
        <xdr:cNvPicPr>
          <a:picLocks noChangeAspect="1"/>
        </xdr:cNvPicPr>
      </xdr:nvPicPr>
      <xdr:blipFill>
        <a:blip xmlns:r="http://schemas.openxmlformats.org/officeDocument/2006/relationships" r:embed="rId577"/>
        <a:stretch>
          <a:fillRect/>
        </a:stretch>
      </xdr:blipFill>
      <xdr:spPr>
        <a:xfrm>
          <a:off x="160020" y="293470330"/>
          <a:ext cx="1772285" cy="1805940"/>
        </a:xfrm>
        <a:prstGeom prst="rect">
          <a:avLst/>
        </a:prstGeom>
        <a:noFill/>
        <a:ln w="9525">
          <a:noFill/>
        </a:ln>
      </xdr:spPr>
    </xdr:pic>
    <xdr:clientData/>
  </xdr:twoCellAnchor>
  <xdr:twoCellAnchor editAs="oneCell">
    <xdr:from>
      <xdr:col>0</xdr:col>
      <xdr:colOff>225425</xdr:colOff>
      <xdr:row>182</xdr:row>
      <xdr:rowOff>19685</xdr:rowOff>
    </xdr:from>
    <xdr:to>
      <xdr:col>0</xdr:col>
      <xdr:colOff>1960245</xdr:colOff>
      <xdr:row>182</xdr:row>
      <xdr:rowOff>1871980</xdr:rowOff>
    </xdr:to>
    <xdr:pic>
      <xdr:nvPicPr>
        <xdr:cNvPr id="869" name="图片 868">
          <a:extLst>
            <a:ext uri="{FF2B5EF4-FFF2-40B4-BE49-F238E27FC236}">
              <a16:creationId xmlns:a16="http://schemas.microsoft.com/office/drawing/2014/main" id="{00000000-0008-0000-6500-000065030000}"/>
            </a:ext>
          </a:extLst>
        </xdr:cNvPr>
        <xdr:cNvPicPr>
          <a:picLocks noChangeAspect="1"/>
        </xdr:cNvPicPr>
      </xdr:nvPicPr>
      <xdr:blipFill>
        <a:blip xmlns:r="http://schemas.openxmlformats.org/officeDocument/2006/relationships" r:embed="rId578"/>
        <a:stretch>
          <a:fillRect/>
        </a:stretch>
      </xdr:blipFill>
      <xdr:spPr>
        <a:xfrm>
          <a:off x="225425" y="297239055"/>
          <a:ext cx="1734820" cy="1852295"/>
        </a:xfrm>
        <a:prstGeom prst="rect">
          <a:avLst/>
        </a:prstGeom>
        <a:noFill/>
        <a:ln w="9525">
          <a:noFill/>
        </a:ln>
      </xdr:spPr>
    </xdr:pic>
    <xdr:clientData/>
  </xdr:twoCellAnchor>
  <xdr:twoCellAnchor editAs="oneCell">
    <xdr:from>
      <xdr:col>0</xdr:col>
      <xdr:colOff>209550</xdr:colOff>
      <xdr:row>156</xdr:row>
      <xdr:rowOff>47625</xdr:rowOff>
    </xdr:from>
    <xdr:to>
      <xdr:col>0</xdr:col>
      <xdr:colOff>2048510</xdr:colOff>
      <xdr:row>156</xdr:row>
      <xdr:rowOff>1474470</xdr:rowOff>
    </xdr:to>
    <xdr:pic>
      <xdr:nvPicPr>
        <xdr:cNvPr id="200" name="图片 199">
          <a:extLst>
            <a:ext uri="{FF2B5EF4-FFF2-40B4-BE49-F238E27FC236}">
              <a16:creationId xmlns:a16="http://schemas.microsoft.com/office/drawing/2014/main" id="{00000000-0008-0000-6500-0000C8000000}"/>
            </a:ext>
          </a:extLst>
        </xdr:cNvPr>
        <xdr:cNvPicPr>
          <a:picLocks noChangeAspect="1"/>
        </xdr:cNvPicPr>
      </xdr:nvPicPr>
      <xdr:blipFill>
        <a:blip xmlns:r="http://schemas.openxmlformats.org/officeDocument/2006/relationships" r:embed="rId579"/>
        <a:stretch>
          <a:fillRect/>
        </a:stretch>
      </xdr:blipFill>
      <xdr:spPr>
        <a:xfrm>
          <a:off x="209550" y="251546995"/>
          <a:ext cx="1838960" cy="1426845"/>
        </a:xfrm>
        <a:prstGeom prst="rect">
          <a:avLst/>
        </a:prstGeom>
        <a:noFill/>
        <a:ln w="9525">
          <a:noFill/>
        </a:ln>
      </xdr:spPr>
    </xdr:pic>
    <xdr:clientData/>
  </xdr:twoCellAnchor>
  <xdr:twoCellAnchor editAs="oneCell">
    <xdr:from>
      <xdr:col>0</xdr:col>
      <xdr:colOff>295275</xdr:colOff>
      <xdr:row>157</xdr:row>
      <xdr:rowOff>38100</xdr:rowOff>
    </xdr:from>
    <xdr:to>
      <xdr:col>0</xdr:col>
      <xdr:colOff>2010410</xdr:colOff>
      <xdr:row>157</xdr:row>
      <xdr:rowOff>1461770</xdr:rowOff>
    </xdr:to>
    <xdr:pic>
      <xdr:nvPicPr>
        <xdr:cNvPr id="201" name="图片 200">
          <a:extLst>
            <a:ext uri="{FF2B5EF4-FFF2-40B4-BE49-F238E27FC236}">
              <a16:creationId xmlns:a16="http://schemas.microsoft.com/office/drawing/2014/main" id="{00000000-0008-0000-6500-0000C9000000}"/>
            </a:ext>
          </a:extLst>
        </xdr:cNvPr>
        <xdr:cNvPicPr>
          <a:picLocks noChangeAspect="1"/>
        </xdr:cNvPicPr>
      </xdr:nvPicPr>
      <xdr:blipFill>
        <a:blip xmlns:r="http://schemas.openxmlformats.org/officeDocument/2006/relationships" r:embed="rId580"/>
        <a:stretch>
          <a:fillRect/>
        </a:stretch>
      </xdr:blipFill>
      <xdr:spPr>
        <a:xfrm>
          <a:off x="295275" y="253061470"/>
          <a:ext cx="1715135" cy="1423670"/>
        </a:xfrm>
        <a:prstGeom prst="rect">
          <a:avLst/>
        </a:prstGeom>
        <a:noFill/>
        <a:ln w="9525">
          <a:noFill/>
        </a:ln>
      </xdr:spPr>
    </xdr:pic>
    <xdr:clientData/>
  </xdr:twoCellAnchor>
  <xdr:twoCellAnchor editAs="oneCell">
    <xdr:from>
      <xdr:col>0</xdr:col>
      <xdr:colOff>247650</xdr:colOff>
      <xdr:row>158</xdr:row>
      <xdr:rowOff>66675</xdr:rowOff>
    </xdr:from>
    <xdr:to>
      <xdr:col>0</xdr:col>
      <xdr:colOff>2000250</xdr:colOff>
      <xdr:row>158</xdr:row>
      <xdr:rowOff>1477645</xdr:rowOff>
    </xdr:to>
    <xdr:pic>
      <xdr:nvPicPr>
        <xdr:cNvPr id="202" name="图片 201">
          <a:extLst>
            <a:ext uri="{FF2B5EF4-FFF2-40B4-BE49-F238E27FC236}">
              <a16:creationId xmlns:a16="http://schemas.microsoft.com/office/drawing/2014/main" id="{00000000-0008-0000-6500-0000CA000000}"/>
            </a:ext>
          </a:extLst>
        </xdr:cNvPr>
        <xdr:cNvPicPr>
          <a:picLocks noChangeAspect="1"/>
        </xdr:cNvPicPr>
      </xdr:nvPicPr>
      <xdr:blipFill>
        <a:blip xmlns:r="http://schemas.openxmlformats.org/officeDocument/2006/relationships" r:embed="rId581"/>
        <a:stretch>
          <a:fillRect/>
        </a:stretch>
      </xdr:blipFill>
      <xdr:spPr>
        <a:xfrm>
          <a:off x="247650" y="254614045"/>
          <a:ext cx="1752600" cy="1410970"/>
        </a:xfrm>
        <a:prstGeom prst="rect">
          <a:avLst/>
        </a:prstGeom>
        <a:noFill/>
        <a:ln w="9525">
          <a:noFill/>
        </a:ln>
      </xdr:spPr>
    </xdr:pic>
    <xdr:clientData/>
  </xdr:twoCellAnchor>
  <xdr:twoCellAnchor editAs="oneCell">
    <xdr:from>
      <xdr:col>0</xdr:col>
      <xdr:colOff>200025</xdr:colOff>
      <xdr:row>159</xdr:row>
      <xdr:rowOff>28575</xdr:rowOff>
    </xdr:from>
    <xdr:to>
      <xdr:col>0</xdr:col>
      <xdr:colOff>2038350</xdr:colOff>
      <xdr:row>159</xdr:row>
      <xdr:rowOff>1479550</xdr:rowOff>
    </xdr:to>
    <xdr:pic>
      <xdr:nvPicPr>
        <xdr:cNvPr id="508" name="图片 507">
          <a:extLst>
            <a:ext uri="{FF2B5EF4-FFF2-40B4-BE49-F238E27FC236}">
              <a16:creationId xmlns:a16="http://schemas.microsoft.com/office/drawing/2014/main" id="{00000000-0008-0000-6500-0000FC010000}"/>
            </a:ext>
          </a:extLst>
        </xdr:cNvPr>
        <xdr:cNvPicPr>
          <a:picLocks noChangeAspect="1"/>
        </xdr:cNvPicPr>
      </xdr:nvPicPr>
      <xdr:blipFill>
        <a:blip xmlns:r="http://schemas.openxmlformats.org/officeDocument/2006/relationships" r:embed="rId582"/>
        <a:stretch>
          <a:fillRect/>
        </a:stretch>
      </xdr:blipFill>
      <xdr:spPr>
        <a:xfrm>
          <a:off x="200025" y="256099945"/>
          <a:ext cx="1838325" cy="1450975"/>
        </a:xfrm>
        <a:prstGeom prst="rect">
          <a:avLst/>
        </a:prstGeom>
        <a:noFill/>
        <a:ln w="9525">
          <a:noFill/>
        </a:ln>
      </xdr:spPr>
    </xdr:pic>
    <xdr:clientData/>
  </xdr:twoCellAnchor>
  <xdr:twoCellAnchor editAs="oneCell">
    <xdr:from>
      <xdr:col>0</xdr:col>
      <xdr:colOff>228600</xdr:colOff>
      <xdr:row>161</xdr:row>
      <xdr:rowOff>47625</xdr:rowOff>
    </xdr:from>
    <xdr:to>
      <xdr:col>0</xdr:col>
      <xdr:colOff>2019935</xdr:colOff>
      <xdr:row>161</xdr:row>
      <xdr:rowOff>1485265</xdr:rowOff>
    </xdr:to>
    <xdr:pic>
      <xdr:nvPicPr>
        <xdr:cNvPr id="509" name="图片 508">
          <a:extLst>
            <a:ext uri="{FF2B5EF4-FFF2-40B4-BE49-F238E27FC236}">
              <a16:creationId xmlns:a16="http://schemas.microsoft.com/office/drawing/2014/main" id="{00000000-0008-0000-6500-0000FD010000}"/>
            </a:ext>
          </a:extLst>
        </xdr:cNvPr>
        <xdr:cNvPicPr>
          <a:picLocks noChangeAspect="1"/>
        </xdr:cNvPicPr>
      </xdr:nvPicPr>
      <xdr:blipFill>
        <a:blip xmlns:r="http://schemas.openxmlformats.org/officeDocument/2006/relationships" r:embed="rId583"/>
        <a:stretch>
          <a:fillRect/>
        </a:stretch>
      </xdr:blipFill>
      <xdr:spPr>
        <a:xfrm>
          <a:off x="228600" y="259166995"/>
          <a:ext cx="1791335" cy="1437640"/>
        </a:xfrm>
        <a:prstGeom prst="rect">
          <a:avLst/>
        </a:prstGeom>
        <a:noFill/>
        <a:ln w="9525">
          <a:noFill/>
        </a:ln>
      </xdr:spPr>
    </xdr:pic>
    <xdr:clientData/>
  </xdr:twoCellAnchor>
  <xdr:twoCellAnchor editAs="oneCell">
    <xdr:from>
      <xdr:col>0</xdr:col>
      <xdr:colOff>285750</xdr:colOff>
      <xdr:row>160</xdr:row>
      <xdr:rowOff>76200</xdr:rowOff>
    </xdr:from>
    <xdr:to>
      <xdr:col>0</xdr:col>
      <xdr:colOff>2066925</xdr:colOff>
      <xdr:row>160</xdr:row>
      <xdr:rowOff>1453515</xdr:rowOff>
    </xdr:to>
    <xdr:pic>
      <xdr:nvPicPr>
        <xdr:cNvPr id="510" name="图片 509">
          <a:extLst>
            <a:ext uri="{FF2B5EF4-FFF2-40B4-BE49-F238E27FC236}">
              <a16:creationId xmlns:a16="http://schemas.microsoft.com/office/drawing/2014/main" id="{00000000-0008-0000-6500-0000FE010000}"/>
            </a:ext>
          </a:extLst>
        </xdr:cNvPr>
        <xdr:cNvPicPr>
          <a:picLocks noChangeAspect="1"/>
        </xdr:cNvPicPr>
      </xdr:nvPicPr>
      <xdr:blipFill>
        <a:blip xmlns:r="http://schemas.openxmlformats.org/officeDocument/2006/relationships" r:embed="rId584"/>
        <a:stretch>
          <a:fillRect/>
        </a:stretch>
      </xdr:blipFill>
      <xdr:spPr>
        <a:xfrm>
          <a:off x="285750" y="257671570"/>
          <a:ext cx="1781175" cy="1377315"/>
        </a:xfrm>
        <a:prstGeom prst="rect">
          <a:avLst/>
        </a:prstGeom>
        <a:noFill/>
        <a:ln w="9525">
          <a:noFill/>
        </a:ln>
      </xdr:spPr>
    </xdr:pic>
    <xdr:clientData/>
  </xdr:twoCellAnchor>
  <xdr:twoCellAnchor editAs="oneCell">
    <xdr:from>
      <xdr:col>0</xdr:col>
      <xdr:colOff>438150</xdr:colOff>
      <xdr:row>162</xdr:row>
      <xdr:rowOff>57150</xdr:rowOff>
    </xdr:from>
    <xdr:to>
      <xdr:col>0</xdr:col>
      <xdr:colOff>1905000</xdr:colOff>
      <xdr:row>162</xdr:row>
      <xdr:rowOff>1464945</xdr:rowOff>
    </xdr:to>
    <xdr:pic>
      <xdr:nvPicPr>
        <xdr:cNvPr id="557" name="图片 556">
          <a:extLst>
            <a:ext uri="{FF2B5EF4-FFF2-40B4-BE49-F238E27FC236}">
              <a16:creationId xmlns:a16="http://schemas.microsoft.com/office/drawing/2014/main" id="{00000000-0008-0000-6500-00002D020000}"/>
            </a:ext>
          </a:extLst>
        </xdr:cNvPr>
        <xdr:cNvPicPr>
          <a:picLocks noChangeAspect="1"/>
        </xdr:cNvPicPr>
      </xdr:nvPicPr>
      <xdr:blipFill>
        <a:blip xmlns:r="http://schemas.openxmlformats.org/officeDocument/2006/relationships" r:embed="rId585"/>
        <a:stretch>
          <a:fillRect/>
        </a:stretch>
      </xdr:blipFill>
      <xdr:spPr>
        <a:xfrm>
          <a:off x="438150" y="260700520"/>
          <a:ext cx="1466850" cy="1407795"/>
        </a:xfrm>
        <a:prstGeom prst="rect">
          <a:avLst/>
        </a:prstGeom>
        <a:noFill/>
        <a:ln w="9525">
          <a:noFill/>
        </a:ln>
      </xdr:spPr>
    </xdr:pic>
    <xdr:clientData/>
  </xdr:twoCellAnchor>
  <xdr:twoCellAnchor editAs="oneCell">
    <xdr:from>
      <xdr:col>0</xdr:col>
      <xdr:colOff>400050</xdr:colOff>
      <xdr:row>163</xdr:row>
      <xdr:rowOff>66675</xdr:rowOff>
    </xdr:from>
    <xdr:to>
      <xdr:col>0</xdr:col>
      <xdr:colOff>1924685</xdr:colOff>
      <xdr:row>163</xdr:row>
      <xdr:rowOff>1492885</xdr:rowOff>
    </xdr:to>
    <xdr:pic>
      <xdr:nvPicPr>
        <xdr:cNvPr id="558" name="图片 557">
          <a:extLst>
            <a:ext uri="{FF2B5EF4-FFF2-40B4-BE49-F238E27FC236}">
              <a16:creationId xmlns:a16="http://schemas.microsoft.com/office/drawing/2014/main" id="{00000000-0008-0000-6500-00002E020000}"/>
            </a:ext>
          </a:extLst>
        </xdr:cNvPr>
        <xdr:cNvPicPr>
          <a:picLocks noChangeAspect="1"/>
        </xdr:cNvPicPr>
      </xdr:nvPicPr>
      <xdr:blipFill>
        <a:blip xmlns:r="http://schemas.openxmlformats.org/officeDocument/2006/relationships" r:embed="rId586"/>
        <a:stretch>
          <a:fillRect/>
        </a:stretch>
      </xdr:blipFill>
      <xdr:spPr>
        <a:xfrm>
          <a:off x="400050" y="262234045"/>
          <a:ext cx="1524635" cy="1426210"/>
        </a:xfrm>
        <a:prstGeom prst="rect">
          <a:avLst/>
        </a:prstGeom>
        <a:noFill/>
        <a:ln w="9525">
          <a:noFill/>
        </a:ln>
      </xdr:spPr>
    </xdr:pic>
    <xdr:clientData/>
  </xdr:twoCellAnchor>
  <xdr:twoCellAnchor editAs="oneCell">
    <xdr:from>
      <xdr:col>0</xdr:col>
      <xdr:colOff>419100</xdr:colOff>
      <xdr:row>164</xdr:row>
      <xdr:rowOff>66675</xdr:rowOff>
    </xdr:from>
    <xdr:to>
      <xdr:col>0</xdr:col>
      <xdr:colOff>1924050</xdr:colOff>
      <xdr:row>164</xdr:row>
      <xdr:rowOff>1466215</xdr:rowOff>
    </xdr:to>
    <xdr:pic>
      <xdr:nvPicPr>
        <xdr:cNvPr id="559" name="图片 558">
          <a:extLst>
            <a:ext uri="{FF2B5EF4-FFF2-40B4-BE49-F238E27FC236}">
              <a16:creationId xmlns:a16="http://schemas.microsoft.com/office/drawing/2014/main" id="{00000000-0008-0000-6500-00002F020000}"/>
            </a:ext>
          </a:extLst>
        </xdr:cNvPr>
        <xdr:cNvPicPr>
          <a:picLocks noChangeAspect="1"/>
        </xdr:cNvPicPr>
      </xdr:nvPicPr>
      <xdr:blipFill>
        <a:blip xmlns:r="http://schemas.openxmlformats.org/officeDocument/2006/relationships" r:embed="rId587"/>
        <a:stretch>
          <a:fillRect/>
        </a:stretch>
      </xdr:blipFill>
      <xdr:spPr>
        <a:xfrm>
          <a:off x="419100" y="263758045"/>
          <a:ext cx="1504950" cy="1399540"/>
        </a:xfrm>
        <a:prstGeom prst="rect">
          <a:avLst/>
        </a:prstGeom>
        <a:noFill/>
        <a:ln w="9525">
          <a:noFill/>
        </a:ln>
      </xdr:spPr>
    </xdr:pic>
    <xdr:clientData/>
  </xdr:twoCellAnchor>
  <xdr:twoCellAnchor editAs="oneCell">
    <xdr:from>
      <xdr:col>0</xdr:col>
      <xdr:colOff>352425</xdr:colOff>
      <xdr:row>165</xdr:row>
      <xdr:rowOff>38100</xdr:rowOff>
    </xdr:from>
    <xdr:to>
      <xdr:col>0</xdr:col>
      <xdr:colOff>1851025</xdr:colOff>
      <xdr:row>165</xdr:row>
      <xdr:rowOff>1485900</xdr:rowOff>
    </xdr:to>
    <xdr:pic>
      <xdr:nvPicPr>
        <xdr:cNvPr id="560" name="图片 559">
          <a:extLst>
            <a:ext uri="{FF2B5EF4-FFF2-40B4-BE49-F238E27FC236}">
              <a16:creationId xmlns:a16="http://schemas.microsoft.com/office/drawing/2014/main" id="{00000000-0008-0000-6500-000030020000}"/>
            </a:ext>
          </a:extLst>
        </xdr:cNvPr>
        <xdr:cNvPicPr>
          <a:picLocks noChangeAspect="1"/>
        </xdr:cNvPicPr>
      </xdr:nvPicPr>
      <xdr:blipFill>
        <a:blip xmlns:r="http://schemas.openxmlformats.org/officeDocument/2006/relationships" r:embed="rId588"/>
        <a:stretch>
          <a:fillRect/>
        </a:stretch>
      </xdr:blipFill>
      <xdr:spPr>
        <a:xfrm>
          <a:off x="352425" y="265253470"/>
          <a:ext cx="1498600" cy="1447800"/>
        </a:xfrm>
        <a:prstGeom prst="rect">
          <a:avLst/>
        </a:prstGeom>
        <a:noFill/>
        <a:ln w="9525">
          <a:noFill/>
        </a:ln>
      </xdr:spPr>
    </xdr:pic>
    <xdr:clientData/>
  </xdr:twoCellAnchor>
  <xdr:twoCellAnchor editAs="oneCell">
    <xdr:from>
      <xdr:col>0</xdr:col>
      <xdr:colOff>285750</xdr:colOff>
      <xdr:row>49</xdr:row>
      <xdr:rowOff>47625</xdr:rowOff>
    </xdr:from>
    <xdr:to>
      <xdr:col>0</xdr:col>
      <xdr:colOff>1914525</xdr:colOff>
      <xdr:row>49</xdr:row>
      <xdr:rowOff>1474470</xdr:rowOff>
    </xdr:to>
    <xdr:pic>
      <xdr:nvPicPr>
        <xdr:cNvPr id="49" name="图片 48">
          <a:extLst>
            <a:ext uri="{FF2B5EF4-FFF2-40B4-BE49-F238E27FC236}">
              <a16:creationId xmlns:a16="http://schemas.microsoft.com/office/drawing/2014/main" id="{00000000-0008-0000-6500-000031000000}"/>
            </a:ext>
          </a:extLst>
        </xdr:cNvPr>
        <xdr:cNvPicPr>
          <a:picLocks noChangeAspect="1"/>
        </xdr:cNvPicPr>
      </xdr:nvPicPr>
      <xdr:blipFill>
        <a:blip xmlns:r="http://schemas.openxmlformats.org/officeDocument/2006/relationships" r:embed="rId589"/>
        <a:stretch>
          <a:fillRect/>
        </a:stretch>
      </xdr:blipFill>
      <xdr:spPr>
        <a:xfrm>
          <a:off x="285750" y="76629895"/>
          <a:ext cx="1628775" cy="1426845"/>
        </a:xfrm>
        <a:prstGeom prst="rect">
          <a:avLst/>
        </a:prstGeom>
        <a:noFill/>
        <a:ln w="9525">
          <a:noFill/>
        </a:ln>
      </xdr:spPr>
    </xdr:pic>
    <xdr:clientData/>
  </xdr:twoCellAnchor>
  <xdr:twoCellAnchor editAs="oneCell">
    <xdr:from>
      <xdr:col>0</xdr:col>
      <xdr:colOff>238125</xdr:colOff>
      <xdr:row>50</xdr:row>
      <xdr:rowOff>85725</xdr:rowOff>
    </xdr:from>
    <xdr:to>
      <xdr:col>0</xdr:col>
      <xdr:colOff>1994535</xdr:colOff>
      <xdr:row>50</xdr:row>
      <xdr:rowOff>1504950</xdr:rowOff>
    </xdr:to>
    <xdr:pic>
      <xdr:nvPicPr>
        <xdr:cNvPr id="53" name="图片 52">
          <a:extLst>
            <a:ext uri="{FF2B5EF4-FFF2-40B4-BE49-F238E27FC236}">
              <a16:creationId xmlns:a16="http://schemas.microsoft.com/office/drawing/2014/main" id="{00000000-0008-0000-6500-000035000000}"/>
            </a:ext>
          </a:extLst>
        </xdr:cNvPr>
        <xdr:cNvPicPr>
          <a:picLocks noChangeAspect="1"/>
        </xdr:cNvPicPr>
      </xdr:nvPicPr>
      <xdr:blipFill>
        <a:blip xmlns:r="http://schemas.openxmlformats.org/officeDocument/2006/relationships" r:embed="rId590"/>
        <a:stretch>
          <a:fillRect/>
        </a:stretch>
      </xdr:blipFill>
      <xdr:spPr>
        <a:xfrm>
          <a:off x="238125" y="78230095"/>
          <a:ext cx="1756410" cy="1419225"/>
        </a:xfrm>
        <a:prstGeom prst="rect">
          <a:avLst/>
        </a:prstGeom>
        <a:noFill/>
        <a:ln w="9525">
          <a:noFill/>
        </a:ln>
      </xdr:spPr>
    </xdr:pic>
    <xdr:clientData/>
  </xdr:twoCellAnchor>
  <xdr:twoCellAnchor editAs="oneCell">
    <xdr:from>
      <xdr:col>0</xdr:col>
      <xdr:colOff>342900</xdr:colOff>
      <xdr:row>51</xdr:row>
      <xdr:rowOff>85725</xdr:rowOff>
    </xdr:from>
    <xdr:to>
      <xdr:col>0</xdr:col>
      <xdr:colOff>2009775</xdr:colOff>
      <xdr:row>51</xdr:row>
      <xdr:rowOff>1520190</xdr:rowOff>
    </xdr:to>
    <xdr:pic>
      <xdr:nvPicPr>
        <xdr:cNvPr id="211" name="图片 210">
          <a:extLst>
            <a:ext uri="{FF2B5EF4-FFF2-40B4-BE49-F238E27FC236}">
              <a16:creationId xmlns:a16="http://schemas.microsoft.com/office/drawing/2014/main" id="{00000000-0008-0000-6500-0000D3000000}"/>
            </a:ext>
          </a:extLst>
        </xdr:cNvPr>
        <xdr:cNvPicPr>
          <a:picLocks noChangeAspect="1"/>
        </xdr:cNvPicPr>
      </xdr:nvPicPr>
      <xdr:blipFill>
        <a:blip xmlns:r="http://schemas.openxmlformats.org/officeDocument/2006/relationships" r:embed="rId591"/>
        <a:stretch>
          <a:fillRect/>
        </a:stretch>
      </xdr:blipFill>
      <xdr:spPr>
        <a:xfrm>
          <a:off x="342900" y="79792195"/>
          <a:ext cx="1666875" cy="1434465"/>
        </a:xfrm>
        <a:prstGeom prst="rect">
          <a:avLst/>
        </a:prstGeom>
        <a:noFill/>
        <a:ln w="9525">
          <a:noFill/>
        </a:ln>
      </xdr:spPr>
    </xdr:pic>
    <xdr:clientData/>
  </xdr:twoCellAnchor>
  <xdr:twoCellAnchor editAs="oneCell">
    <xdr:from>
      <xdr:col>0</xdr:col>
      <xdr:colOff>245110</xdr:colOff>
      <xdr:row>6</xdr:row>
      <xdr:rowOff>25400</xdr:rowOff>
    </xdr:from>
    <xdr:to>
      <xdr:col>0</xdr:col>
      <xdr:colOff>1931670</xdr:colOff>
      <xdr:row>6</xdr:row>
      <xdr:rowOff>1522095</xdr:rowOff>
    </xdr:to>
    <xdr:pic>
      <xdr:nvPicPr>
        <xdr:cNvPr id="212" name="图片 211">
          <a:extLst>
            <a:ext uri="{FF2B5EF4-FFF2-40B4-BE49-F238E27FC236}">
              <a16:creationId xmlns:a16="http://schemas.microsoft.com/office/drawing/2014/main" id="{00000000-0008-0000-6500-0000D4000000}"/>
            </a:ext>
          </a:extLst>
        </xdr:cNvPr>
        <xdr:cNvPicPr>
          <a:picLocks noChangeAspect="1"/>
        </xdr:cNvPicPr>
      </xdr:nvPicPr>
      <xdr:blipFill>
        <a:blip xmlns:r="http://schemas.openxmlformats.org/officeDocument/2006/relationships" r:embed="rId592"/>
        <a:stretch>
          <a:fillRect/>
        </a:stretch>
      </xdr:blipFill>
      <xdr:spPr>
        <a:xfrm>
          <a:off x="245110" y="6300470"/>
          <a:ext cx="1686560" cy="1496695"/>
        </a:xfrm>
        <a:prstGeom prst="rect">
          <a:avLst/>
        </a:prstGeom>
        <a:noFill/>
        <a:ln w="9525">
          <a:noFill/>
        </a:ln>
      </xdr:spPr>
    </xdr:pic>
    <xdr:clientData/>
  </xdr:twoCellAnchor>
  <xdr:twoCellAnchor editAs="oneCell">
    <xdr:from>
      <xdr:col>0</xdr:col>
      <xdr:colOff>485140</xdr:colOff>
      <xdr:row>3</xdr:row>
      <xdr:rowOff>47625</xdr:rowOff>
    </xdr:from>
    <xdr:to>
      <xdr:col>0</xdr:col>
      <xdr:colOff>1781810</xdr:colOff>
      <xdr:row>3</xdr:row>
      <xdr:rowOff>1534795</xdr:rowOff>
    </xdr:to>
    <xdr:pic>
      <xdr:nvPicPr>
        <xdr:cNvPr id="774" name="图片 773">
          <a:extLst>
            <a:ext uri="{FF2B5EF4-FFF2-40B4-BE49-F238E27FC236}">
              <a16:creationId xmlns:a16="http://schemas.microsoft.com/office/drawing/2014/main" id="{00000000-0008-0000-6500-000006030000}"/>
            </a:ext>
          </a:extLst>
        </xdr:cNvPr>
        <xdr:cNvPicPr>
          <a:picLocks noChangeAspect="1"/>
        </xdr:cNvPicPr>
      </xdr:nvPicPr>
      <xdr:blipFill>
        <a:blip xmlns:r="http://schemas.openxmlformats.org/officeDocument/2006/relationships" r:embed="rId593"/>
        <a:stretch>
          <a:fillRect/>
        </a:stretch>
      </xdr:blipFill>
      <xdr:spPr>
        <a:xfrm>
          <a:off x="485140" y="1636395"/>
          <a:ext cx="1296670" cy="1487170"/>
        </a:xfrm>
        <a:prstGeom prst="rect">
          <a:avLst/>
        </a:prstGeom>
        <a:noFill/>
        <a:ln w="9525">
          <a:noFill/>
        </a:ln>
      </xdr:spPr>
    </xdr:pic>
    <xdr:clientData/>
  </xdr:twoCellAnchor>
  <xdr:twoCellAnchor editAs="oneCell">
    <xdr:from>
      <xdr:col>0</xdr:col>
      <xdr:colOff>247650</xdr:colOff>
      <xdr:row>4</xdr:row>
      <xdr:rowOff>45085</xdr:rowOff>
    </xdr:from>
    <xdr:to>
      <xdr:col>0</xdr:col>
      <xdr:colOff>2028190</xdr:colOff>
      <xdr:row>4</xdr:row>
      <xdr:rowOff>1510030</xdr:rowOff>
    </xdr:to>
    <xdr:pic>
      <xdr:nvPicPr>
        <xdr:cNvPr id="779" name="图片 778">
          <a:extLst>
            <a:ext uri="{FF2B5EF4-FFF2-40B4-BE49-F238E27FC236}">
              <a16:creationId xmlns:a16="http://schemas.microsoft.com/office/drawing/2014/main" id="{00000000-0008-0000-6500-00000B030000}"/>
            </a:ext>
          </a:extLst>
        </xdr:cNvPr>
        <xdr:cNvPicPr>
          <a:picLocks noChangeAspect="1"/>
        </xdr:cNvPicPr>
      </xdr:nvPicPr>
      <xdr:blipFill>
        <a:blip xmlns:r="http://schemas.openxmlformats.org/officeDocument/2006/relationships" r:embed="rId594"/>
        <a:stretch>
          <a:fillRect/>
        </a:stretch>
      </xdr:blipFill>
      <xdr:spPr>
        <a:xfrm>
          <a:off x="247650" y="3195955"/>
          <a:ext cx="1780540" cy="1464945"/>
        </a:xfrm>
        <a:prstGeom prst="rect">
          <a:avLst/>
        </a:prstGeom>
        <a:noFill/>
        <a:ln w="9525">
          <a:noFill/>
        </a:ln>
      </xdr:spPr>
    </xdr:pic>
    <xdr:clientData/>
  </xdr:twoCellAnchor>
  <xdr:twoCellAnchor editAs="oneCell">
    <xdr:from>
      <xdr:col>0</xdr:col>
      <xdr:colOff>342900</xdr:colOff>
      <xdr:row>5</xdr:row>
      <xdr:rowOff>47625</xdr:rowOff>
    </xdr:from>
    <xdr:to>
      <xdr:col>0</xdr:col>
      <xdr:colOff>2089150</xdr:colOff>
      <xdr:row>5</xdr:row>
      <xdr:rowOff>1521460</xdr:rowOff>
    </xdr:to>
    <xdr:pic>
      <xdr:nvPicPr>
        <xdr:cNvPr id="783" name="图片 782">
          <a:extLst>
            <a:ext uri="{FF2B5EF4-FFF2-40B4-BE49-F238E27FC236}">
              <a16:creationId xmlns:a16="http://schemas.microsoft.com/office/drawing/2014/main" id="{00000000-0008-0000-6500-00000F030000}"/>
            </a:ext>
          </a:extLst>
        </xdr:cNvPr>
        <xdr:cNvPicPr>
          <a:picLocks noChangeAspect="1"/>
        </xdr:cNvPicPr>
      </xdr:nvPicPr>
      <xdr:blipFill>
        <a:blip xmlns:r="http://schemas.openxmlformats.org/officeDocument/2006/relationships" r:embed="rId595"/>
        <a:stretch>
          <a:fillRect/>
        </a:stretch>
      </xdr:blipFill>
      <xdr:spPr>
        <a:xfrm>
          <a:off x="342900" y="4760595"/>
          <a:ext cx="1746250" cy="1473835"/>
        </a:xfrm>
        <a:prstGeom prst="rect">
          <a:avLst/>
        </a:prstGeom>
        <a:noFill/>
        <a:ln w="9525">
          <a:noFill/>
        </a:ln>
      </xdr:spPr>
    </xdr:pic>
    <xdr:clientData/>
  </xdr:twoCellAnchor>
  <xdr:twoCellAnchor editAs="oneCell">
    <xdr:from>
      <xdr:col>0</xdr:col>
      <xdr:colOff>161925</xdr:colOff>
      <xdr:row>8</xdr:row>
      <xdr:rowOff>28575</xdr:rowOff>
    </xdr:from>
    <xdr:to>
      <xdr:col>0</xdr:col>
      <xdr:colOff>2115185</xdr:colOff>
      <xdr:row>8</xdr:row>
      <xdr:rowOff>1510030</xdr:rowOff>
    </xdr:to>
    <xdr:pic>
      <xdr:nvPicPr>
        <xdr:cNvPr id="796" name="图片 795">
          <a:extLst>
            <a:ext uri="{FF2B5EF4-FFF2-40B4-BE49-F238E27FC236}">
              <a16:creationId xmlns:a16="http://schemas.microsoft.com/office/drawing/2014/main" id="{00000000-0008-0000-6500-00001C030000}"/>
            </a:ext>
          </a:extLst>
        </xdr:cNvPr>
        <xdr:cNvPicPr>
          <a:picLocks noChangeAspect="1"/>
        </xdr:cNvPicPr>
      </xdr:nvPicPr>
      <xdr:blipFill>
        <a:blip xmlns:r="http://schemas.openxmlformats.org/officeDocument/2006/relationships" r:embed="rId596"/>
        <a:stretch>
          <a:fillRect/>
        </a:stretch>
      </xdr:blipFill>
      <xdr:spPr>
        <a:xfrm>
          <a:off x="161925" y="9504045"/>
          <a:ext cx="1953260" cy="1481455"/>
        </a:xfrm>
        <a:prstGeom prst="rect">
          <a:avLst/>
        </a:prstGeom>
        <a:noFill/>
        <a:ln w="9525">
          <a:noFill/>
        </a:ln>
      </xdr:spPr>
    </xdr:pic>
    <xdr:clientData/>
  </xdr:twoCellAnchor>
  <xdr:twoCellAnchor editAs="oneCell">
    <xdr:from>
      <xdr:col>0</xdr:col>
      <xdr:colOff>238125</xdr:colOff>
      <xdr:row>7</xdr:row>
      <xdr:rowOff>28575</xdr:rowOff>
    </xdr:from>
    <xdr:to>
      <xdr:col>0</xdr:col>
      <xdr:colOff>2019935</xdr:colOff>
      <xdr:row>7</xdr:row>
      <xdr:rowOff>1492885</xdr:rowOff>
    </xdr:to>
    <xdr:pic>
      <xdr:nvPicPr>
        <xdr:cNvPr id="864" name="图片 863">
          <a:extLst>
            <a:ext uri="{FF2B5EF4-FFF2-40B4-BE49-F238E27FC236}">
              <a16:creationId xmlns:a16="http://schemas.microsoft.com/office/drawing/2014/main" id="{00000000-0008-0000-6500-000060030000}"/>
            </a:ext>
          </a:extLst>
        </xdr:cNvPr>
        <xdr:cNvPicPr>
          <a:picLocks noChangeAspect="1"/>
        </xdr:cNvPicPr>
      </xdr:nvPicPr>
      <xdr:blipFill>
        <a:blip xmlns:r="http://schemas.openxmlformats.org/officeDocument/2006/relationships" r:embed="rId597"/>
        <a:stretch>
          <a:fillRect/>
        </a:stretch>
      </xdr:blipFill>
      <xdr:spPr>
        <a:xfrm>
          <a:off x="238125" y="7941945"/>
          <a:ext cx="1781810" cy="1464310"/>
        </a:xfrm>
        <a:prstGeom prst="rect">
          <a:avLst/>
        </a:prstGeom>
        <a:noFill/>
        <a:ln w="9525">
          <a:noFill/>
        </a:ln>
      </xdr:spPr>
    </xdr:pic>
    <xdr:clientData/>
  </xdr:twoCellAnchor>
  <xdr:twoCellAnchor editAs="oneCell">
    <xdr:from>
      <xdr:col>0</xdr:col>
      <xdr:colOff>161925</xdr:colOff>
      <xdr:row>9</xdr:row>
      <xdr:rowOff>85725</xdr:rowOff>
    </xdr:from>
    <xdr:to>
      <xdr:col>0</xdr:col>
      <xdr:colOff>2109470</xdr:colOff>
      <xdr:row>9</xdr:row>
      <xdr:rowOff>1505585</xdr:rowOff>
    </xdr:to>
    <xdr:pic>
      <xdr:nvPicPr>
        <xdr:cNvPr id="870" name="图片 869">
          <a:extLst>
            <a:ext uri="{FF2B5EF4-FFF2-40B4-BE49-F238E27FC236}">
              <a16:creationId xmlns:a16="http://schemas.microsoft.com/office/drawing/2014/main" id="{00000000-0008-0000-6500-000066030000}"/>
            </a:ext>
          </a:extLst>
        </xdr:cNvPr>
        <xdr:cNvPicPr>
          <a:picLocks noChangeAspect="1"/>
        </xdr:cNvPicPr>
      </xdr:nvPicPr>
      <xdr:blipFill>
        <a:blip xmlns:r="http://schemas.openxmlformats.org/officeDocument/2006/relationships" r:embed="rId598"/>
        <a:stretch>
          <a:fillRect/>
        </a:stretch>
      </xdr:blipFill>
      <xdr:spPr>
        <a:xfrm>
          <a:off x="161925" y="11123295"/>
          <a:ext cx="1947545" cy="1419860"/>
        </a:xfrm>
        <a:prstGeom prst="rect">
          <a:avLst/>
        </a:prstGeom>
        <a:noFill/>
        <a:ln w="9525">
          <a:noFill/>
        </a:ln>
      </xdr:spPr>
    </xdr:pic>
    <xdr:clientData/>
  </xdr:twoCellAnchor>
  <xdr:twoCellAnchor editAs="oneCell">
    <xdr:from>
      <xdr:col>0</xdr:col>
      <xdr:colOff>120015</xdr:colOff>
      <xdr:row>10</xdr:row>
      <xdr:rowOff>38100</xdr:rowOff>
    </xdr:from>
    <xdr:to>
      <xdr:col>0</xdr:col>
      <xdr:colOff>2143125</xdr:colOff>
      <xdr:row>10</xdr:row>
      <xdr:rowOff>1527175</xdr:rowOff>
    </xdr:to>
    <xdr:pic>
      <xdr:nvPicPr>
        <xdr:cNvPr id="871" name="图片 870">
          <a:extLst>
            <a:ext uri="{FF2B5EF4-FFF2-40B4-BE49-F238E27FC236}">
              <a16:creationId xmlns:a16="http://schemas.microsoft.com/office/drawing/2014/main" id="{00000000-0008-0000-6500-000067030000}"/>
            </a:ext>
          </a:extLst>
        </xdr:cNvPr>
        <xdr:cNvPicPr>
          <a:picLocks noChangeAspect="1"/>
        </xdr:cNvPicPr>
      </xdr:nvPicPr>
      <xdr:blipFill>
        <a:blip xmlns:r="http://schemas.openxmlformats.org/officeDocument/2006/relationships" r:embed="rId599"/>
        <a:stretch>
          <a:fillRect/>
        </a:stretch>
      </xdr:blipFill>
      <xdr:spPr>
        <a:xfrm>
          <a:off x="120015" y="12637770"/>
          <a:ext cx="2023110" cy="1489075"/>
        </a:xfrm>
        <a:prstGeom prst="rect">
          <a:avLst/>
        </a:prstGeom>
        <a:noFill/>
        <a:ln w="9525">
          <a:noFill/>
        </a:ln>
      </xdr:spPr>
    </xdr:pic>
    <xdr:clientData/>
  </xdr:twoCellAnchor>
  <xdr:twoCellAnchor editAs="oneCell">
    <xdr:from>
      <xdr:col>0</xdr:col>
      <xdr:colOff>95250</xdr:colOff>
      <xdr:row>11</xdr:row>
      <xdr:rowOff>85725</xdr:rowOff>
    </xdr:from>
    <xdr:to>
      <xdr:col>0</xdr:col>
      <xdr:colOff>2058035</xdr:colOff>
      <xdr:row>11</xdr:row>
      <xdr:rowOff>1553845</xdr:rowOff>
    </xdr:to>
    <xdr:pic>
      <xdr:nvPicPr>
        <xdr:cNvPr id="872" name="图片 871">
          <a:extLst>
            <a:ext uri="{FF2B5EF4-FFF2-40B4-BE49-F238E27FC236}">
              <a16:creationId xmlns:a16="http://schemas.microsoft.com/office/drawing/2014/main" id="{00000000-0008-0000-6500-000068030000}"/>
            </a:ext>
          </a:extLst>
        </xdr:cNvPr>
        <xdr:cNvPicPr>
          <a:picLocks noChangeAspect="1"/>
        </xdr:cNvPicPr>
      </xdr:nvPicPr>
      <xdr:blipFill>
        <a:blip xmlns:r="http://schemas.openxmlformats.org/officeDocument/2006/relationships" r:embed="rId600"/>
        <a:stretch>
          <a:fillRect/>
        </a:stretch>
      </xdr:blipFill>
      <xdr:spPr>
        <a:xfrm>
          <a:off x="95250" y="14323695"/>
          <a:ext cx="1962785" cy="1468120"/>
        </a:xfrm>
        <a:prstGeom prst="rect">
          <a:avLst/>
        </a:prstGeom>
        <a:noFill/>
        <a:ln w="9525">
          <a:noFill/>
        </a:ln>
      </xdr:spPr>
    </xdr:pic>
    <xdr:clientData/>
  </xdr:twoCellAnchor>
  <xdr:twoCellAnchor editAs="oneCell">
    <xdr:from>
      <xdr:col>0</xdr:col>
      <xdr:colOff>304800</xdr:colOff>
      <xdr:row>12</xdr:row>
      <xdr:rowOff>38100</xdr:rowOff>
    </xdr:from>
    <xdr:to>
      <xdr:col>0</xdr:col>
      <xdr:colOff>2067560</xdr:colOff>
      <xdr:row>12</xdr:row>
      <xdr:rowOff>1487170</xdr:rowOff>
    </xdr:to>
    <xdr:pic>
      <xdr:nvPicPr>
        <xdr:cNvPr id="873" name="图片 872">
          <a:extLst>
            <a:ext uri="{FF2B5EF4-FFF2-40B4-BE49-F238E27FC236}">
              <a16:creationId xmlns:a16="http://schemas.microsoft.com/office/drawing/2014/main" id="{00000000-0008-0000-6500-000069030000}"/>
            </a:ext>
          </a:extLst>
        </xdr:cNvPr>
        <xdr:cNvPicPr>
          <a:picLocks noChangeAspect="1"/>
        </xdr:cNvPicPr>
      </xdr:nvPicPr>
      <xdr:blipFill>
        <a:blip xmlns:r="http://schemas.openxmlformats.org/officeDocument/2006/relationships" r:embed="rId601"/>
        <a:stretch>
          <a:fillRect/>
        </a:stretch>
      </xdr:blipFill>
      <xdr:spPr>
        <a:xfrm>
          <a:off x="304800" y="15838170"/>
          <a:ext cx="1762760" cy="1449070"/>
        </a:xfrm>
        <a:prstGeom prst="rect">
          <a:avLst/>
        </a:prstGeom>
        <a:noFill/>
        <a:ln w="9525">
          <a:noFill/>
        </a:ln>
      </xdr:spPr>
    </xdr:pic>
    <xdr:clientData/>
  </xdr:twoCellAnchor>
  <xdr:twoCellAnchor editAs="oneCell">
    <xdr:from>
      <xdr:col>0</xdr:col>
      <xdr:colOff>285750</xdr:colOff>
      <xdr:row>13</xdr:row>
      <xdr:rowOff>57150</xdr:rowOff>
    </xdr:from>
    <xdr:to>
      <xdr:col>0</xdr:col>
      <xdr:colOff>1981835</xdr:colOff>
      <xdr:row>13</xdr:row>
      <xdr:rowOff>1478280</xdr:rowOff>
    </xdr:to>
    <xdr:pic>
      <xdr:nvPicPr>
        <xdr:cNvPr id="874" name="图片 873">
          <a:extLst>
            <a:ext uri="{FF2B5EF4-FFF2-40B4-BE49-F238E27FC236}">
              <a16:creationId xmlns:a16="http://schemas.microsoft.com/office/drawing/2014/main" id="{00000000-0008-0000-6500-00006A030000}"/>
            </a:ext>
          </a:extLst>
        </xdr:cNvPr>
        <xdr:cNvPicPr>
          <a:picLocks noChangeAspect="1"/>
        </xdr:cNvPicPr>
      </xdr:nvPicPr>
      <xdr:blipFill>
        <a:blip xmlns:r="http://schemas.openxmlformats.org/officeDocument/2006/relationships" r:embed="rId602"/>
        <a:stretch>
          <a:fillRect/>
        </a:stretch>
      </xdr:blipFill>
      <xdr:spPr>
        <a:xfrm>
          <a:off x="285750" y="17419320"/>
          <a:ext cx="1696085" cy="1421130"/>
        </a:xfrm>
        <a:prstGeom prst="rect">
          <a:avLst/>
        </a:prstGeom>
        <a:noFill/>
        <a:ln w="9525">
          <a:noFill/>
        </a:ln>
      </xdr:spPr>
    </xdr:pic>
    <xdr:clientData/>
  </xdr:twoCellAnchor>
  <xdr:twoCellAnchor editAs="oneCell">
    <xdr:from>
      <xdr:col>0</xdr:col>
      <xdr:colOff>104775</xdr:colOff>
      <xdr:row>14</xdr:row>
      <xdr:rowOff>66675</xdr:rowOff>
    </xdr:from>
    <xdr:to>
      <xdr:col>0</xdr:col>
      <xdr:colOff>2105025</xdr:colOff>
      <xdr:row>14</xdr:row>
      <xdr:rowOff>1481455</xdr:rowOff>
    </xdr:to>
    <xdr:pic>
      <xdr:nvPicPr>
        <xdr:cNvPr id="875" name="图片 874">
          <a:extLst>
            <a:ext uri="{FF2B5EF4-FFF2-40B4-BE49-F238E27FC236}">
              <a16:creationId xmlns:a16="http://schemas.microsoft.com/office/drawing/2014/main" id="{00000000-0008-0000-6500-00006B030000}"/>
            </a:ext>
          </a:extLst>
        </xdr:cNvPr>
        <xdr:cNvPicPr>
          <a:picLocks noChangeAspect="1"/>
        </xdr:cNvPicPr>
      </xdr:nvPicPr>
      <xdr:blipFill>
        <a:blip xmlns:r="http://schemas.openxmlformats.org/officeDocument/2006/relationships" r:embed="rId603"/>
        <a:stretch>
          <a:fillRect/>
        </a:stretch>
      </xdr:blipFill>
      <xdr:spPr>
        <a:xfrm>
          <a:off x="104775" y="18990945"/>
          <a:ext cx="2000250" cy="1414780"/>
        </a:xfrm>
        <a:prstGeom prst="rect">
          <a:avLst/>
        </a:prstGeom>
        <a:noFill/>
        <a:ln w="9525">
          <a:noFill/>
        </a:ln>
      </xdr:spPr>
    </xdr:pic>
    <xdr:clientData/>
  </xdr:twoCellAnchor>
  <xdr:twoCellAnchor editAs="oneCell">
    <xdr:from>
      <xdr:col>0</xdr:col>
      <xdr:colOff>161925</xdr:colOff>
      <xdr:row>15</xdr:row>
      <xdr:rowOff>38100</xdr:rowOff>
    </xdr:from>
    <xdr:to>
      <xdr:col>0</xdr:col>
      <xdr:colOff>2086610</xdr:colOff>
      <xdr:row>15</xdr:row>
      <xdr:rowOff>1517650</xdr:rowOff>
    </xdr:to>
    <xdr:pic>
      <xdr:nvPicPr>
        <xdr:cNvPr id="876" name="图片 875">
          <a:extLst>
            <a:ext uri="{FF2B5EF4-FFF2-40B4-BE49-F238E27FC236}">
              <a16:creationId xmlns:a16="http://schemas.microsoft.com/office/drawing/2014/main" id="{00000000-0008-0000-6500-00006C030000}"/>
            </a:ext>
          </a:extLst>
        </xdr:cNvPr>
        <xdr:cNvPicPr>
          <a:picLocks noChangeAspect="1"/>
        </xdr:cNvPicPr>
      </xdr:nvPicPr>
      <xdr:blipFill>
        <a:blip xmlns:r="http://schemas.openxmlformats.org/officeDocument/2006/relationships" r:embed="rId604"/>
        <a:stretch>
          <a:fillRect/>
        </a:stretch>
      </xdr:blipFill>
      <xdr:spPr>
        <a:xfrm>
          <a:off x="161925" y="20524470"/>
          <a:ext cx="1924685" cy="1479550"/>
        </a:xfrm>
        <a:prstGeom prst="rect">
          <a:avLst/>
        </a:prstGeom>
        <a:noFill/>
        <a:ln w="9525">
          <a:noFill/>
        </a:ln>
      </xdr:spPr>
    </xdr:pic>
    <xdr:clientData/>
  </xdr:twoCellAnchor>
  <xdr:twoCellAnchor editAs="oneCell">
    <xdr:from>
      <xdr:col>0</xdr:col>
      <xdr:colOff>295275</xdr:colOff>
      <xdr:row>16</xdr:row>
      <xdr:rowOff>38100</xdr:rowOff>
    </xdr:from>
    <xdr:to>
      <xdr:col>0</xdr:col>
      <xdr:colOff>2000250</xdr:colOff>
      <xdr:row>16</xdr:row>
      <xdr:rowOff>1513205</xdr:rowOff>
    </xdr:to>
    <xdr:pic>
      <xdr:nvPicPr>
        <xdr:cNvPr id="877" name="图片 876">
          <a:extLst>
            <a:ext uri="{FF2B5EF4-FFF2-40B4-BE49-F238E27FC236}">
              <a16:creationId xmlns:a16="http://schemas.microsoft.com/office/drawing/2014/main" id="{00000000-0008-0000-6500-00006D030000}"/>
            </a:ext>
          </a:extLst>
        </xdr:cNvPr>
        <xdr:cNvPicPr>
          <a:picLocks noChangeAspect="1"/>
        </xdr:cNvPicPr>
      </xdr:nvPicPr>
      <xdr:blipFill>
        <a:blip xmlns:r="http://schemas.openxmlformats.org/officeDocument/2006/relationships" r:embed="rId605"/>
        <a:stretch>
          <a:fillRect/>
        </a:stretch>
      </xdr:blipFill>
      <xdr:spPr>
        <a:xfrm>
          <a:off x="295275" y="22086570"/>
          <a:ext cx="1704975" cy="1475105"/>
        </a:xfrm>
        <a:prstGeom prst="rect">
          <a:avLst/>
        </a:prstGeom>
        <a:noFill/>
        <a:ln w="9525">
          <a:noFill/>
        </a:ln>
      </xdr:spPr>
    </xdr:pic>
    <xdr:clientData/>
  </xdr:twoCellAnchor>
  <xdr:twoCellAnchor editAs="oneCell">
    <xdr:from>
      <xdr:col>0</xdr:col>
      <xdr:colOff>295275</xdr:colOff>
      <xdr:row>17</xdr:row>
      <xdr:rowOff>57150</xdr:rowOff>
    </xdr:from>
    <xdr:to>
      <xdr:col>0</xdr:col>
      <xdr:colOff>1990725</xdr:colOff>
      <xdr:row>17</xdr:row>
      <xdr:rowOff>1522095</xdr:rowOff>
    </xdr:to>
    <xdr:pic>
      <xdr:nvPicPr>
        <xdr:cNvPr id="878" name="图片 877">
          <a:extLst>
            <a:ext uri="{FF2B5EF4-FFF2-40B4-BE49-F238E27FC236}">
              <a16:creationId xmlns:a16="http://schemas.microsoft.com/office/drawing/2014/main" id="{00000000-0008-0000-6500-00006E030000}"/>
            </a:ext>
          </a:extLst>
        </xdr:cNvPr>
        <xdr:cNvPicPr>
          <a:picLocks noChangeAspect="1"/>
        </xdr:cNvPicPr>
      </xdr:nvPicPr>
      <xdr:blipFill>
        <a:blip xmlns:r="http://schemas.openxmlformats.org/officeDocument/2006/relationships" r:embed="rId606"/>
        <a:stretch>
          <a:fillRect/>
        </a:stretch>
      </xdr:blipFill>
      <xdr:spPr>
        <a:xfrm>
          <a:off x="295275" y="23667720"/>
          <a:ext cx="1695450" cy="1464945"/>
        </a:xfrm>
        <a:prstGeom prst="rect">
          <a:avLst/>
        </a:prstGeom>
        <a:noFill/>
        <a:ln w="9525">
          <a:noFill/>
        </a:ln>
      </xdr:spPr>
    </xdr:pic>
    <xdr:clientData/>
  </xdr:twoCellAnchor>
  <xdr:twoCellAnchor editAs="oneCell">
    <xdr:from>
      <xdr:col>0</xdr:col>
      <xdr:colOff>323850</xdr:colOff>
      <xdr:row>18</xdr:row>
      <xdr:rowOff>66675</xdr:rowOff>
    </xdr:from>
    <xdr:to>
      <xdr:col>0</xdr:col>
      <xdr:colOff>1981200</xdr:colOff>
      <xdr:row>18</xdr:row>
      <xdr:rowOff>1501140</xdr:rowOff>
    </xdr:to>
    <xdr:pic>
      <xdr:nvPicPr>
        <xdr:cNvPr id="879" name="图片 878">
          <a:extLst>
            <a:ext uri="{FF2B5EF4-FFF2-40B4-BE49-F238E27FC236}">
              <a16:creationId xmlns:a16="http://schemas.microsoft.com/office/drawing/2014/main" id="{00000000-0008-0000-6500-00006F030000}"/>
            </a:ext>
          </a:extLst>
        </xdr:cNvPr>
        <xdr:cNvPicPr>
          <a:picLocks noChangeAspect="1"/>
        </xdr:cNvPicPr>
      </xdr:nvPicPr>
      <xdr:blipFill>
        <a:blip xmlns:r="http://schemas.openxmlformats.org/officeDocument/2006/relationships" r:embed="rId607"/>
        <a:stretch>
          <a:fillRect/>
        </a:stretch>
      </xdr:blipFill>
      <xdr:spPr>
        <a:xfrm>
          <a:off x="323850" y="25239345"/>
          <a:ext cx="1657350" cy="1434465"/>
        </a:xfrm>
        <a:prstGeom prst="rect">
          <a:avLst/>
        </a:prstGeom>
        <a:noFill/>
        <a:ln w="9525">
          <a:noFill/>
        </a:ln>
      </xdr:spPr>
    </xdr:pic>
    <xdr:clientData/>
  </xdr:twoCellAnchor>
  <xdr:twoCellAnchor editAs="oneCell">
    <xdr:from>
      <xdr:col>0</xdr:col>
      <xdr:colOff>314325</xdr:colOff>
      <xdr:row>19</xdr:row>
      <xdr:rowOff>66675</xdr:rowOff>
    </xdr:from>
    <xdr:to>
      <xdr:col>0</xdr:col>
      <xdr:colOff>1972310</xdr:colOff>
      <xdr:row>19</xdr:row>
      <xdr:rowOff>1536065</xdr:rowOff>
    </xdr:to>
    <xdr:pic>
      <xdr:nvPicPr>
        <xdr:cNvPr id="880" name="图片 879">
          <a:extLst>
            <a:ext uri="{FF2B5EF4-FFF2-40B4-BE49-F238E27FC236}">
              <a16:creationId xmlns:a16="http://schemas.microsoft.com/office/drawing/2014/main" id="{00000000-0008-0000-6500-000070030000}"/>
            </a:ext>
          </a:extLst>
        </xdr:cNvPr>
        <xdr:cNvPicPr>
          <a:picLocks noChangeAspect="1"/>
        </xdr:cNvPicPr>
      </xdr:nvPicPr>
      <xdr:blipFill>
        <a:blip xmlns:r="http://schemas.openxmlformats.org/officeDocument/2006/relationships" r:embed="rId608"/>
        <a:stretch>
          <a:fillRect/>
        </a:stretch>
      </xdr:blipFill>
      <xdr:spPr>
        <a:xfrm>
          <a:off x="314325" y="26801445"/>
          <a:ext cx="1657985" cy="1469390"/>
        </a:xfrm>
        <a:prstGeom prst="rect">
          <a:avLst/>
        </a:prstGeom>
        <a:noFill/>
        <a:ln w="9525">
          <a:noFill/>
        </a:ln>
      </xdr:spPr>
    </xdr:pic>
    <xdr:clientData/>
  </xdr:twoCellAnchor>
  <xdr:twoCellAnchor editAs="oneCell">
    <xdr:from>
      <xdr:col>0</xdr:col>
      <xdr:colOff>133350</xdr:colOff>
      <xdr:row>20</xdr:row>
      <xdr:rowOff>95250</xdr:rowOff>
    </xdr:from>
    <xdr:to>
      <xdr:col>0</xdr:col>
      <xdr:colOff>2143760</xdr:colOff>
      <xdr:row>20</xdr:row>
      <xdr:rowOff>1474470</xdr:rowOff>
    </xdr:to>
    <xdr:pic>
      <xdr:nvPicPr>
        <xdr:cNvPr id="881" name="图片 880">
          <a:extLst>
            <a:ext uri="{FF2B5EF4-FFF2-40B4-BE49-F238E27FC236}">
              <a16:creationId xmlns:a16="http://schemas.microsoft.com/office/drawing/2014/main" id="{00000000-0008-0000-6500-000071030000}"/>
            </a:ext>
          </a:extLst>
        </xdr:cNvPr>
        <xdr:cNvPicPr>
          <a:picLocks noChangeAspect="1"/>
        </xdr:cNvPicPr>
      </xdr:nvPicPr>
      <xdr:blipFill>
        <a:blip xmlns:r="http://schemas.openxmlformats.org/officeDocument/2006/relationships" r:embed="rId609"/>
        <a:stretch>
          <a:fillRect/>
        </a:stretch>
      </xdr:blipFill>
      <xdr:spPr>
        <a:xfrm>
          <a:off x="133350" y="28392120"/>
          <a:ext cx="2010410" cy="1379220"/>
        </a:xfrm>
        <a:prstGeom prst="rect">
          <a:avLst/>
        </a:prstGeom>
        <a:noFill/>
        <a:ln w="9525">
          <a:noFill/>
        </a:ln>
      </xdr:spPr>
    </xdr:pic>
    <xdr:clientData/>
  </xdr:twoCellAnchor>
  <xdr:twoCellAnchor editAs="oneCell">
    <xdr:from>
      <xdr:col>0</xdr:col>
      <xdr:colOff>47625</xdr:colOff>
      <xdr:row>21</xdr:row>
      <xdr:rowOff>57150</xdr:rowOff>
    </xdr:from>
    <xdr:to>
      <xdr:col>0</xdr:col>
      <xdr:colOff>2155190</xdr:colOff>
      <xdr:row>21</xdr:row>
      <xdr:rowOff>1506220</xdr:rowOff>
    </xdr:to>
    <xdr:pic>
      <xdr:nvPicPr>
        <xdr:cNvPr id="882" name="图片 881">
          <a:extLst>
            <a:ext uri="{FF2B5EF4-FFF2-40B4-BE49-F238E27FC236}">
              <a16:creationId xmlns:a16="http://schemas.microsoft.com/office/drawing/2014/main" id="{00000000-0008-0000-6500-000072030000}"/>
            </a:ext>
          </a:extLst>
        </xdr:cNvPr>
        <xdr:cNvPicPr>
          <a:picLocks noChangeAspect="1"/>
        </xdr:cNvPicPr>
      </xdr:nvPicPr>
      <xdr:blipFill>
        <a:blip xmlns:r="http://schemas.openxmlformats.org/officeDocument/2006/relationships" r:embed="rId610"/>
        <a:stretch>
          <a:fillRect/>
        </a:stretch>
      </xdr:blipFill>
      <xdr:spPr>
        <a:xfrm>
          <a:off x="47625" y="30135195"/>
          <a:ext cx="2107565" cy="1449070"/>
        </a:xfrm>
        <a:prstGeom prst="rect">
          <a:avLst/>
        </a:prstGeom>
        <a:noFill/>
        <a:ln w="9525">
          <a:noFill/>
        </a:ln>
      </xdr:spPr>
    </xdr:pic>
    <xdr:clientData/>
  </xdr:twoCellAnchor>
  <xdr:twoCellAnchor editAs="oneCell">
    <xdr:from>
      <xdr:col>0</xdr:col>
      <xdr:colOff>38100</xdr:colOff>
      <xdr:row>22</xdr:row>
      <xdr:rowOff>47625</xdr:rowOff>
    </xdr:from>
    <xdr:to>
      <xdr:col>0</xdr:col>
      <xdr:colOff>2162810</xdr:colOff>
      <xdr:row>22</xdr:row>
      <xdr:rowOff>1517015</xdr:rowOff>
    </xdr:to>
    <xdr:pic>
      <xdr:nvPicPr>
        <xdr:cNvPr id="883" name="图片 882">
          <a:extLst>
            <a:ext uri="{FF2B5EF4-FFF2-40B4-BE49-F238E27FC236}">
              <a16:creationId xmlns:a16="http://schemas.microsoft.com/office/drawing/2014/main" id="{00000000-0008-0000-6500-000073030000}"/>
            </a:ext>
          </a:extLst>
        </xdr:cNvPr>
        <xdr:cNvPicPr>
          <a:picLocks noChangeAspect="1"/>
        </xdr:cNvPicPr>
      </xdr:nvPicPr>
      <xdr:blipFill>
        <a:blip xmlns:r="http://schemas.openxmlformats.org/officeDocument/2006/relationships" r:embed="rId611"/>
        <a:stretch>
          <a:fillRect/>
        </a:stretch>
      </xdr:blipFill>
      <xdr:spPr>
        <a:xfrm>
          <a:off x="38100" y="31906845"/>
          <a:ext cx="2124710" cy="1469390"/>
        </a:xfrm>
        <a:prstGeom prst="rect">
          <a:avLst/>
        </a:prstGeom>
        <a:noFill/>
        <a:ln w="9525">
          <a:noFill/>
        </a:ln>
      </xdr:spPr>
    </xdr:pic>
    <xdr:clientData/>
  </xdr:twoCellAnchor>
  <xdr:twoCellAnchor editAs="oneCell">
    <xdr:from>
      <xdr:col>0</xdr:col>
      <xdr:colOff>140335</xdr:colOff>
      <xdr:row>23</xdr:row>
      <xdr:rowOff>73025</xdr:rowOff>
    </xdr:from>
    <xdr:to>
      <xdr:col>0</xdr:col>
      <xdr:colOff>2150110</xdr:colOff>
      <xdr:row>23</xdr:row>
      <xdr:rowOff>1503680</xdr:rowOff>
    </xdr:to>
    <xdr:pic>
      <xdr:nvPicPr>
        <xdr:cNvPr id="884" name="图片 883">
          <a:extLst>
            <a:ext uri="{FF2B5EF4-FFF2-40B4-BE49-F238E27FC236}">
              <a16:creationId xmlns:a16="http://schemas.microsoft.com/office/drawing/2014/main" id="{00000000-0008-0000-6500-000074030000}"/>
            </a:ext>
          </a:extLst>
        </xdr:cNvPr>
        <xdr:cNvPicPr>
          <a:picLocks noChangeAspect="1"/>
        </xdr:cNvPicPr>
      </xdr:nvPicPr>
      <xdr:blipFill>
        <a:blip xmlns:r="http://schemas.openxmlformats.org/officeDocument/2006/relationships" r:embed="rId612"/>
        <a:stretch>
          <a:fillRect/>
        </a:stretch>
      </xdr:blipFill>
      <xdr:spPr>
        <a:xfrm>
          <a:off x="140335" y="33713420"/>
          <a:ext cx="2009775" cy="1430655"/>
        </a:xfrm>
        <a:prstGeom prst="rect">
          <a:avLst/>
        </a:prstGeom>
        <a:noFill/>
        <a:ln w="9525">
          <a:noFill/>
        </a:ln>
      </xdr:spPr>
    </xdr:pic>
    <xdr:clientData/>
  </xdr:twoCellAnchor>
  <xdr:twoCellAnchor editAs="oneCell">
    <xdr:from>
      <xdr:col>0</xdr:col>
      <xdr:colOff>635</xdr:colOff>
      <xdr:row>116</xdr:row>
      <xdr:rowOff>152400</xdr:rowOff>
    </xdr:from>
    <xdr:to>
      <xdr:col>0</xdr:col>
      <xdr:colOff>2153920</xdr:colOff>
      <xdr:row>117</xdr:row>
      <xdr:rowOff>10160</xdr:rowOff>
    </xdr:to>
    <xdr:pic>
      <xdr:nvPicPr>
        <xdr:cNvPr id="885" name="图片 884">
          <a:extLst>
            <a:ext uri="{FF2B5EF4-FFF2-40B4-BE49-F238E27FC236}">
              <a16:creationId xmlns:a16="http://schemas.microsoft.com/office/drawing/2014/main" id="{00000000-0008-0000-6500-000075030000}"/>
            </a:ext>
          </a:extLst>
        </xdr:cNvPr>
        <xdr:cNvPicPr>
          <a:picLocks noChangeAspect="1"/>
        </xdr:cNvPicPr>
      </xdr:nvPicPr>
      <xdr:blipFill>
        <a:blip xmlns:r="http://schemas.openxmlformats.org/officeDocument/2006/relationships" r:embed="rId613"/>
        <a:stretch>
          <a:fillRect/>
        </a:stretch>
      </xdr:blipFill>
      <xdr:spPr>
        <a:xfrm>
          <a:off x="635" y="189167770"/>
          <a:ext cx="2153285" cy="1419860"/>
        </a:xfrm>
        <a:prstGeom prst="rect">
          <a:avLst/>
        </a:prstGeom>
        <a:noFill/>
        <a:ln w="9525">
          <a:noFill/>
        </a:ln>
      </xdr:spPr>
    </xdr:pic>
    <xdr:clientData/>
  </xdr:twoCellAnchor>
  <xdr:twoCellAnchor editAs="oneCell">
    <xdr:from>
      <xdr:col>0</xdr:col>
      <xdr:colOff>47625</xdr:colOff>
      <xdr:row>117</xdr:row>
      <xdr:rowOff>85725</xdr:rowOff>
    </xdr:from>
    <xdr:to>
      <xdr:col>0</xdr:col>
      <xdr:colOff>2181860</xdr:colOff>
      <xdr:row>117</xdr:row>
      <xdr:rowOff>1490980</xdr:rowOff>
    </xdr:to>
    <xdr:pic>
      <xdr:nvPicPr>
        <xdr:cNvPr id="886" name="图片 885">
          <a:extLst>
            <a:ext uri="{FF2B5EF4-FFF2-40B4-BE49-F238E27FC236}">
              <a16:creationId xmlns:a16="http://schemas.microsoft.com/office/drawing/2014/main" id="{00000000-0008-0000-6500-000076030000}"/>
            </a:ext>
          </a:extLst>
        </xdr:cNvPr>
        <xdr:cNvPicPr>
          <a:picLocks noChangeAspect="1"/>
        </xdr:cNvPicPr>
      </xdr:nvPicPr>
      <xdr:blipFill>
        <a:blip xmlns:r="http://schemas.openxmlformats.org/officeDocument/2006/relationships" r:embed="rId614"/>
        <a:stretch>
          <a:fillRect/>
        </a:stretch>
      </xdr:blipFill>
      <xdr:spPr>
        <a:xfrm>
          <a:off x="47625" y="190663195"/>
          <a:ext cx="2134235" cy="1405255"/>
        </a:xfrm>
        <a:prstGeom prst="rect">
          <a:avLst/>
        </a:prstGeom>
        <a:noFill/>
        <a:ln w="9525">
          <a:noFill/>
        </a:ln>
      </xdr:spPr>
    </xdr:pic>
    <xdr:clientData/>
  </xdr:twoCellAnchor>
  <xdr:twoCellAnchor editAs="oneCell">
    <xdr:from>
      <xdr:col>0</xdr:col>
      <xdr:colOff>635</xdr:colOff>
      <xdr:row>118</xdr:row>
      <xdr:rowOff>38100</xdr:rowOff>
    </xdr:from>
    <xdr:to>
      <xdr:col>0</xdr:col>
      <xdr:colOff>2182495</xdr:colOff>
      <xdr:row>118</xdr:row>
      <xdr:rowOff>1477010</xdr:rowOff>
    </xdr:to>
    <xdr:pic>
      <xdr:nvPicPr>
        <xdr:cNvPr id="887" name="图片 886">
          <a:extLst>
            <a:ext uri="{FF2B5EF4-FFF2-40B4-BE49-F238E27FC236}">
              <a16:creationId xmlns:a16="http://schemas.microsoft.com/office/drawing/2014/main" id="{00000000-0008-0000-6500-000077030000}"/>
            </a:ext>
          </a:extLst>
        </xdr:cNvPr>
        <xdr:cNvPicPr>
          <a:picLocks noChangeAspect="1"/>
        </xdr:cNvPicPr>
      </xdr:nvPicPr>
      <xdr:blipFill>
        <a:blip xmlns:r="http://schemas.openxmlformats.org/officeDocument/2006/relationships" r:embed="rId615"/>
        <a:stretch>
          <a:fillRect/>
        </a:stretch>
      </xdr:blipFill>
      <xdr:spPr>
        <a:xfrm>
          <a:off x="635" y="192177670"/>
          <a:ext cx="2181860" cy="1438910"/>
        </a:xfrm>
        <a:prstGeom prst="rect">
          <a:avLst/>
        </a:prstGeom>
        <a:noFill/>
        <a:ln w="9525">
          <a:noFill/>
        </a:ln>
      </xdr:spPr>
    </xdr:pic>
    <xdr:clientData/>
  </xdr:twoCellAnchor>
  <xdr:twoCellAnchor editAs="oneCell">
    <xdr:from>
      <xdr:col>0</xdr:col>
      <xdr:colOff>262890</xdr:colOff>
      <xdr:row>124</xdr:row>
      <xdr:rowOff>67310</xdr:rowOff>
    </xdr:from>
    <xdr:to>
      <xdr:col>0</xdr:col>
      <xdr:colOff>1971675</xdr:colOff>
      <xdr:row>124</xdr:row>
      <xdr:rowOff>1513840</xdr:rowOff>
    </xdr:to>
    <xdr:pic>
      <xdr:nvPicPr>
        <xdr:cNvPr id="888" name="图片 887">
          <a:extLst>
            <a:ext uri="{FF2B5EF4-FFF2-40B4-BE49-F238E27FC236}">
              <a16:creationId xmlns:a16="http://schemas.microsoft.com/office/drawing/2014/main" id="{00000000-0008-0000-6500-000078030000}"/>
            </a:ext>
          </a:extLst>
        </xdr:cNvPr>
        <xdr:cNvPicPr>
          <a:picLocks noChangeAspect="1"/>
        </xdr:cNvPicPr>
      </xdr:nvPicPr>
      <xdr:blipFill>
        <a:blip xmlns:r="http://schemas.openxmlformats.org/officeDocument/2006/relationships" r:embed="rId616"/>
        <a:stretch>
          <a:fillRect/>
        </a:stretch>
      </xdr:blipFill>
      <xdr:spPr>
        <a:xfrm>
          <a:off x="262890" y="201579480"/>
          <a:ext cx="1708785" cy="1446530"/>
        </a:xfrm>
        <a:prstGeom prst="rect">
          <a:avLst/>
        </a:prstGeom>
        <a:noFill/>
        <a:ln w="9525">
          <a:noFill/>
        </a:ln>
      </xdr:spPr>
    </xdr:pic>
    <xdr:clientData/>
  </xdr:twoCellAnchor>
  <xdr:twoCellAnchor editAs="oneCell">
    <xdr:from>
      <xdr:col>0</xdr:col>
      <xdr:colOff>238125</xdr:colOff>
      <xdr:row>120</xdr:row>
      <xdr:rowOff>47625</xdr:rowOff>
    </xdr:from>
    <xdr:to>
      <xdr:col>0</xdr:col>
      <xdr:colOff>1889125</xdr:colOff>
      <xdr:row>120</xdr:row>
      <xdr:rowOff>1505585</xdr:rowOff>
    </xdr:to>
    <xdr:pic>
      <xdr:nvPicPr>
        <xdr:cNvPr id="889" name="图片 888">
          <a:extLst>
            <a:ext uri="{FF2B5EF4-FFF2-40B4-BE49-F238E27FC236}">
              <a16:creationId xmlns:a16="http://schemas.microsoft.com/office/drawing/2014/main" id="{00000000-0008-0000-6500-000079030000}"/>
            </a:ext>
          </a:extLst>
        </xdr:cNvPr>
        <xdr:cNvPicPr>
          <a:picLocks noChangeAspect="1"/>
        </xdr:cNvPicPr>
      </xdr:nvPicPr>
      <xdr:blipFill>
        <a:blip xmlns:r="http://schemas.openxmlformats.org/officeDocument/2006/relationships" r:embed="rId617"/>
        <a:stretch>
          <a:fillRect/>
        </a:stretch>
      </xdr:blipFill>
      <xdr:spPr>
        <a:xfrm>
          <a:off x="238125" y="195311395"/>
          <a:ext cx="1651000" cy="1457960"/>
        </a:xfrm>
        <a:prstGeom prst="rect">
          <a:avLst/>
        </a:prstGeom>
        <a:noFill/>
        <a:ln w="9525">
          <a:noFill/>
        </a:ln>
      </xdr:spPr>
    </xdr:pic>
    <xdr:clientData/>
  </xdr:twoCellAnchor>
  <xdr:twoCellAnchor editAs="oneCell">
    <xdr:from>
      <xdr:col>0</xdr:col>
      <xdr:colOff>247650</xdr:colOff>
      <xdr:row>122</xdr:row>
      <xdr:rowOff>85725</xdr:rowOff>
    </xdr:from>
    <xdr:to>
      <xdr:col>0</xdr:col>
      <xdr:colOff>2046605</xdr:colOff>
      <xdr:row>122</xdr:row>
      <xdr:rowOff>1496060</xdr:rowOff>
    </xdr:to>
    <xdr:pic>
      <xdr:nvPicPr>
        <xdr:cNvPr id="890" name="图片 889">
          <a:extLst>
            <a:ext uri="{FF2B5EF4-FFF2-40B4-BE49-F238E27FC236}">
              <a16:creationId xmlns:a16="http://schemas.microsoft.com/office/drawing/2014/main" id="{00000000-0008-0000-6500-00007A030000}"/>
            </a:ext>
          </a:extLst>
        </xdr:cNvPr>
        <xdr:cNvPicPr>
          <a:picLocks noChangeAspect="1"/>
        </xdr:cNvPicPr>
      </xdr:nvPicPr>
      <xdr:blipFill>
        <a:blip xmlns:r="http://schemas.openxmlformats.org/officeDocument/2006/relationships" r:embed="rId618"/>
        <a:stretch>
          <a:fillRect/>
        </a:stretch>
      </xdr:blipFill>
      <xdr:spPr>
        <a:xfrm>
          <a:off x="247650" y="198473695"/>
          <a:ext cx="1798955" cy="1410335"/>
        </a:xfrm>
        <a:prstGeom prst="rect">
          <a:avLst/>
        </a:prstGeom>
        <a:noFill/>
        <a:ln w="9525">
          <a:noFill/>
        </a:ln>
      </xdr:spPr>
    </xdr:pic>
    <xdr:clientData/>
  </xdr:twoCellAnchor>
  <xdr:twoCellAnchor editAs="oneCell">
    <xdr:from>
      <xdr:col>0</xdr:col>
      <xdr:colOff>285750</xdr:colOff>
      <xdr:row>121</xdr:row>
      <xdr:rowOff>66675</xdr:rowOff>
    </xdr:from>
    <xdr:to>
      <xdr:col>0</xdr:col>
      <xdr:colOff>2029460</xdr:colOff>
      <xdr:row>121</xdr:row>
      <xdr:rowOff>1502410</xdr:rowOff>
    </xdr:to>
    <xdr:pic>
      <xdr:nvPicPr>
        <xdr:cNvPr id="891" name="图片 890">
          <a:extLst>
            <a:ext uri="{FF2B5EF4-FFF2-40B4-BE49-F238E27FC236}">
              <a16:creationId xmlns:a16="http://schemas.microsoft.com/office/drawing/2014/main" id="{00000000-0008-0000-6500-00007B030000}"/>
            </a:ext>
          </a:extLst>
        </xdr:cNvPr>
        <xdr:cNvPicPr>
          <a:picLocks noChangeAspect="1"/>
        </xdr:cNvPicPr>
      </xdr:nvPicPr>
      <xdr:blipFill>
        <a:blip xmlns:r="http://schemas.openxmlformats.org/officeDocument/2006/relationships" r:embed="rId619"/>
        <a:stretch>
          <a:fillRect/>
        </a:stretch>
      </xdr:blipFill>
      <xdr:spPr>
        <a:xfrm>
          <a:off x="285750" y="196892545"/>
          <a:ext cx="1743710" cy="1435735"/>
        </a:xfrm>
        <a:prstGeom prst="rect">
          <a:avLst/>
        </a:prstGeom>
        <a:noFill/>
        <a:ln w="9525">
          <a:noFill/>
        </a:ln>
      </xdr:spPr>
    </xdr:pic>
    <xdr:clientData/>
  </xdr:twoCellAnchor>
  <xdr:twoCellAnchor editAs="oneCell">
    <xdr:from>
      <xdr:col>0</xdr:col>
      <xdr:colOff>635</xdr:colOff>
      <xdr:row>119</xdr:row>
      <xdr:rowOff>38100</xdr:rowOff>
    </xdr:from>
    <xdr:to>
      <xdr:col>0</xdr:col>
      <xdr:colOff>1829435</xdr:colOff>
      <xdr:row>119</xdr:row>
      <xdr:rowOff>1520825</xdr:rowOff>
    </xdr:to>
    <xdr:pic>
      <xdr:nvPicPr>
        <xdr:cNvPr id="892" name="图片 891">
          <a:extLst>
            <a:ext uri="{FF2B5EF4-FFF2-40B4-BE49-F238E27FC236}">
              <a16:creationId xmlns:a16="http://schemas.microsoft.com/office/drawing/2014/main" id="{00000000-0008-0000-6500-00007C030000}"/>
            </a:ext>
          </a:extLst>
        </xdr:cNvPr>
        <xdr:cNvPicPr>
          <a:picLocks noChangeAspect="1"/>
        </xdr:cNvPicPr>
      </xdr:nvPicPr>
      <xdr:blipFill>
        <a:blip xmlns:r="http://schemas.openxmlformats.org/officeDocument/2006/relationships" r:embed="rId620"/>
        <a:stretch>
          <a:fillRect/>
        </a:stretch>
      </xdr:blipFill>
      <xdr:spPr>
        <a:xfrm>
          <a:off x="635" y="193739770"/>
          <a:ext cx="1828800" cy="1482725"/>
        </a:xfrm>
        <a:prstGeom prst="rect">
          <a:avLst/>
        </a:prstGeom>
        <a:noFill/>
        <a:ln w="9525">
          <a:noFill/>
        </a:ln>
      </xdr:spPr>
    </xdr:pic>
    <xdr:clientData/>
  </xdr:twoCellAnchor>
  <xdr:twoCellAnchor editAs="oneCell">
    <xdr:from>
      <xdr:col>0</xdr:col>
      <xdr:colOff>278765</xdr:colOff>
      <xdr:row>123</xdr:row>
      <xdr:rowOff>38100</xdr:rowOff>
    </xdr:from>
    <xdr:to>
      <xdr:col>0</xdr:col>
      <xdr:colOff>2019300</xdr:colOff>
      <xdr:row>123</xdr:row>
      <xdr:rowOff>1520825</xdr:rowOff>
    </xdr:to>
    <xdr:pic>
      <xdr:nvPicPr>
        <xdr:cNvPr id="893" name="图片 892">
          <a:extLst>
            <a:ext uri="{FF2B5EF4-FFF2-40B4-BE49-F238E27FC236}">
              <a16:creationId xmlns:a16="http://schemas.microsoft.com/office/drawing/2014/main" id="{00000000-0008-0000-6500-00007D030000}"/>
            </a:ext>
          </a:extLst>
        </xdr:cNvPr>
        <xdr:cNvPicPr>
          <a:picLocks noChangeAspect="1"/>
        </xdr:cNvPicPr>
      </xdr:nvPicPr>
      <xdr:blipFill>
        <a:blip xmlns:r="http://schemas.openxmlformats.org/officeDocument/2006/relationships" r:embed="rId621"/>
        <a:stretch>
          <a:fillRect/>
        </a:stretch>
      </xdr:blipFill>
      <xdr:spPr>
        <a:xfrm>
          <a:off x="278765" y="199988170"/>
          <a:ext cx="1740535" cy="1482725"/>
        </a:xfrm>
        <a:prstGeom prst="rect">
          <a:avLst/>
        </a:prstGeom>
        <a:noFill/>
        <a:ln w="9525">
          <a:noFill/>
        </a:ln>
      </xdr:spPr>
    </xdr:pic>
    <xdr:clientData/>
  </xdr:twoCellAnchor>
  <xdr:twoCellAnchor editAs="oneCell">
    <xdr:from>
      <xdr:col>0</xdr:col>
      <xdr:colOff>276225</xdr:colOff>
      <xdr:row>125</xdr:row>
      <xdr:rowOff>57150</xdr:rowOff>
    </xdr:from>
    <xdr:to>
      <xdr:col>0</xdr:col>
      <xdr:colOff>1943100</xdr:colOff>
      <xdr:row>125</xdr:row>
      <xdr:rowOff>1468755</xdr:rowOff>
    </xdr:to>
    <xdr:pic>
      <xdr:nvPicPr>
        <xdr:cNvPr id="894" name="图片 893">
          <a:extLst>
            <a:ext uri="{FF2B5EF4-FFF2-40B4-BE49-F238E27FC236}">
              <a16:creationId xmlns:a16="http://schemas.microsoft.com/office/drawing/2014/main" id="{00000000-0008-0000-6500-00007E030000}"/>
            </a:ext>
          </a:extLst>
        </xdr:cNvPr>
        <xdr:cNvPicPr>
          <a:picLocks noChangeAspect="1"/>
        </xdr:cNvPicPr>
      </xdr:nvPicPr>
      <xdr:blipFill>
        <a:blip xmlns:r="http://schemas.openxmlformats.org/officeDocument/2006/relationships" r:embed="rId622"/>
        <a:stretch>
          <a:fillRect/>
        </a:stretch>
      </xdr:blipFill>
      <xdr:spPr>
        <a:xfrm>
          <a:off x="276225" y="203131420"/>
          <a:ext cx="1666875" cy="1411605"/>
        </a:xfrm>
        <a:prstGeom prst="rect">
          <a:avLst/>
        </a:prstGeom>
        <a:noFill/>
        <a:ln w="9525">
          <a:noFill/>
        </a:ln>
      </xdr:spPr>
    </xdr:pic>
    <xdr:clientData/>
  </xdr:twoCellAnchor>
  <xdr:twoCellAnchor editAs="oneCell">
    <xdr:from>
      <xdr:col>0</xdr:col>
      <xdr:colOff>257175</xdr:colOff>
      <xdr:row>126</xdr:row>
      <xdr:rowOff>76835</xdr:rowOff>
    </xdr:from>
    <xdr:to>
      <xdr:col>0</xdr:col>
      <xdr:colOff>1995805</xdr:colOff>
      <xdr:row>126</xdr:row>
      <xdr:rowOff>1515110</xdr:rowOff>
    </xdr:to>
    <xdr:pic>
      <xdr:nvPicPr>
        <xdr:cNvPr id="895" name="图片 894">
          <a:extLst>
            <a:ext uri="{FF2B5EF4-FFF2-40B4-BE49-F238E27FC236}">
              <a16:creationId xmlns:a16="http://schemas.microsoft.com/office/drawing/2014/main" id="{00000000-0008-0000-6500-00007F030000}"/>
            </a:ext>
          </a:extLst>
        </xdr:cNvPr>
        <xdr:cNvPicPr>
          <a:picLocks noChangeAspect="1"/>
        </xdr:cNvPicPr>
      </xdr:nvPicPr>
      <xdr:blipFill>
        <a:blip xmlns:r="http://schemas.openxmlformats.org/officeDocument/2006/relationships" r:embed="rId623"/>
        <a:stretch>
          <a:fillRect/>
        </a:stretch>
      </xdr:blipFill>
      <xdr:spPr>
        <a:xfrm>
          <a:off x="257175" y="204713205"/>
          <a:ext cx="1738630" cy="1438275"/>
        </a:xfrm>
        <a:prstGeom prst="rect">
          <a:avLst/>
        </a:prstGeom>
        <a:noFill/>
        <a:ln w="9525">
          <a:noFill/>
        </a:ln>
      </xdr:spPr>
    </xdr:pic>
    <xdr:clientData/>
  </xdr:twoCellAnchor>
  <xdr:twoCellAnchor editAs="oneCell">
    <xdr:from>
      <xdr:col>0</xdr:col>
      <xdr:colOff>276225</xdr:colOff>
      <xdr:row>127</xdr:row>
      <xdr:rowOff>76200</xdr:rowOff>
    </xdr:from>
    <xdr:to>
      <xdr:col>0</xdr:col>
      <xdr:colOff>1943100</xdr:colOff>
      <xdr:row>127</xdr:row>
      <xdr:rowOff>1499870</xdr:rowOff>
    </xdr:to>
    <xdr:pic>
      <xdr:nvPicPr>
        <xdr:cNvPr id="896" name="图片 895">
          <a:extLst>
            <a:ext uri="{FF2B5EF4-FFF2-40B4-BE49-F238E27FC236}">
              <a16:creationId xmlns:a16="http://schemas.microsoft.com/office/drawing/2014/main" id="{00000000-0008-0000-6500-000080030000}"/>
            </a:ext>
          </a:extLst>
        </xdr:cNvPr>
        <xdr:cNvPicPr>
          <a:picLocks noChangeAspect="1"/>
        </xdr:cNvPicPr>
      </xdr:nvPicPr>
      <xdr:blipFill>
        <a:blip xmlns:r="http://schemas.openxmlformats.org/officeDocument/2006/relationships" r:embed="rId624"/>
        <a:stretch>
          <a:fillRect/>
        </a:stretch>
      </xdr:blipFill>
      <xdr:spPr>
        <a:xfrm>
          <a:off x="276225" y="206274670"/>
          <a:ext cx="1666875" cy="1423670"/>
        </a:xfrm>
        <a:prstGeom prst="rect">
          <a:avLst/>
        </a:prstGeom>
        <a:noFill/>
        <a:ln w="9525">
          <a:noFill/>
        </a:ln>
      </xdr:spPr>
    </xdr:pic>
    <xdr:clientData/>
  </xdr:twoCellAnchor>
  <xdr:twoCellAnchor editAs="oneCell">
    <xdr:from>
      <xdr:col>0</xdr:col>
      <xdr:colOff>171450</xdr:colOff>
      <xdr:row>128</xdr:row>
      <xdr:rowOff>28575</xdr:rowOff>
    </xdr:from>
    <xdr:to>
      <xdr:col>0</xdr:col>
      <xdr:colOff>2018030</xdr:colOff>
      <xdr:row>128</xdr:row>
      <xdr:rowOff>1448435</xdr:rowOff>
    </xdr:to>
    <xdr:pic>
      <xdr:nvPicPr>
        <xdr:cNvPr id="897" name="图片 896">
          <a:extLst>
            <a:ext uri="{FF2B5EF4-FFF2-40B4-BE49-F238E27FC236}">
              <a16:creationId xmlns:a16="http://schemas.microsoft.com/office/drawing/2014/main" id="{00000000-0008-0000-6500-000081030000}"/>
            </a:ext>
          </a:extLst>
        </xdr:cNvPr>
        <xdr:cNvPicPr>
          <a:picLocks noChangeAspect="1"/>
        </xdr:cNvPicPr>
      </xdr:nvPicPr>
      <xdr:blipFill>
        <a:blip xmlns:r="http://schemas.openxmlformats.org/officeDocument/2006/relationships" r:embed="rId625"/>
        <a:stretch>
          <a:fillRect/>
        </a:stretch>
      </xdr:blipFill>
      <xdr:spPr>
        <a:xfrm>
          <a:off x="171450" y="207789145"/>
          <a:ext cx="1846580" cy="1419860"/>
        </a:xfrm>
        <a:prstGeom prst="rect">
          <a:avLst/>
        </a:prstGeom>
        <a:noFill/>
        <a:ln w="9525">
          <a:noFill/>
        </a:ln>
      </xdr:spPr>
    </xdr:pic>
    <xdr:clientData/>
  </xdr:twoCellAnchor>
  <xdr:twoCellAnchor editAs="oneCell">
    <xdr:from>
      <xdr:col>0</xdr:col>
      <xdr:colOff>276225</xdr:colOff>
      <xdr:row>129</xdr:row>
      <xdr:rowOff>47625</xdr:rowOff>
    </xdr:from>
    <xdr:to>
      <xdr:col>0</xdr:col>
      <xdr:colOff>2047875</xdr:colOff>
      <xdr:row>129</xdr:row>
      <xdr:rowOff>1493520</xdr:rowOff>
    </xdr:to>
    <xdr:pic>
      <xdr:nvPicPr>
        <xdr:cNvPr id="898" name="图片 897">
          <a:extLst>
            <a:ext uri="{FF2B5EF4-FFF2-40B4-BE49-F238E27FC236}">
              <a16:creationId xmlns:a16="http://schemas.microsoft.com/office/drawing/2014/main" id="{00000000-0008-0000-6500-000082030000}"/>
            </a:ext>
          </a:extLst>
        </xdr:cNvPr>
        <xdr:cNvPicPr>
          <a:picLocks noChangeAspect="1"/>
        </xdr:cNvPicPr>
      </xdr:nvPicPr>
      <xdr:blipFill>
        <a:blip xmlns:r="http://schemas.openxmlformats.org/officeDocument/2006/relationships" r:embed="rId626"/>
        <a:stretch>
          <a:fillRect/>
        </a:stretch>
      </xdr:blipFill>
      <xdr:spPr>
        <a:xfrm>
          <a:off x="276225" y="209370295"/>
          <a:ext cx="1771650" cy="1445895"/>
        </a:xfrm>
        <a:prstGeom prst="rect">
          <a:avLst/>
        </a:prstGeom>
        <a:noFill/>
        <a:ln w="9525">
          <a:noFill/>
        </a:ln>
      </xdr:spPr>
    </xdr:pic>
    <xdr:clientData/>
  </xdr:twoCellAnchor>
  <xdr:twoCellAnchor editAs="oneCell">
    <xdr:from>
      <xdr:col>0</xdr:col>
      <xdr:colOff>228600</xdr:colOff>
      <xdr:row>130</xdr:row>
      <xdr:rowOff>38100</xdr:rowOff>
    </xdr:from>
    <xdr:to>
      <xdr:col>0</xdr:col>
      <xdr:colOff>2025015</xdr:colOff>
      <xdr:row>130</xdr:row>
      <xdr:rowOff>1476375</xdr:rowOff>
    </xdr:to>
    <xdr:pic>
      <xdr:nvPicPr>
        <xdr:cNvPr id="899" name="图片 898">
          <a:extLst>
            <a:ext uri="{FF2B5EF4-FFF2-40B4-BE49-F238E27FC236}">
              <a16:creationId xmlns:a16="http://schemas.microsoft.com/office/drawing/2014/main" id="{00000000-0008-0000-6500-000083030000}"/>
            </a:ext>
          </a:extLst>
        </xdr:cNvPr>
        <xdr:cNvPicPr>
          <a:picLocks noChangeAspect="1"/>
        </xdr:cNvPicPr>
      </xdr:nvPicPr>
      <xdr:blipFill>
        <a:blip xmlns:r="http://schemas.openxmlformats.org/officeDocument/2006/relationships" r:embed="rId627"/>
        <a:stretch>
          <a:fillRect/>
        </a:stretch>
      </xdr:blipFill>
      <xdr:spPr>
        <a:xfrm>
          <a:off x="228600" y="210922870"/>
          <a:ext cx="1796415" cy="1438275"/>
        </a:xfrm>
        <a:prstGeom prst="rect">
          <a:avLst/>
        </a:prstGeom>
        <a:noFill/>
        <a:ln w="9525">
          <a:noFill/>
        </a:ln>
      </xdr:spPr>
    </xdr:pic>
    <xdr:clientData/>
  </xdr:twoCellAnchor>
  <xdr:twoCellAnchor editAs="oneCell">
    <xdr:from>
      <xdr:col>0</xdr:col>
      <xdr:colOff>257175</xdr:colOff>
      <xdr:row>131</xdr:row>
      <xdr:rowOff>38100</xdr:rowOff>
    </xdr:from>
    <xdr:to>
      <xdr:col>0</xdr:col>
      <xdr:colOff>2077085</xdr:colOff>
      <xdr:row>131</xdr:row>
      <xdr:rowOff>1501775</xdr:rowOff>
    </xdr:to>
    <xdr:pic>
      <xdr:nvPicPr>
        <xdr:cNvPr id="900" name="图片 899">
          <a:extLst>
            <a:ext uri="{FF2B5EF4-FFF2-40B4-BE49-F238E27FC236}">
              <a16:creationId xmlns:a16="http://schemas.microsoft.com/office/drawing/2014/main" id="{00000000-0008-0000-6500-000084030000}"/>
            </a:ext>
          </a:extLst>
        </xdr:cNvPr>
        <xdr:cNvPicPr>
          <a:picLocks noChangeAspect="1"/>
        </xdr:cNvPicPr>
      </xdr:nvPicPr>
      <xdr:blipFill>
        <a:blip xmlns:r="http://schemas.openxmlformats.org/officeDocument/2006/relationships" r:embed="rId628"/>
        <a:stretch>
          <a:fillRect/>
        </a:stretch>
      </xdr:blipFill>
      <xdr:spPr>
        <a:xfrm>
          <a:off x="257175" y="212484970"/>
          <a:ext cx="1819910" cy="1463675"/>
        </a:xfrm>
        <a:prstGeom prst="rect">
          <a:avLst/>
        </a:prstGeom>
        <a:noFill/>
        <a:ln w="9525">
          <a:noFill/>
        </a:ln>
      </xdr:spPr>
    </xdr:pic>
    <xdr:clientData/>
  </xdr:twoCellAnchor>
  <xdr:twoCellAnchor editAs="oneCell">
    <xdr:from>
      <xdr:col>0</xdr:col>
      <xdr:colOff>238125</xdr:colOff>
      <xdr:row>132</xdr:row>
      <xdr:rowOff>38100</xdr:rowOff>
    </xdr:from>
    <xdr:to>
      <xdr:col>0</xdr:col>
      <xdr:colOff>2000250</xdr:colOff>
      <xdr:row>132</xdr:row>
      <xdr:rowOff>1498600</xdr:rowOff>
    </xdr:to>
    <xdr:pic>
      <xdr:nvPicPr>
        <xdr:cNvPr id="901" name="图片 900">
          <a:extLst>
            <a:ext uri="{FF2B5EF4-FFF2-40B4-BE49-F238E27FC236}">
              <a16:creationId xmlns:a16="http://schemas.microsoft.com/office/drawing/2014/main" id="{00000000-0008-0000-6500-000085030000}"/>
            </a:ext>
          </a:extLst>
        </xdr:cNvPr>
        <xdr:cNvPicPr>
          <a:picLocks noChangeAspect="1"/>
        </xdr:cNvPicPr>
      </xdr:nvPicPr>
      <xdr:blipFill>
        <a:blip xmlns:r="http://schemas.openxmlformats.org/officeDocument/2006/relationships" r:embed="rId629"/>
        <a:stretch>
          <a:fillRect/>
        </a:stretch>
      </xdr:blipFill>
      <xdr:spPr>
        <a:xfrm>
          <a:off x="238125" y="214047070"/>
          <a:ext cx="1762125" cy="1460500"/>
        </a:xfrm>
        <a:prstGeom prst="rect">
          <a:avLst/>
        </a:prstGeom>
        <a:noFill/>
        <a:ln w="9525">
          <a:noFill/>
        </a:ln>
      </xdr:spPr>
    </xdr:pic>
    <xdr:clientData/>
  </xdr:twoCellAnchor>
  <xdr:twoCellAnchor editAs="oneCell">
    <xdr:from>
      <xdr:col>0</xdr:col>
      <xdr:colOff>276225</xdr:colOff>
      <xdr:row>133</xdr:row>
      <xdr:rowOff>66675</xdr:rowOff>
    </xdr:from>
    <xdr:to>
      <xdr:col>0</xdr:col>
      <xdr:colOff>2061210</xdr:colOff>
      <xdr:row>133</xdr:row>
      <xdr:rowOff>1496060</xdr:rowOff>
    </xdr:to>
    <xdr:pic>
      <xdr:nvPicPr>
        <xdr:cNvPr id="902" name="图片 901">
          <a:extLst>
            <a:ext uri="{FF2B5EF4-FFF2-40B4-BE49-F238E27FC236}">
              <a16:creationId xmlns:a16="http://schemas.microsoft.com/office/drawing/2014/main" id="{00000000-0008-0000-6500-000086030000}"/>
            </a:ext>
          </a:extLst>
        </xdr:cNvPr>
        <xdr:cNvPicPr>
          <a:picLocks noChangeAspect="1"/>
        </xdr:cNvPicPr>
      </xdr:nvPicPr>
      <xdr:blipFill>
        <a:blip xmlns:r="http://schemas.openxmlformats.org/officeDocument/2006/relationships" r:embed="rId630"/>
        <a:stretch>
          <a:fillRect/>
        </a:stretch>
      </xdr:blipFill>
      <xdr:spPr>
        <a:xfrm>
          <a:off x="276225" y="215637745"/>
          <a:ext cx="1784985" cy="1429385"/>
        </a:xfrm>
        <a:prstGeom prst="rect">
          <a:avLst/>
        </a:prstGeom>
        <a:noFill/>
        <a:ln w="9525">
          <a:noFill/>
        </a:ln>
      </xdr:spPr>
    </xdr:pic>
    <xdr:clientData/>
  </xdr:twoCellAnchor>
  <xdr:twoCellAnchor editAs="oneCell">
    <xdr:from>
      <xdr:col>0</xdr:col>
      <xdr:colOff>190500</xdr:colOff>
      <xdr:row>137</xdr:row>
      <xdr:rowOff>28575</xdr:rowOff>
    </xdr:from>
    <xdr:to>
      <xdr:col>0</xdr:col>
      <xdr:colOff>1922780</xdr:colOff>
      <xdr:row>137</xdr:row>
      <xdr:rowOff>1485900</xdr:rowOff>
    </xdr:to>
    <xdr:pic>
      <xdr:nvPicPr>
        <xdr:cNvPr id="903" name="图片 902">
          <a:extLst>
            <a:ext uri="{FF2B5EF4-FFF2-40B4-BE49-F238E27FC236}">
              <a16:creationId xmlns:a16="http://schemas.microsoft.com/office/drawing/2014/main" id="{00000000-0008-0000-6500-000087030000}"/>
            </a:ext>
          </a:extLst>
        </xdr:cNvPr>
        <xdr:cNvPicPr>
          <a:picLocks noChangeAspect="1"/>
        </xdr:cNvPicPr>
      </xdr:nvPicPr>
      <xdr:blipFill>
        <a:blip xmlns:r="http://schemas.openxmlformats.org/officeDocument/2006/relationships" r:embed="rId631"/>
        <a:stretch>
          <a:fillRect/>
        </a:stretch>
      </xdr:blipFill>
      <xdr:spPr>
        <a:xfrm>
          <a:off x="190500" y="221848045"/>
          <a:ext cx="1732280" cy="1457325"/>
        </a:xfrm>
        <a:prstGeom prst="rect">
          <a:avLst/>
        </a:prstGeom>
        <a:noFill/>
        <a:ln w="9525">
          <a:noFill/>
        </a:ln>
      </xdr:spPr>
    </xdr:pic>
    <xdr:clientData/>
  </xdr:twoCellAnchor>
  <xdr:twoCellAnchor editAs="oneCell">
    <xdr:from>
      <xdr:col>0</xdr:col>
      <xdr:colOff>152400</xdr:colOff>
      <xdr:row>138</xdr:row>
      <xdr:rowOff>76200</xdr:rowOff>
    </xdr:from>
    <xdr:to>
      <xdr:col>0</xdr:col>
      <xdr:colOff>2076450</xdr:colOff>
      <xdr:row>138</xdr:row>
      <xdr:rowOff>1508760</xdr:rowOff>
    </xdr:to>
    <xdr:pic>
      <xdr:nvPicPr>
        <xdr:cNvPr id="904" name="图片 903">
          <a:extLst>
            <a:ext uri="{FF2B5EF4-FFF2-40B4-BE49-F238E27FC236}">
              <a16:creationId xmlns:a16="http://schemas.microsoft.com/office/drawing/2014/main" id="{00000000-0008-0000-6500-000088030000}"/>
            </a:ext>
          </a:extLst>
        </xdr:cNvPr>
        <xdr:cNvPicPr>
          <a:picLocks noChangeAspect="1"/>
        </xdr:cNvPicPr>
      </xdr:nvPicPr>
      <xdr:blipFill>
        <a:blip xmlns:r="http://schemas.openxmlformats.org/officeDocument/2006/relationships" r:embed="rId632"/>
        <a:stretch>
          <a:fillRect/>
        </a:stretch>
      </xdr:blipFill>
      <xdr:spPr>
        <a:xfrm>
          <a:off x="152400" y="223457770"/>
          <a:ext cx="1924050" cy="1432560"/>
        </a:xfrm>
        <a:prstGeom prst="rect">
          <a:avLst/>
        </a:prstGeom>
        <a:noFill/>
        <a:ln w="9525">
          <a:noFill/>
        </a:ln>
      </xdr:spPr>
    </xdr:pic>
    <xdr:clientData/>
  </xdr:twoCellAnchor>
  <xdr:twoCellAnchor editAs="oneCell">
    <xdr:from>
      <xdr:col>0</xdr:col>
      <xdr:colOff>228600</xdr:colOff>
      <xdr:row>139</xdr:row>
      <xdr:rowOff>57150</xdr:rowOff>
    </xdr:from>
    <xdr:to>
      <xdr:col>0</xdr:col>
      <xdr:colOff>1962150</xdr:colOff>
      <xdr:row>139</xdr:row>
      <xdr:rowOff>1503045</xdr:rowOff>
    </xdr:to>
    <xdr:pic>
      <xdr:nvPicPr>
        <xdr:cNvPr id="905" name="图片 904">
          <a:extLst>
            <a:ext uri="{FF2B5EF4-FFF2-40B4-BE49-F238E27FC236}">
              <a16:creationId xmlns:a16="http://schemas.microsoft.com/office/drawing/2014/main" id="{00000000-0008-0000-6500-000089030000}"/>
            </a:ext>
          </a:extLst>
        </xdr:cNvPr>
        <xdr:cNvPicPr>
          <a:picLocks noChangeAspect="1"/>
        </xdr:cNvPicPr>
      </xdr:nvPicPr>
      <xdr:blipFill>
        <a:blip xmlns:r="http://schemas.openxmlformats.org/officeDocument/2006/relationships" r:embed="rId633"/>
        <a:stretch>
          <a:fillRect/>
        </a:stretch>
      </xdr:blipFill>
      <xdr:spPr>
        <a:xfrm>
          <a:off x="228600" y="225000820"/>
          <a:ext cx="1733550" cy="1445895"/>
        </a:xfrm>
        <a:prstGeom prst="rect">
          <a:avLst/>
        </a:prstGeom>
        <a:noFill/>
        <a:ln w="9525">
          <a:noFill/>
        </a:ln>
      </xdr:spPr>
    </xdr:pic>
    <xdr:clientData/>
  </xdr:twoCellAnchor>
  <xdr:twoCellAnchor editAs="oneCell">
    <xdr:from>
      <xdr:col>0</xdr:col>
      <xdr:colOff>161925</xdr:colOff>
      <xdr:row>134</xdr:row>
      <xdr:rowOff>28575</xdr:rowOff>
    </xdr:from>
    <xdr:to>
      <xdr:col>0</xdr:col>
      <xdr:colOff>2033905</xdr:colOff>
      <xdr:row>134</xdr:row>
      <xdr:rowOff>1477010</xdr:rowOff>
    </xdr:to>
    <xdr:pic>
      <xdr:nvPicPr>
        <xdr:cNvPr id="906" name="图片 905">
          <a:extLst>
            <a:ext uri="{FF2B5EF4-FFF2-40B4-BE49-F238E27FC236}">
              <a16:creationId xmlns:a16="http://schemas.microsoft.com/office/drawing/2014/main" id="{00000000-0008-0000-6500-00008A030000}"/>
            </a:ext>
          </a:extLst>
        </xdr:cNvPr>
        <xdr:cNvPicPr>
          <a:picLocks noChangeAspect="1"/>
        </xdr:cNvPicPr>
      </xdr:nvPicPr>
      <xdr:blipFill>
        <a:blip xmlns:r="http://schemas.openxmlformats.org/officeDocument/2006/relationships" r:embed="rId634"/>
        <a:stretch>
          <a:fillRect/>
        </a:stretch>
      </xdr:blipFill>
      <xdr:spPr>
        <a:xfrm>
          <a:off x="161925" y="217161745"/>
          <a:ext cx="1871980" cy="1448435"/>
        </a:xfrm>
        <a:prstGeom prst="rect">
          <a:avLst/>
        </a:prstGeom>
        <a:noFill/>
        <a:ln w="9525">
          <a:noFill/>
        </a:ln>
      </xdr:spPr>
    </xdr:pic>
    <xdr:clientData/>
  </xdr:twoCellAnchor>
  <xdr:twoCellAnchor editAs="oneCell">
    <xdr:from>
      <xdr:col>0</xdr:col>
      <xdr:colOff>142875</xdr:colOff>
      <xdr:row>135</xdr:row>
      <xdr:rowOff>28575</xdr:rowOff>
    </xdr:from>
    <xdr:to>
      <xdr:col>0</xdr:col>
      <xdr:colOff>2040255</xdr:colOff>
      <xdr:row>135</xdr:row>
      <xdr:rowOff>1495425</xdr:rowOff>
    </xdr:to>
    <xdr:pic>
      <xdr:nvPicPr>
        <xdr:cNvPr id="907" name="图片 906">
          <a:extLst>
            <a:ext uri="{FF2B5EF4-FFF2-40B4-BE49-F238E27FC236}">
              <a16:creationId xmlns:a16="http://schemas.microsoft.com/office/drawing/2014/main" id="{00000000-0008-0000-6500-00008B030000}"/>
            </a:ext>
          </a:extLst>
        </xdr:cNvPr>
        <xdr:cNvPicPr>
          <a:picLocks noChangeAspect="1"/>
        </xdr:cNvPicPr>
      </xdr:nvPicPr>
      <xdr:blipFill>
        <a:blip xmlns:r="http://schemas.openxmlformats.org/officeDocument/2006/relationships" r:embed="rId635"/>
        <a:stretch>
          <a:fillRect/>
        </a:stretch>
      </xdr:blipFill>
      <xdr:spPr>
        <a:xfrm>
          <a:off x="142875" y="218723845"/>
          <a:ext cx="1897380" cy="1466850"/>
        </a:xfrm>
        <a:prstGeom prst="rect">
          <a:avLst/>
        </a:prstGeom>
        <a:noFill/>
        <a:ln w="9525">
          <a:noFill/>
        </a:ln>
      </xdr:spPr>
    </xdr:pic>
    <xdr:clientData/>
  </xdr:twoCellAnchor>
  <xdr:twoCellAnchor editAs="oneCell">
    <xdr:from>
      <xdr:col>0</xdr:col>
      <xdr:colOff>152400</xdr:colOff>
      <xdr:row>136</xdr:row>
      <xdr:rowOff>38100</xdr:rowOff>
    </xdr:from>
    <xdr:to>
      <xdr:col>0</xdr:col>
      <xdr:colOff>1981200</xdr:colOff>
      <xdr:row>136</xdr:row>
      <xdr:rowOff>1467485</xdr:rowOff>
    </xdr:to>
    <xdr:pic>
      <xdr:nvPicPr>
        <xdr:cNvPr id="908" name="图片 907">
          <a:extLst>
            <a:ext uri="{FF2B5EF4-FFF2-40B4-BE49-F238E27FC236}">
              <a16:creationId xmlns:a16="http://schemas.microsoft.com/office/drawing/2014/main" id="{00000000-0008-0000-6500-00008C030000}"/>
            </a:ext>
          </a:extLst>
        </xdr:cNvPr>
        <xdr:cNvPicPr>
          <a:picLocks noChangeAspect="1"/>
        </xdr:cNvPicPr>
      </xdr:nvPicPr>
      <xdr:blipFill>
        <a:blip xmlns:r="http://schemas.openxmlformats.org/officeDocument/2006/relationships" r:embed="rId636"/>
        <a:stretch>
          <a:fillRect/>
        </a:stretch>
      </xdr:blipFill>
      <xdr:spPr>
        <a:xfrm>
          <a:off x="152400" y="220295470"/>
          <a:ext cx="1828800" cy="1429385"/>
        </a:xfrm>
        <a:prstGeom prst="rect">
          <a:avLst/>
        </a:prstGeom>
        <a:noFill/>
        <a:ln w="9525">
          <a:noFill/>
        </a:ln>
      </xdr:spPr>
    </xdr:pic>
    <xdr:clientData/>
  </xdr:twoCellAnchor>
  <xdr:twoCellAnchor editAs="oneCell">
    <xdr:from>
      <xdr:col>0</xdr:col>
      <xdr:colOff>219075</xdr:colOff>
      <xdr:row>140</xdr:row>
      <xdr:rowOff>57150</xdr:rowOff>
    </xdr:from>
    <xdr:to>
      <xdr:col>0</xdr:col>
      <xdr:colOff>2112010</xdr:colOff>
      <xdr:row>140</xdr:row>
      <xdr:rowOff>1504950</xdr:rowOff>
    </xdr:to>
    <xdr:pic>
      <xdr:nvPicPr>
        <xdr:cNvPr id="909" name="图片 908">
          <a:extLst>
            <a:ext uri="{FF2B5EF4-FFF2-40B4-BE49-F238E27FC236}">
              <a16:creationId xmlns:a16="http://schemas.microsoft.com/office/drawing/2014/main" id="{00000000-0008-0000-6500-00008D030000}"/>
            </a:ext>
          </a:extLst>
        </xdr:cNvPr>
        <xdr:cNvPicPr>
          <a:picLocks noChangeAspect="1"/>
        </xdr:cNvPicPr>
      </xdr:nvPicPr>
      <xdr:blipFill>
        <a:blip xmlns:r="http://schemas.openxmlformats.org/officeDocument/2006/relationships" r:embed="rId637"/>
        <a:stretch>
          <a:fillRect/>
        </a:stretch>
      </xdr:blipFill>
      <xdr:spPr>
        <a:xfrm>
          <a:off x="219075" y="226562920"/>
          <a:ext cx="1892935" cy="1447800"/>
        </a:xfrm>
        <a:prstGeom prst="rect">
          <a:avLst/>
        </a:prstGeom>
        <a:noFill/>
        <a:ln w="9525">
          <a:noFill/>
        </a:ln>
      </xdr:spPr>
    </xdr:pic>
    <xdr:clientData/>
  </xdr:twoCellAnchor>
  <xdr:twoCellAnchor editAs="oneCell">
    <xdr:from>
      <xdr:col>0</xdr:col>
      <xdr:colOff>192405</xdr:colOff>
      <xdr:row>141</xdr:row>
      <xdr:rowOff>48260</xdr:rowOff>
    </xdr:from>
    <xdr:to>
      <xdr:col>0</xdr:col>
      <xdr:colOff>2096135</xdr:colOff>
      <xdr:row>141</xdr:row>
      <xdr:rowOff>1505585</xdr:rowOff>
    </xdr:to>
    <xdr:pic>
      <xdr:nvPicPr>
        <xdr:cNvPr id="910" name="图片 909">
          <a:extLst>
            <a:ext uri="{FF2B5EF4-FFF2-40B4-BE49-F238E27FC236}">
              <a16:creationId xmlns:a16="http://schemas.microsoft.com/office/drawing/2014/main" id="{00000000-0008-0000-6500-00008E030000}"/>
            </a:ext>
          </a:extLst>
        </xdr:cNvPr>
        <xdr:cNvPicPr>
          <a:picLocks noChangeAspect="1"/>
        </xdr:cNvPicPr>
      </xdr:nvPicPr>
      <xdr:blipFill>
        <a:blip xmlns:r="http://schemas.openxmlformats.org/officeDocument/2006/relationships" r:embed="rId638"/>
        <a:stretch>
          <a:fillRect/>
        </a:stretch>
      </xdr:blipFill>
      <xdr:spPr>
        <a:xfrm>
          <a:off x="192405" y="228116130"/>
          <a:ext cx="1903730" cy="1457325"/>
        </a:xfrm>
        <a:prstGeom prst="rect">
          <a:avLst/>
        </a:prstGeom>
        <a:noFill/>
        <a:ln w="9525">
          <a:noFill/>
        </a:ln>
      </xdr:spPr>
    </xdr:pic>
    <xdr:clientData/>
  </xdr:twoCellAnchor>
  <xdr:twoCellAnchor editAs="oneCell">
    <xdr:from>
      <xdr:col>0</xdr:col>
      <xdr:colOff>257175</xdr:colOff>
      <xdr:row>142</xdr:row>
      <xdr:rowOff>91440</xdr:rowOff>
    </xdr:from>
    <xdr:to>
      <xdr:col>0</xdr:col>
      <xdr:colOff>2009775</xdr:colOff>
      <xdr:row>142</xdr:row>
      <xdr:rowOff>1508125</xdr:rowOff>
    </xdr:to>
    <xdr:pic>
      <xdr:nvPicPr>
        <xdr:cNvPr id="911" name="图片 910">
          <a:extLst>
            <a:ext uri="{FF2B5EF4-FFF2-40B4-BE49-F238E27FC236}">
              <a16:creationId xmlns:a16="http://schemas.microsoft.com/office/drawing/2014/main" id="{00000000-0008-0000-6500-00008F030000}"/>
            </a:ext>
          </a:extLst>
        </xdr:cNvPr>
        <xdr:cNvPicPr>
          <a:picLocks noChangeAspect="1"/>
        </xdr:cNvPicPr>
      </xdr:nvPicPr>
      <xdr:blipFill>
        <a:blip xmlns:r="http://schemas.openxmlformats.org/officeDocument/2006/relationships" r:embed="rId639"/>
        <a:stretch>
          <a:fillRect/>
        </a:stretch>
      </xdr:blipFill>
      <xdr:spPr>
        <a:xfrm>
          <a:off x="257175" y="229721410"/>
          <a:ext cx="1752600" cy="1416685"/>
        </a:xfrm>
        <a:prstGeom prst="rect">
          <a:avLst/>
        </a:prstGeom>
        <a:noFill/>
        <a:ln w="9525">
          <a:noFill/>
        </a:ln>
      </xdr:spPr>
    </xdr:pic>
    <xdr:clientData/>
  </xdr:twoCellAnchor>
  <xdr:twoCellAnchor editAs="oneCell">
    <xdr:from>
      <xdr:col>0</xdr:col>
      <xdr:colOff>200025</xdr:colOff>
      <xdr:row>143</xdr:row>
      <xdr:rowOff>47625</xdr:rowOff>
    </xdr:from>
    <xdr:to>
      <xdr:col>0</xdr:col>
      <xdr:colOff>2047875</xdr:colOff>
      <xdr:row>143</xdr:row>
      <xdr:rowOff>1507490</xdr:rowOff>
    </xdr:to>
    <xdr:pic>
      <xdr:nvPicPr>
        <xdr:cNvPr id="912" name="图片 911">
          <a:extLst>
            <a:ext uri="{FF2B5EF4-FFF2-40B4-BE49-F238E27FC236}">
              <a16:creationId xmlns:a16="http://schemas.microsoft.com/office/drawing/2014/main" id="{00000000-0008-0000-6500-000090030000}"/>
            </a:ext>
          </a:extLst>
        </xdr:cNvPr>
        <xdr:cNvPicPr>
          <a:picLocks noChangeAspect="1"/>
        </xdr:cNvPicPr>
      </xdr:nvPicPr>
      <xdr:blipFill>
        <a:blip xmlns:r="http://schemas.openxmlformats.org/officeDocument/2006/relationships" r:embed="rId640"/>
        <a:stretch>
          <a:fillRect/>
        </a:stretch>
      </xdr:blipFill>
      <xdr:spPr>
        <a:xfrm>
          <a:off x="200025" y="231239695"/>
          <a:ext cx="1847850" cy="1459865"/>
        </a:xfrm>
        <a:prstGeom prst="rect">
          <a:avLst/>
        </a:prstGeom>
        <a:noFill/>
        <a:ln w="9525">
          <a:noFill/>
        </a:ln>
      </xdr:spPr>
    </xdr:pic>
    <xdr:clientData/>
  </xdr:twoCellAnchor>
  <xdr:twoCellAnchor editAs="oneCell">
    <xdr:from>
      <xdr:col>0</xdr:col>
      <xdr:colOff>247650</xdr:colOff>
      <xdr:row>144</xdr:row>
      <xdr:rowOff>85725</xdr:rowOff>
    </xdr:from>
    <xdr:to>
      <xdr:col>0</xdr:col>
      <xdr:colOff>1962150</xdr:colOff>
      <xdr:row>144</xdr:row>
      <xdr:rowOff>1501775</xdr:rowOff>
    </xdr:to>
    <xdr:pic>
      <xdr:nvPicPr>
        <xdr:cNvPr id="913" name="图片 912">
          <a:extLst>
            <a:ext uri="{FF2B5EF4-FFF2-40B4-BE49-F238E27FC236}">
              <a16:creationId xmlns:a16="http://schemas.microsoft.com/office/drawing/2014/main" id="{00000000-0008-0000-6500-000091030000}"/>
            </a:ext>
          </a:extLst>
        </xdr:cNvPr>
        <xdr:cNvPicPr>
          <a:picLocks noChangeAspect="1"/>
        </xdr:cNvPicPr>
      </xdr:nvPicPr>
      <xdr:blipFill>
        <a:blip xmlns:r="http://schemas.openxmlformats.org/officeDocument/2006/relationships" r:embed="rId641"/>
        <a:stretch>
          <a:fillRect/>
        </a:stretch>
      </xdr:blipFill>
      <xdr:spPr>
        <a:xfrm>
          <a:off x="247650" y="232839895"/>
          <a:ext cx="1714500" cy="1416050"/>
        </a:xfrm>
        <a:prstGeom prst="rect">
          <a:avLst/>
        </a:prstGeom>
        <a:noFill/>
        <a:ln w="9525">
          <a:noFill/>
        </a:ln>
      </xdr:spPr>
    </xdr:pic>
    <xdr:clientData/>
  </xdr:twoCellAnchor>
  <xdr:twoCellAnchor editAs="oneCell">
    <xdr:from>
      <xdr:col>0</xdr:col>
      <xdr:colOff>228600</xdr:colOff>
      <xdr:row>145</xdr:row>
      <xdr:rowOff>38100</xdr:rowOff>
    </xdr:from>
    <xdr:to>
      <xdr:col>0</xdr:col>
      <xdr:colOff>2055495</xdr:colOff>
      <xdr:row>145</xdr:row>
      <xdr:rowOff>1457325</xdr:rowOff>
    </xdr:to>
    <xdr:pic>
      <xdr:nvPicPr>
        <xdr:cNvPr id="914" name="图片 913">
          <a:extLst>
            <a:ext uri="{FF2B5EF4-FFF2-40B4-BE49-F238E27FC236}">
              <a16:creationId xmlns:a16="http://schemas.microsoft.com/office/drawing/2014/main" id="{00000000-0008-0000-6500-000092030000}"/>
            </a:ext>
          </a:extLst>
        </xdr:cNvPr>
        <xdr:cNvPicPr>
          <a:picLocks noChangeAspect="1"/>
        </xdr:cNvPicPr>
      </xdr:nvPicPr>
      <xdr:blipFill>
        <a:blip xmlns:r="http://schemas.openxmlformats.org/officeDocument/2006/relationships" r:embed="rId642"/>
        <a:stretch>
          <a:fillRect/>
        </a:stretch>
      </xdr:blipFill>
      <xdr:spPr>
        <a:xfrm>
          <a:off x="228600" y="234354370"/>
          <a:ext cx="1826895" cy="1419225"/>
        </a:xfrm>
        <a:prstGeom prst="rect">
          <a:avLst/>
        </a:prstGeom>
        <a:noFill/>
        <a:ln w="9525">
          <a:noFill/>
        </a:ln>
      </xdr:spPr>
    </xdr:pic>
    <xdr:clientData/>
  </xdr:twoCellAnchor>
  <xdr:twoCellAnchor editAs="oneCell">
    <xdr:from>
      <xdr:col>0</xdr:col>
      <xdr:colOff>182245</xdr:colOff>
      <xdr:row>146</xdr:row>
      <xdr:rowOff>29845</xdr:rowOff>
    </xdr:from>
    <xdr:to>
      <xdr:col>0</xdr:col>
      <xdr:colOff>2172335</xdr:colOff>
      <xdr:row>146</xdr:row>
      <xdr:rowOff>1504950</xdr:rowOff>
    </xdr:to>
    <xdr:pic>
      <xdr:nvPicPr>
        <xdr:cNvPr id="915" name="图片 914">
          <a:extLst>
            <a:ext uri="{FF2B5EF4-FFF2-40B4-BE49-F238E27FC236}">
              <a16:creationId xmlns:a16="http://schemas.microsoft.com/office/drawing/2014/main" id="{00000000-0008-0000-6500-000093030000}"/>
            </a:ext>
          </a:extLst>
        </xdr:cNvPr>
        <xdr:cNvPicPr>
          <a:picLocks noChangeAspect="1"/>
        </xdr:cNvPicPr>
      </xdr:nvPicPr>
      <xdr:blipFill>
        <a:blip xmlns:r="http://schemas.openxmlformats.org/officeDocument/2006/relationships" r:embed="rId643"/>
        <a:stretch>
          <a:fillRect/>
        </a:stretch>
      </xdr:blipFill>
      <xdr:spPr>
        <a:xfrm>
          <a:off x="182245" y="235908215"/>
          <a:ext cx="1990090" cy="1475105"/>
        </a:xfrm>
        <a:prstGeom prst="rect">
          <a:avLst/>
        </a:prstGeom>
        <a:noFill/>
        <a:ln w="9525">
          <a:noFill/>
        </a:ln>
      </xdr:spPr>
    </xdr:pic>
    <xdr:clientData/>
  </xdr:twoCellAnchor>
  <xdr:twoCellAnchor editAs="oneCell">
    <xdr:from>
      <xdr:col>0</xdr:col>
      <xdr:colOff>171450</xdr:colOff>
      <xdr:row>147</xdr:row>
      <xdr:rowOff>76200</xdr:rowOff>
    </xdr:from>
    <xdr:to>
      <xdr:col>0</xdr:col>
      <xdr:colOff>2066290</xdr:colOff>
      <xdr:row>147</xdr:row>
      <xdr:rowOff>1491615</xdr:rowOff>
    </xdr:to>
    <xdr:pic>
      <xdr:nvPicPr>
        <xdr:cNvPr id="916" name="图片 915">
          <a:extLst>
            <a:ext uri="{FF2B5EF4-FFF2-40B4-BE49-F238E27FC236}">
              <a16:creationId xmlns:a16="http://schemas.microsoft.com/office/drawing/2014/main" id="{00000000-0008-0000-6500-000094030000}"/>
            </a:ext>
          </a:extLst>
        </xdr:cNvPr>
        <xdr:cNvPicPr>
          <a:picLocks noChangeAspect="1"/>
        </xdr:cNvPicPr>
      </xdr:nvPicPr>
      <xdr:blipFill>
        <a:blip xmlns:r="http://schemas.openxmlformats.org/officeDocument/2006/relationships" r:embed="rId644"/>
        <a:stretch>
          <a:fillRect/>
        </a:stretch>
      </xdr:blipFill>
      <xdr:spPr>
        <a:xfrm>
          <a:off x="171450" y="237516670"/>
          <a:ext cx="1894840" cy="1415415"/>
        </a:xfrm>
        <a:prstGeom prst="rect">
          <a:avLst/>
        </a:prstGeom>
        <a:noFill/>
        <a:ln w="9525">
          <a:noFill/>
        </a:ln>
      </xdr:spPr>
    </xdr:pic>
    <xdr:clientData/>
  </xdr:twoCellAnchor>
  <xdr:twoCellAnchor editAs="oneCell">
    <xdr:from>
      <xdr:col>0</xdr:col>
      <xdr:colOff>190500</xdr:colOff>
      <xdr:row>148</xdr:row>
      <xdr:rowOff>38735</xdr:rowOff>
    </xdr:from>
    <xdr:to>
      <xdr:col>0</xdr:col>
      <xdr:colOff>2100580</xdr:colOff>
      <xdr:row>148</xdr:row>
      <xdr:rowOff>1466850</xdr:rowOff>
    </xdr:to>
    <xdr:pic>
      <xdr:nvPicPr>
        <xdr:cNvPr id="917" name="图片 916">
          <a:extLst>
            <a:ext uri="{FF2B5EF4-FFF2-40B4-BE49-F238E27FC236}">
              <a16:creationId xmlns:a16="http://schemas.microsoft.com/office/drawing/2014/main" id="{00000000-0008-0000-6500-000095030000}"/>
            </a:ext>
          </a:extLst>
        </xdr:cNvPr>
        <xdr:cNvPicPr>
          <a:picLocks noChangeAspect="1"/>
        </xdr:cNvPicPr>
      </xdr:nvPicPr>
      <xdr:blipFill>
        <a:blip xmlns:r="http://schemas.openxmlformats.org/officeDocument/2006/relationships" r:embed="rId645"/>
        <a:stretch>
          <a:fillRect/>
        </a:stretch>
      </xdr:blipFill>
      <xdr:spPr>
        <a:xfrm>
          <a:off x="190500" y="239041305"/>
          <a:ext cx="1910080" cy="1428115"/>
        </a:xfrm>
        <a:prstGeom prst="rect">
          <a:avLst/>
        </a:prstGeom>
        <a:noFill/>
        <a:ln w="9525">
          <a:noFill/>
        </a:ln>
      </xdr:spPr>
    </xdr:pic>
    <xdr:clientData/>
  </xdr:twoCellAnchor>
  <xdr:twoCellAnchor editAs="oneCell">
    <xdr:from>
      <xdr:col>0</xdr:col>
      <xdr:colOff>152400</xdr:colOff>
      <xdr:row>149</xdr:row>
      <xdr:rowOff>66675</xdr:rowOff>
    </xdr:from>
    <xdr:to>
      <xdr:col>0</xdr:col>
      <xdr:colOff>2057400</xdr:colOff>
      <xdr:row>149</xdr:row>
      <xdr:rowOff>1495425</xdr:rowOff>
    </xdr:to>
    <xdr:pic>
      <xdr:nvPicPr>
        <xdr:cNvPr id="918" name="图片 917">
          <a:extLst>
            <a:ext uri="{FF2B5EF4-FFF2-40B4-BE49-F238E27FC236}">
              <a16:creationId xmlns:a16="http://schemas.microsoft.com/office/drawing/2014/main" id="{00000000-0008-0000-6500-000096030000}"/>
            </a:ext>
          </a:extLst>
        </xdr:cNvPr>
        <xdr:cNvPicPr>
          <a:picLocks noChangeAspect="1"/>
        </xdr:cNvPicPr>
      </xdr:nvPicPr>
      <xdr:blipFill>
        <a:blip xmlns:r="http://schemas.openxmlformats.org/officeDocument/2006/relationships" r:embed="rId646"/>
        <a:stretch>
          <a:fillRect/>
        </a:stretch>
      </xdr:blipFill>
      <xdr:spPr>
        <a:xfrm>
          <a:off x="152400" y="240631345"/>
          <a:ext cx="1905000" cy="1428750"/>
        </a:xfrm>
        <a:prstGeom prst="rect">
          <a:avLst/>
        </a:prstGeom>
        <a:noFill/>
        <a:ln w="9525">
          <a:noFill/>
        </a:ln>
      </xdr:spPr>
    </xdr:pic>
    <xdr:clientData/>
  </xdr:twoCellAnchor>
  <xdr:twoCellAnchor editAs="oneCell">
    <xdr:from>
      <xdr:col>0</xdr:col>
      <xdr:colOff>57150</xdr:colOff>
      <xdr:row>149</xdr:row>
      <xdr:rowOff>1552575</xdr:rowOff>
    </xdr:from>
    <xdr:to>
      <xdr:col>0</xdr:col>
      <xdr:colOff>2028825</xdr:colOff>
      <xdr:row>150</xdr:row>
      <xdr:rowOff>1429385</xdr:rowOff>
    </xdr:to>
    <xdr:pic>
      <xdr:nvPicPr>
        <xdr:cNvPr id="919" name="图片 918">
          <a:extLst>
            <a:ext uri="{FF2B5EF4-FFF2-40B4-BE49-F238E27FC236}">
              <a16:creationId xmlns:a16="http://schemas.microsoft.com/office/drawing/2014/main" id="{00000000-0008-0000-6500-000097030000}"/>
            </a:ext>
          </a:extLst>
        </xdr:cNvPr>
        <xdr:cNvPicPr>
          <a:picLocks noChangeAspect="1"/>
        </xdr:cNvPicPr>
      </xdr:nvPicPr>
      <xdr:blipFill>
        <a:blip xmlns:r="http://schemas.openxmlformats.org/officeDocument/2006/relationships" r:embed="rId647"/>
        <a:stretch>
          <a:fillRect/>
        </a:stretch>
      </xdr:blipFill>
      <xdr:spPr>
        <a:xfrm>
          <a:off x="57150" y="242117245"/>
          <a:ext cx="1971675" cy="1438910"/>
        </a:xfrm>
        <a:prstGeom prst="rect">
          <a:avLst/>
        </a:prstGeom>
        <a:noFill/>
        <a:ln w="9525">
          <a:noFill/>
        </a:ln>
      </xdr:spPr>
    </xdr:pic>
    <xdr:clientData/>
  </xdr:twoCellAnchor>
  <xdr:twoCellAnchor editAs="oneCell">
    <xdr:from>
      <xdr:col>0</xdr:col>
      <xdr:colOff>257175</xdr:colOff>
      <xdr:row>152</xdr:row>
      <xdr:rowOff>66675</xdr:rowOff>
    </xdr:from>
    <xdr:to>
      <xdr:col>0</xdr:col>
      <xdr:colOff>1963420</xdr:colOff>
      <xdr:row>152</xdr:row>
      <xdr:rowOff>1543685</xdr:rowOff>
    </xdr:to>
    <xdr:pic>
      <xdr:nvPicPr>
        <xdr:cNvPr id="920" name="图片 919">
          <a:extLst>
            <a:ext uri="{FF2B5EF4-FFF2-40B4-BE49-F238E27FC236}">
              <a16:creationId xmlns:a16="http://schemas.microsoft.com/office/drawing/2014/main" id="{00000000-0008-0000-6500-000098030000}"/>
            </a:ext>
          </a:extLst>
        </xdr:cNvPr>
        <xdr:cNvPicPr>
          <a:picLocks noChangeAspect="1"/>
        </xdr:cNvPicPr>
      </xdr:nvPicPr>
      <xdr:blipFill>
        <a:blip xmlns:r="http://schemas.openxmlformats.org/officeDocument/2006/relationships" r:embed="rId648"/>
        <a:stretch>
          <a:fillRect/>
        </a:stretch>
      </xdr:blipFill>
      <xdr:spPr>
        <a:xfrm>
          <a:off x="257175" y="245317645"/>
          <a:ext cx="1706245" cy="1477010"/>
        </a:xfrm>
        <a:prstGeom prst="rect">
          <a:avLst/>
        </a:prstGeom>
        <a:noFill/>
        <a:ln w="9525">
          <a:noFill/>
        </a:ln>
      </xdr:spPr>
    </xdr:pic>
    <xdr:clientData/>
  </xdr:twoCellAnchor>
  <xdr:twoCellAnchor editAs="oneCell">
    <xdr:from>
      <xdr:col>0</xdr:col>
      <xdr:colOff>292735</xdr:colOff>
      <xdr:row>151</xdr:row>
      <xdr:rowOff>66675</xdr:rowOff>
    </xdr:from>
    <xdr:to>
      <xdr:col>0</xdr:col>
      <xdr:colOff>1981835</xdr:colOff>
      <xdr:row>151</xdr:row>
      <xdr:rowOff>1503680</xdr:rowOff>
    </xdr:to>
    <xdr:pic>
      <xdr:nvPicPr>
        <xdr:cNvPr id="921" name="图片 920">
          <a:extLst>
            <a:ext uri="{FF2B5EF4-FFF2-40B4-BE49-F238E27FC236}">
              <a16:creationId xmlns:a16="http://schemas.microsoft.com/office/drawing/2014/main" id="{00000000-0008-0000-6500-000099030000}"/>
            </a:ext>
          </a:extLst>
        </xdr:cNvPr>
        <xdr:cNvPicPr>
          <a:picLocks noChangeAspect="1"/>
        </xdr:cNvPicPr>
      </xdr:nvPicPr>
      <xdr:blipFill>
        <a:blip xmlns:r="http://schemas.openxmlformats.org/officeDocument/2006/relationships" r:embed="rId649"/>
        <a:stretch>
          <a:fillRect/>
        </a:stretch>
      </xdr:blipFill>
      <xdr:spPr>
        <a:xfrm>
          <a:off x="292735" y="243755545"/>
          <a:ext cx="1689100" cy="1437005"/>
        </a:xfrm>
        <a:prstGeom prst="rect">
          <a:avLst/>
        </a:prstGeom>
        <a:noFill/>
        <a:ln w="9525">
          <a:noFill/>
        </a:ln>
      </xdr:spPr>
    </xdr:pic>
    <xdr:clientData/>
  </xdr:twoCellAnchor>
  <xdr:twoCellAnchor editAs="oneCell">
    <xdr:from>
      <xdr:col>0</xdr:col>
      <xdr:colOff>266700</xdr:colOff>
      <xdr:row>155</xdr:row>
      <xdr:rowOff>51435</xdr:rowOff>
    </xdr:from>
    <xdr:to>
      <xdr:col>0</xdr:col>
      <xdr:colOff>2000885</xdr:colOff>
      <xdr:row>155</xdr:row>
      <xdr:rowOff>1520825</xdr:rowOff>
    </xdr:to>
    <xdr:pic>
      <xdr:nvPicPr>
        <xdr:cNvPr id="922" name="图片 921">
          <a:extLst>
            <a:ext uri="{FF2B5EF4-FFF2-40B4-BE49-F238E27FC236}">
              <a16:creationId xmlns:a16="http://schemas.microsoft.com/office/drawing/2014/main" id="{00000000-0008-0000-6500-00009A030000}"/>
            </a:ext>
          </a:extLst>
        </xdr:cNvPr>
        <xdr:cNvPicPr>
          <a:picLocks noChangeAspect="1"/>
        </xdr:cNvPicPr>
      </xdr:nvPicPr>
      <xdr:blipFill>
        <a:blip xmlns:r="http://schemas.openxmlformats.org/officeDocument/2006/relationships" r:embed="rId650"/>
        <a:stretch>
          <a:fillRect/>
        </a:stretch>
      </xdr:blipFill>
      <xdr:spPr>
        <a:xfrm>
          <a:off x="266700" y="249988705"/>
          <a:ext cx="1734185" cy="1469390"/>
        </a:xfrm>
        <a:prstGeom prst="rect">
          <a:avLst/>
        </a:prstGeom>
        <a:noFill/>
        <a:ln w="9525">
          <a:noFill/>
        </a:ln>
      </xdr:spPr>
    </xdr:pic>
    <xdr:clientData/>
  </xdr:twoCellAnchor>
  <xdr:twoCellAnchor editAs="oneCell">
    <xdr:from>
      <xdr:col>0</xdr:col>
      <xdr:colOff>285750</xdr:colOff>
      <xdr:row>154</xdr:row>
      <xdr:rowOff>53340</xdr:rowOff>
    </xdr:from>
    <xdr:to>
      <xdr:col>0</xdr:col>
      <xdr:colOff>1961515</xdr:colOff>
      <xdr:row>154</xdr:row>
      <xdr:rowOff>1514475</xdr:rowOff>
    </xdr:to>
    <xdr:pic>
      <xdr:nvPicPr>
        <xdr:cNvPr id="923" name="图片 922">
          <a:extLst>
            <a:ext uri="{FF2B5EF4-FFF2-40B4-BE49-F238E27FC236}">
              <a16:creationId xmlns:a16="http://schemas.microsoft.com/office/drawing/2014/main" id="{00000000-0008-0000-6500-00009B030000}"/>
            </a:ext>
          </a:extLst>
        </xdr:cNvPr>
        <xdr:cNvPicPr>
          <a:picLocks noChangeAspect="1"/>
        </xdr:cNvPicPr>
      </xdr:nvPicPr>
      <xdr:blipFill>
        <a:blip xmlns:r="http://schemas.openxmlformats.org/officeDocument/2006/relationships" r:embed="rId651"/>
        <a:stretch>
          <a:fillRect/>
        </a:stretch>
      </xdr:blipFill>
      <xdr:spPr>
        <a:xfrm>
          <a:off x="285750" y="248428510"/>
          <a:ext cx="1675765" cy="1461135"/>
        </a:xfrm>
        <a:prstGeom prst="rect">
          <a:avLst/>
        </a:prstGeom>
        <a:noFill/>
        <a:ln w="9525">
          <a:noFill/>
        </a:ln>
      </xdr:spPr>
    </xdr:pic>
    <xdr:clientData/>
  </xdr:twoCellAnchor>
  <xdr:twoCellAnchor editAs="oneCell">
    <xdr:from>
      <xdr:col>0</xdr:col>
      <xdr:colOff>295275</xdr:colOff>
      <xdr:row>153</xdr:row>
      <xdr:rowOff>57150</xdr:rowOff>
    </xdr:from>
    <xdr:to>
      <xdr:col>0</xdr:col>
      <xdr:colOff>1971675</xdr:colOff>
      <xdr:row>153</xdr:row>
      <xdr:rowOff>1506855</xdr:rowOff>
    </xdr:to>
    <xdr:pic>
      <xdr:nvPicPr>
        <xdr:cNvPr id="924" name="图片 923">
          <a:extLst>
            <a:ext uri="{FF2B5EF4-FFF2-40B4-BE49-F238E27FC236}">
              <a16:creationId xmlns:a16="http://schemas.microsoft.com/office/drawing/2014/main" id="{00000000-0008-0000-6500-00009C030000}"/>
            </a:ext>
          </a:extLst>
        </xdr:cNvPr>
        <xdr:cNvPicPr>
          <a:picLocks noChangeAspect="1"/>
        </xdr:cNvPicPr>
      </xdr:nvPicPr>
      <xdr:blipFill>
        <a:blip xmlns:r="http://schemas.openxmlformats.org/officeDocument/2006/relationships" r:embed="rId652"/>
        <a:stretch>
          <a:fillRect/>
        </a:stretch>
      </xdr:blipFill>
      <xdr:spPr>
        <a:xfrm>
          <a:off x="295275" y="246870220"/>
          <a:ext cx="1676400" cy="1449705"/>
        </a:xfrm>
        <a:prstGeom prst="rect">
          <a:avLst/>
        </a:prstGeom>
        <a:noFill/>
        <a:ln w="9525">
          <a:noFill/>
        </a:ln>
      </xdr:spPr>
    </xdr:pic>
    <xdr:clientData/>
  </xdr:twoCellAnchor>
  <xdr:twoCellAnchor editAs="oneCell">
    <xdr:from>
      <xdr:col>0</xdr:col>
      <xdr:colOff>228600</xdr:colOff>
      <xdr:row>183</xdr:row>
      <xdr:rowOff>38100</xdr:rowOff>
    </xdr:from>
    <xdr:to>
      <xdr:col>0</xdr:col>
      <xdr:colOff>1981200</xdr:colOff>
      <xdr:row>183</xdr:row>
      <xdr:rowOff>1514475</xdr:rowOff>
    </xdr:to>
    <xdr:pic>
      <xdr:nvPicPr>
        <xdr:cNvPr id="925" name="图片 924">
          <a:extLst>
            <a:ext uri="{FF2B5EF4-FFF2-40B4-BE49-F238E27FC236}">
              <a16:creationId xmlns:a16="http://schemas.microsoft.com/office/drawing/2014/main" id="{00000000-0008-0000-6500-00009D030000}"/>
            </a:ext>
          </a:extLst>
        </xdr:cNvPr>
        <xdr:cNvPicPr>
          <a:picLocks noChangeAspect="1"/>
        </xdr:cNvPicPr>
      </xdr:nvPicPr>
      <xdr:blipFill>
        <a:blip xmlns:r="http://schemas.openxmlformats.org/officeDocument/2006/relationships" r:embed="rId653"/>
        <a:stretch>
          <a:fillRect/>
        </a:stretch>
      </xdr:blipFill>
      <xdr:spPr>
        <a:xfrm>
          <a:off x="228600" y="299162470"/>
          <a:ext cx="1752600" cy="1476375"/>
        </a:xfrm>
        <a:prstGeom prst="rect">
          <a:avLst/>
        </a:prstGeom>
        <a:noFill/>
        <a:ln w="9525">
          <a:noFill/>
        </a:ln>
      </xdr:spPr>
    </xdr:pic>
    <xdr:clientData/>
  </xdr:twoCellAnchor>
  <xdr:twoCellAnchor editAs="oneCell">
    <xdr:from>
      <xdr:col>0</xdr:col>
      <xdr:colOff>238125</xdr:colOff>
      <xdr:row>184</xdr:row>
      <xdr:rowOff>66675</xdr:rowOff>
    </xdr:from>
    <xdr:to>
      <xdr:col>0</xdr:col>
      <xdr:colOff>2067560</xdr:colOff>
      <xdr:row>184</xdr:row>
      <xdr:rowOff>1521460</xdr:rowOff>
    </xdr:to>
    <xdr:pic>
      <xdr:nvPicPr>
        <xdr:cNvPr id="926" name="图片 925">
          <a:extLst>
            <a:ext uri="{FF2B5EF4-FFF2-40B4-BE49-F238E27FC236}">
              <a16:creationId xmlns:a16="http://schemas.microsoft.com/office/drawing/2014/main" id="{00000000-0008-0000-6500-00009E030000}"/>
            </a:ext>
          </a:extLst>
        </xdr:cNvPr>
        <xdr:cNvPicPr>
          <a:picLocks noChangeAspect="1"/>
        </xdr:cNvPicPr>
      </xdr:nvPicPr>
      <xdr:blipFill>
        <a:blip xmlns:r="http://schemas.openxmlformats.org/officeDocument/2006/relationships" r:embed="rId654"/>
        <a:stretch>
          <a:fillRect/>
        </a:stretch>
      </xdr:blipFill>
      <xdr:spPr>
        <a:xfrm>
          <a:off x="238125" y="300753145"/>
          <a:ext cx="1829435" cy="1454785"/>
        </a:xfrm>
        <a:prstGeom prst="rect">
          <a:avLst/>
        </a:prstGeom>
        <a:noFill/>
        <a:ln w="9525">
          <a:noFill/>
        </a:ln>
      </xdr:spPr>
    </xdr:pic>
    <xdr:clientData/>
  </xdr:twoCellAnchor>
  <xdr:twoCellAnchor editAs="oneCell">
    <xdr:from>
      <xdr:col>0</xdr:col>
      <xdr:colOff>257175</xdr:colOff>
      <xdr:row>185</xdr:row>
      <xdr:rowOff>76200</xdr:rowOff>
    </xdr:from>
    <xdr:to>
      <xdr:col>0</xdr:col>
      <xdr:colOff>2038985</xdr:colOff>
      <xdr:row>185</xdr:row>
      <xdr:rowOff>1525270</xdr:rowOff>
    </xdr:to>
    <xdr:pic>
      <xdr:nvPicPr>
        <xdr:cNvPr id="927" name="图片 926">
          <a:extLst>
            <a:ext uri="{FF2B5EF4-FFF2-40B4-BE49-F238E27FC236}">
              <a16:creationId xmlns:a16="http://schemas.microsoft.com/office/drawing/2014/main" id="{00000000-0008-0000-6500-00009F030000}"/>
            </a:ext>
          </a:extLst>
        </xdr:cNvPr>
        <xdr:cNvPicPr>
          <a:picLocks noChangeAspect="1"/>
        </xdr:cNvPicPr>
      </xdr:nvPicPr>
      <xdr:blipFill>
        <a:blip xmlns:r="http://schemas.openxmlformats.org/officeDocument/2006/relationships" r:embed="rId655"/>
        <a:stretch>
          <a:fillRect/>
        </a:stretch>
      </xdr:blipFill>
      <xdr:spPr>
        <a:xfrm>
          <a:off x="257175" y="302324770"/>
          <a:ext cx="1781810" cy="1449070"/>
        </a:xfrm>
        <a:prstGeom prst="rect">
          <a:avLst/>
        </a:prstGeom>
        <a:noFill/>
        <a:ln w="9525">
          <a:noFill/>
        </a:ln>
      </xdr:spPr>
    </xdr:pic>
    <xdr:clientData/>
  </xdr:twoCellAnchor>
  <xdr:twoCellAnchor editAs="oneCell">
    <xdr:from>
      <xdr:col>0</xdr:col>
      <xdr:colOff>190500</xdr:colOff>
      <xdr:row>186</xdr:row>
      <xdr:rowOff>38100</xdr:rowOff>
    </xdr:from>
    <xdr:to>
      <xdr:col>0</xdr:col>
      <xdr:colOff>2055495</xdr:colOff>
      <xdr:row>186</xdr:row>
      <xdr:rowOff>1485900</xdr:rowOff>
    </xdr:to>
    <xdr:pic>
      <xdr:nvPicPr>
        <xdr:cNvPr id="928" name="图片 927">
          <a:extLst>
            <a:ext uri="{FF2B5EF4-FFF2-40B4-BE49-F238E27FC236}">
              <a16:creationId xmlns:a16="http://schemas.microsoft.com/office/drawing/2014/main" id="{00000000-0008-0000-6500-0000A0030000}"/>
            </a:ext>
          </a:extLst>
        </xdr:cNvPr>
        <xdr:cNvPicPr>
          <a:picLocks noChangeAspect="1"/>
        </xdr:cNvPicPr>
      </xdr:nvPicPr>
      <xdr:blipFill>
        <a:blip xmlns:r="http://schemas.openxmlformats.org/officeDocument/2006/relationships" r:embed="rId656"/>
        <a:stretch>
          <a:fillRect/>
        </a:stretch>
      </xdr:blipFill>
      <xdr:spPr>
        <a:xfrm>
          <a:off x="190500" y="303848770"/>
          <a:ext cx="1864995" cy="1447800"/>
        </a:xfrm>
        <a:prstGeom prst="rect">
          <a:avLst/>
        </a:prstGeom>
        <a:noFill/>
        <a:ln w="9525">
          <a:noFill/>
        </a:ln>
      </xdr:spPr>
    </xdr:pic>
    <xdr:clientData/>
  </xdr:twoCellAnchor>
  <xdr:twoCellAnchor editAs="oneCell">
    <xdr:from>
      <xdr:col>0</xdr:col>
      <xdr:colOff>171450</xdr:colOff>
      <xdr:row>187</xdr:row>
      <xdr:rowOff>57150</xdr:rowOff>
    </xdr:from>
    <xdr:to>
      <xdr:col>0</xdr:col>
      <xdr:colOff>2034540</xdr:colOff>
      <xdr:row>187</xdr:row>
      <xdr:rowOff>1517650</xdr:rowOff>
    </xdr:to>
    <xdr:pic>
      <xdr:nvPicPr>
        <xdr:cNvPr id="929" name="图片 928">
          <a:extLst>
            <a:ext uri="{FF2B5EF4-FFF2-40B4-BE49-F238E27FC236}">
              <a16:creationId xmlns:a16="http://schemas.microsoft.com/office/drawing/2014/main" id="{00000000-0008-0000-6500-0000A1030000}"/>
            </a:ext>
          </a:extLst>
        </xdr:cNvPr>
        <xdr:cNvPicPr>
          <a:picLocks noChangeAspect="1"/>
        </xdr:cNvPicPr>
      </xdr:nvPicPr>
      <xdr:blipFill>
        <a:blip xmlns:r="http://schemas.openxmlformats.org/officeDocument/2006/relationships" r:embed="rId657"/>
        <a:stretch>
          <a:fillRect/>
        </a:stretch>
      </xdr:blipFill>
      <xdr:spPr>
        <a:xfrm>
          <a:off x="171450" y="305429920"/>
          <a:ext cx="1863090" cy="1460500"/>
        </a:xfrm>
        <a:prstGeom prst="rect">
          <a:avLst/>
        </a:prstGeom>
        <a:noFill/>
        <a:ln w="9525">
          <a:noFill/>
        </a:ln>
      </xdr:spPr>
    </xdr:pic>
    <xdr:clientData/>
  </xdr:twoCellAnchor>
  <xdr:twoCellAnchor editAs="oneCell">
    <xdr:from>
      <xdr:col>0</xdr:col>
      <xdr:colOff>276225</xdr:colOff>
      <xdr:row>191</xdr:row>
      <xdr:rowOff>68580</xdr:rowOff>
    </xdr:from>
    <xdr:to>
      <xdr:col>0</xdr:col>
      <xdr:colOff>1933575</xdr:colOff>
      <xdr:row>191</xdr:row>
      <xdr:rowOff>1555115</xdr:rowOff>
    </xdr:to>
    <xdr:pic>
      <xdr:nvPicPr>
        <xdr:cNvPr id="930" name="图片 929">
          <a:extLst>
            <a:ext uri="{FF2B5EF4-FFF2-40B4-BE49-F238E27FC236}">
              <a16:creationId xmlns:a16="http://schemas.microsoft.com/office/drawing/2014/main" id="{00000000-0008-0000-6500-0000A2030000}"/>
            </a:ext>
          </a:extLst>
        </xdr:cNvPr>
        <xdr:cNvPicPr>
          <a:picLocks noChangeAspect="1"/>
        </xdr:cNvPicPr>
      </xdr:nvPicPr>
      <xdr:blipFill>
        <a:blip xmlns:r="http://schemas.openxmlformats.org/officeDocument/2006/relationships" r:embed="rId658"/>
        <a:stretch>
          <a:fillRect/>
        </a:stretch>
      </xdr:blipFill>
      <xdr:spPr>
        <a:xfrm>
          <a:off x="276225" y="311689750"/>
          <a:ext cx="1657350" cy="1486535"/>
        </a:xfrm>
        <a:prstGeom prst="rect">
          <a:avLst/>
        </a:prstGeom>
        <a:noFill/>
        <a:ln w="9525">
          <a:noFill/>
        </a:ln>
      </xdr:spPr>
    </xdr:pic>
    <xdr:clientData/>
  </xdr:twoCellAnchor>
  <xdr:twoCellAnchor editAs="oneCell">
    <xdr:from>
      <xdr:col>0</xdr:col>
      <xdr:colOff>219075</xdr:colOff>
      <xdr:row>188</xdr:row>
      <xdr:rowOff>47625</xdr:rowOff>
    </xdr:from>
    <xdr:to>
      <xdr:col>0</xdr:col>
      <xdr:colOff>1943100</xdr:colOff>
      <xdr:row>188</xdr:row>
      <xdr:rowOff>1500505</xdr:rowOff>
    </xdr:to>
    <xdr:pic>
      <xdr:nvPicPr>
        <xdr:cNvPr id="931" name="图片 930">
          <a:extLst>
            <a:ext uri="{FF2B5EF4-FFF2-40B4-BE49-F238E27FC236}">
              <a16:creationId xmlns:a16="http://schemas.microsoft.com/office/drawing/2014/main" id="{00000000-0008-0000-6500-0000A3030000}"/>
            </a:ext>
          </a:extLst>
        </xdr:cNvPr>
        <xdr:cNvPicPr>
          <a:picLocks noChangeAspect="1"/>
        </xdr:cNvPicPr>
      </xdr:nvPicPr>
      <xdr:blipFill>
        <a:blip xmlns:r="http://schemas.openxmlformats.org/officeDocument/2006/relationships" r:embed="rId659"/>
        <a:stretch>
          <a:fillRect/>
        </a:stretch>
      </xdr:blipFill>
      <xdr:spPr>
        <a:xfrm>
          <a:off x="219075" y="306982495"/>
          <a:ext cx="1724025" cy="1452880"/>
        </a:xfrm>
        <a:prstGeom prst="rect">
          <a:avLst/>
        </a:prstGeom>
        <a:noFill/>
        <a:ln w="9525">
          <a:noFill/>
        </a:ln>
      </xdr:spPr>
    </xdr:pic>
    <xdr:clientData/>
  </xdr:twoCellAnchor>
  <xdr:twoCellAnchor editAs="oneCell">
    <xdr:from>
      <xdr:col>0</xdr:col>
      <xdr:colOff>238125</xdr:colOff>
      <xdr:row>189</xdr:row>
      <xdr:rowOff>47625</xdr:rowOff>
    </xdr:from>
    <xdr:to>
      <xdr:col>0</xdr:col>
      <xdr:colOff>1933575</xdr:colOff>
      <xdr:row>189</xdr:row>
      <xdr:rowOff>1536700</xdr:rowOff>
    </xdr:to>
    <xdr:pic>
      <xdr:nvPicPr>
        <xdr:cNvPr id="932" name="图片 931">
          <a:extLst>
            <a:ext uri="{FF2B5EF4-FFF2-40B4-BE49-F238E27FC236}">
              <a16:creationId xmlns:a16="http://schemas.microsoft.com/office/drawing/2014/main" id="{00000000-0008-0000-6500-0000A4030000}"/>
            </a:ext>
          </a:extLst>
        </xdr:cNvPr>
        <xdr:cNvPicPr>
          <a:picLocks noChangeAspect="1"/>
        </xdr:cNvPicPr>
      </xdr:nvPicPr>
      <xdr:blipFill>
        <a:blip xmlns:r="http://schemas.openxmlformats.org/officeDocument/2006/relationships" r:embed="rId660"/>
        <a:stretch>
          <a:fillRect/>
        </a:stretch>
      </xdr:blipFill>
      <xdr:spPr>
        <a:xfrm>
          <a:off x="238125" y="308544595"/>
          <a:ext cx="1695450" cy="1489075"/>
        </a:xfrm>
        <a:prstGeom prst="rect">
          <a:avLst/>
        </a:prstGeom>
        <a:noFill/>
        <a:ln w="9525">
          <a:noFill/>
        </a:ln>
      </xdr:spPr>
    </xdr:pic>
    <xdr:clientData/>
  </xdr:twoCellAnchor>
  <xdr:twoCellAnchor editAs="oneCell">
    <xdr:from>
      <xdr:col>0</xdr:col>
      <xdr:colOff>285750</xdr:colOff>
      <xdr:row>190</xdr:row>
      <xdr:rowOff>47625</xdr:rowOff>
    </xdr:from>
    <xdr:to>
      <xdr:col>0</xdr:col>
      <xdr:colOff>1943100</xdr:colOff>
      <xdr:row>190</xdr:row>
      <xdr:rowOff>1504950</xdr:rowOff>
    </xdr:to>
    <xdr:pic>
      <xdr:nvPicPr>
        <xdr:cNvPr id="933" name="图片 932">
          <a:extLst>
            <a:ext uri="{FF2B5EF4-FFF2-40B4-BE49-F238E27FC236}">
              <a16:creationId xmlns:a16="http://schemas.microsoft.com/office/drawing/2014/main" id="{00000000-0008-0000-6500-0000A5030000}"/>
            </a:ext>
          </a:extLst>
        </xdr:cNvPr>
        <xdr:cNvPicPr>
          <a:picLocks noChangeAspect="1"/>
        </xdr:cNvPicPr>
      </xdr:nvPicPr>
      <xdr:blipFill>
        <a:blip xmlns:r="http://schemas.openxmlformats.org/officeDocument/2006/relationships" r:embed="rId661"/>
        <a:stretch>
          <a:fillRect/>
        </a:stretch>
      </xdr:blipFill>
      <xdr:spPr>
        <a:xfrm>
          <a:off x="285750" y="310106695"/>
          <a:ext cx="1657350" cy="1457325"/>
        </a:xfrm>
        <a:prstGeom prst="rect">
          <a:avLst/>
        </a:prstGeom>
        <a:noFill/>
        <a:ln w="9525">
          <a:noFill/>
        </a:ln>
      </xdr:spPr>
    </xdr:pic>
    <xdr:clientData/>
  </xdr:twoCellAnchor>
  <xdr:twoCellAnchor editAs="oneCell">
    <xdr:from>
      <xdr:col>0</xdr:col>
      <xdr:colOff>398145</xdr:colOff>
      <xdr:row>24</xdr:row>
      <xdr:rowOff>47625</xdr:rowOff>
    </xdr:from>
    <xdr:to>
      <xdr:col>0</xdr:col>
      <xdr:colOff>1775460</xdr:colOff>
      <xdr:row>24</xdr:row>
      <xdr:rowOff>1447165</xdr:rowOff>
    </xdr:to>
    <xdr:pic>
      <xdr:nvPicPr>
        <xdr:cNvPr id="749" name="图片 748">
          <a:extLst>
            <a:ext uri="{FF2B5EF4-FFF2-40B4-BE49-F238E27FC236}">
              <a16:creationId xmlns:a16="http://schemas.microsoft.com/office/drawing/2014/main" id="{00000000-0008-0000-6500-0000ED020000}"/>
            </a:ext>
          </a:extLst>
        </xdr:cNvPr>
        <xdr:cNvPicPr>
          <a:picLocks noChangeAspect="1"/>
        </xdr:cNvPicPr>
      </xdr:nvPicPr>
      <xdr:blipFill>
        <a:blip xmlns:r="http://schemas.openxmlformats.org/officeDocument/2006/relationships" r:embed="rId662"/>
        <a:stretch>
          <a:fillRect/>
        </a:stretch>
      </xdr:blipFill>
      <xdr:spPr>
        <a:xfrm>
          <a:off x="398145" y="35469195"/>
          <a:ext cx="1377315" cy="1399540"/>
        </a:xfrm>
        <a:prstGeom prst="rect">
          <a:avLst/>
        </a:prstGeom>
        <a:noFill/>
        <a:ln w="9525">
          <a:noFill/>
        </a:ln>
      </xdr:spPr>
    </xdr:pic>
    <xdr:clientData/>
  </xdr:twoCellAnchor>
  <xdr:twoCellAnchor editAs="oneCell">
    <xdr:from>
      <xdr:col>0</xdr:col>
      <xdr:colOff>305435</xdr:colOff>
      <xdr:row>26</xdr:row>
      <xdr:rowOff>73025</xdr:rowOff>
    </xdr:from>
    <xdr:to>
      <xdr:col>0</xdr:col>
      <xdr:colOff>1991360</xdr:colOff>
      <xdr:row>26</xdr:row>
      <xdr:rowOff>1510030</xdr:rowOff>
    </xdr:to>
    <xdr:pic>
      <xdr:nvPicPr>
        <xdr:cNvPr id="750" name="图片 749">
          <a:extLst>
            <a:ext uri="{FF2B5EF4-FFF2-40B4-BE49-F238E27FC236}">
              <a16:creationId xmlns:a16="http://schemas.microsoft.com/office/drawing/2014/main" id="{00000000-0008-0000-6500-0000EE020000}"/>
            </a:ext>
          </a:extLst>
        </xdr:cNvPr>
        <xdr:cNvPicPr>
          <a:picLocks noChangeAspect="1"/>
        </xdr:cNvPicPr>
      </xdr:nvPicPr>
      <xdr:blipFill>
        <a:blip xmlns:r="http://schemas.openxmlformats.org/officeDocument/2006/relationships" r:embed="rId663"/>
        <a:stretch>
          <a:fillRect/>
        </a:stretch>
      </xdr:blipFill>
      <xdr:spPr>
        <a:xfrm>
          <a:off x="305435" y="38618795"/>
          <a:ext cx="1685925" cy="1437005"/>
        </a:xfrm>
        <a:prstGeom prst="rect">
          <a:avLst/>
        </a:prstGeom>
        <a:noFill/>
        <a:ln w="9525">
          <a:noFill/>
        </a:ln>
      </xdr:spPr>
    </xdr:pic>
    <xdr:clientData/>
  </xdr:twoCellAnchor>
  <xdr:twoCellAnchor editAs="oneCell">
    <xdr:from>
      <xdr:col>0</xdr:col>
      <xdr:colOff>255270</xdr:colOff>
      <xdr:row>25</xdr:row>
      <xdr:rowOff>70485</xdr:rowOff>
    </xdr:from>
    <xdr:to>
      <xdr:col>0</xdr:col>
      <xdr:colOff>1960245</xdr:colOff>
      <xdr:row>25</xdr:row>
      <xdr:rowOff>1501775</xdr:rowOff>
    </xdr:to>
    <xdr:pic>
      <xdr:nvPicPr>
        <xdr:cNvPr id="751" name="图片 750">
          <a:extLst>
            <a:ext uri="{FF2B5EF4-FFF2-40B4-BE49-F238E27FC236}">
              <a16:creationId xmlns:a16="http://schemas.microsoft.com/office/drawing/2014/main" id="{00000000-0008-0000-6500-0000EF020000}"/>
            </a:ext>
          </a:extLst>
        </xdr:cNvPr>
        <xdr:cNvPicPr>
          <a:picLocks noChangeAspect="1"/>
        </xdr:cNvPicPr>
      </xdr:nvPicPr>
      <xdr:blipFill>
        <a:blip xmlns:r="http://schemas.openxmlformats.org/officeDocument/2006/relationships" r:embed="rId664"/>
        <a:stretch>
          <a:fillRect/>
        </a:stretch>
      </xdr:blipFill>
      <xdr:spPr>
        <a:xfrm>
          <a:off x="255270" y="37054155"/>
          <a:ext cx="1704975" cy="1431290"/>
        </a:xfrm>
        <a:prstGeom prst="rect">
          <a:avLst/>
        </a:prstGeom>
        <a:noFill/>
        <a:ln w="9525">
          <a:noFill/>
        </a:ln>
      </xdr:spPr>
    </xdr:pic>
    <xdr:clientData/>
  </xdr:twoCellAnchor>
  <xdr:twoCellAnchor editAs="oneCell">
    <xdr:from>
      <xdr:col>0</xdr:col>
      <xdr:colOff>328930</xdr:colOff>
      <xdr:row>27</xdr:row>
      <xdr:rowOff>12065</xdr:rowOff>
    </xdr:from>
    <xdr:to>
      <xdr:col>0</xdr:col>
      <xdr:colOff>1980565</xdr:colOff>
      <xdr:row>27</xdr:row>
      <xdr:rowOff>1480185</xdr:rowOff>
    </xdr:to>
    <xdr:pic>
      <xdr:nvPicPr>
        <xdr:cNvPr id="934" name="图片 933">
          <a:extLst>
            <a:ext uri="{FF2B5EF4-FFF2-40B4-BE49-F238E27FC236}">
              <a16:creationId xmlns:a16="http://schemas.microsoft.com/office/drawing/2014/main" id="{00000000-0008-0000-6500-0000A6030000}"/>
            </a:ext>
          </a:extLst>
        </xdr:cNvPr>
        <xdr:cNvPicPr>
          <a:picLocks noChangeAspect="1"/>
        </xdr:cNvPicPr>
      </xdr:nvPicPr>
      <xdr:blipFill>
        <a:blip xmlns:r="http://schemas.openxmlformats.org/officeDocument/2006/relationships" r:embed="rId665"/>
        <a:stretch>
          <a:fillRect/>
        </a:stretch>
      </xdr:blipFill>
      <xdr:spPr>
        <a:xfrm>
          <a:off x="328930" y="40119935"/>
          <a:ext cx="1651635" cy="1468120"/>
        </a:xfrm>
        <a:prstGeom prst="rect">
          <a:avLst/>
        </a:prstGeom>
        <a:noFill/>
        <a:ln w="9525">
          <a:noFill/>
        </a:ln>
      </xdr:spPr>
    </xdr:pic>
    <xdr:clientData/>
  </xdr:twoCellAnchor>
  <xdr:twoCellAnchor editAs="oneCell">
    <xdr:from>
      <xdr:col>0</xdr:col>
      <xdr:colOff>240030</xdr:colOff>
      <xdr:row>28</xdr:row>
      <xdr:rowOff>60325</xdr:rowOff>
    </xdr:from>
    <xdr:to>
      <xdr:col>0</xdr:col>
      <xdr:colOff>1945640</xdr:colOff>
      <xdr:row>28</xdr:row>
      <xdr:rowOff>1514475</xdr:rowOff>
    </xdr:to>
    <xdr:pic>
      <xdr:nvPicPr>
        <xdr:cNvPr id="935" name="图片 934">
          <a:extLst>
            <a:ext uri="{FF2B5EF4-FFF2-40B4-BE49-F238E27FC236}">
              <a16:creationId xmlns:a16="http://schemas.microsoft.com/office/drawing/2014/main" id="{00000000-0008-0000-6500-0000A7030000}"/>
            </a:ext>
          </a:extLst>
        </xdr:cNvPr>
        <xdr:cNvPicPr>
          <a:picLocks noChangeAspect="1"/>
        </xdr:cNvPicPr>
      </xdr:nvPicPr>
      <xdr:blipFill>
        <a:blip xmlns:r="http://schemas.openxmlformats.org/officeDocument/2006/relationships" r:embed="rId666"/>
        <a:stretch>
          <a:fillRect/>
        </a:stretch>
      </xdr:blipFill>
      <xdr:spPr>
        <a:xfrm>
          <a:off x="240030" y="41730295"/>
          <a:ext cx="1705610" cy="1454150"/>
        </a:xfrm>
        <a:prstGeom prst="rect">
          <a:avLst/>
        </a:prstGeom>
        <a:noFill/>
        <a:ln w="9525">
          <a:noFill/>
        </a:ln>
      </xdr:spPr>
    </xdr:pic>
    <xdr:clientData/>
  </xdr:twoCellAnchor>
  <xdr:twoCellAnchor editAs="oneCell">
    <xdr:from>
      <xdr:col>0</xdr:col>
      <xdr:colOff>367665</xdr:colOff>
      <xdr:row>83</xdr:row>
      <xdr:rowOff>76200</xdr:rowOff>
    </xdr:from>
    <xdr:to>
      <xdr:col>0</xdr:col>
      <xdr:colOff>1948815</xdr:colOff>
      <xdr:row>83</xdr:row>
      <xdr:rowOff>1510030</xdr:rowOff>
    </xdr:to>
    <xdr:pic>
      <xdr:nvPicPr>
        <xdr:cNvPr id="936" name="图片 935">
          <a:extLst>
            <a:ext uri="{FF2B5EF4-FFF2-40B4-BE49-F238E27FC236}">
              <a16:creationId xmlns:a16="http://schemas.microsoft.com/office/drawing/2014/main" id="{00000000-0008-0000-6500-0000A8030000}"/>
            </a:ext>
          </a:extLst>
        </xdr:cNvPr>
        <xdr:cNvPicPr>
          <a:picLocks noChangeAspect="1"/>
        </xdr:cNvPicPr>
      </xdr:nvPicPr>
      <xdr:blipFill>
        <a:blip xmlns:r="http://schemas.openxmlformats.org/officeDocument/2006/relationships" r:embed="rId667"/>
        <a:stretch>
          <a:fillRect/>
        </a:stretch>
      </xdr:blipFill>
      <xdr:spPr>
        <a:xfrm>
          <a:off x="367665" y="133681470"/>
          <a:ext cx="1581150" cy="1433830"/>
        </a:xfrm>
        <a:prstGeom prst="rect">
          <a:avLst/>
        </a:prstGeom>
        <a:noFill/>
        <a:ln w="9525">
          <a:noFill/>
        </a:ln>
      </xdr:spPr>
    </xdr:pic>
    <xdr:clientData/>
  </xdr:twoCellAnchor>
  <xdr:twoCellAnchor editAs="oneCell">
    <xdr:from>
      <xdr:col>0</xdr:col>
      <xdr:colOff>495300</xdr:colOff>
      <xdr:row>85</xdr:row>
      <xdr:rowOff>47625</xdr:rowOff>
    </xdr:from>
    <xdr:to>
      <xdr:col>0</xdr:col>
      <xdr:colOff>1852930</xdr:colOff>
      <xdr:row>85</xdr:row>
      <xdr:rowOff>1515110</xdr:rowOff>
    </xdr:to>
    <xdr:pic>
      <xdr:nvPicPr>
        <xdr:cNvPr id="937" name="图片 936">
          <a:extLst>
            <a:ext uri="{FF2B5EF4-FFF2-40B4-BE49-F238E27FC236}">
              <a16:creationId xmlns:a16="http://schemas.microsoft.com/office/drawing/2014/main" id="{00000000-0008-0000-6500-0000A9030000}"/>
            </a:ext>
          </a:extLst>
        </xdr:cNvPr>
        <xdr:cNvPicPr>
          <a:picLocks noChangeAspect="1"/>
        </xdr:cNvPicPr>
      </xdr:nvPicPr>
      <xdr:blipFill>
        <a:blip xmlns:r="http://schemas.openxmlformats.org/officeDocument/2006/relationships" r:embed="rId668"/>
        <a:stretch>
          <a:fillRect/>
        </a:stretch>
      </xdr:blipFill>
      <xdr:spPr>
        <a:xfrm>
          <a:off x="495300" y="136777095"/>
          <a:ext cx="1357630" cy="1467485"/>
        </a:xfrm>
        <a:prstGeom prst="rect">
          <a:avLst/>
        </a:prstGeom>
        <a:noFill/>
        <a:ln w="9525">
          <a:noFill/>
        </a:ln>
      </xdr:spPr>
    </xdr:pic>
    <xdr:clientData/>
  </xdr:twoCellAnchor>
  <xdr:twoCellAnchor editAs="oneCell">
    <xdr:from>
      <xdr:col>0</xdr:col>
      <xdr:colOff>314325</xdr:colOff>
      <xdr:row>84</xdr:row>
      <xdr:rowOff>57150</xdr:rowOff>
    </xdr:from>
    <xdr:to>
      <xdr:col>0</xdr:col>
      <xdr:colOff>2038985</xdr:colOff>
      <xdr:row>84</xdr:row>
      <xdr:rowOff>1493520</xdr:rowOff>
    </xdr:to>
    <xdr:pic>
      <xdr:nvPicPr>
        <xdr:cNvPr id="938" name="图片 937">
          <a:extLst>
            <a:ext uri="{FF2B5EF4-FFF2-40B4-BE49-F238E27FC236}">
              <a16:creationId xmlns:a16="http://schemas.microsoft.com/office/drawing/2014/main" id="{00000000-0008-0000-6500-0000AA030000}"/>
            </a:ext>
          </a:extLst>
        </xdr:cNvPr>
        <xdr:cNvPicPr>
          <a:picLocks noChangeAspect="1"/>
        </xdr:cNvPicPr>
      </xdr:nvPicPr>
      <xdr:blipFill>
        <a:blip xmlns:r="http://schemas.openxmlformats.org/officeDocument/2006/relationships" r:embed="rId669"/>
        <a:stretch>
          <a:fillRect/>
        </a:stretch>
      </xdr:blipFill>
      <xdr:spPr>
        <a:xfrm>
          <a:off x="314325" y="135224520"/>
          <a:ext cx="1724660" cy="1436370"/>
        </a:xfrm>
        <a:prstGeom prst="rect">
          <a:avLst/>
        </a:prstGeom>
        <a:noFill/>
        <a:ln w="9525">
          <a:noFill/>
        </a:ln>
      </xdr:spPr>
    </xdr:pic>
    <xdr:clientData/>
  </xdr:twoCellAnchor>
  <xdr:twoCellAnchor editAs="oneCell">
    <xdr:from>
      <xdr:col>0</xdr:col>
      <xdr:colOff>479425</xdr:colOff>
      <xdr:row>29</xdr:row>
      <xdr:rowOff>46355</xdr:rowOff>
    </xdr:from>
    <xdr:to>
      <xdr:col>0</xdr:col>
      <xdr:colOff>1631315</xdr:colOff>
      <xdr:row>29</xdr:row>
      <xdr:rowOff>1513840</xdr:rowOff>
    </xdr:to>
    <xdr:pic>
      <xdr:nvPicPr>
        <xdr:cNvPr id="939" name="图片 938">
          <a:extLst>
            <a:ext uri="{FF2B5EF4-FFF2-40B4-BE49-F238E27FC236}">
              <a16:creationId xmlns:a16="http://schemas.microsoft.com/office/drawing/2014/main" id="{00000000-0008-0000-6500-0000AB030000}"/>
            </a:ext>
          </a:extLst>
        </xdr:cNvPr>
        <xdr:cNvPicPr>
          <a:picLocks noChangeAspect="1"/>
        </xdr:cNvPicPr>
      </xdr:nvPicPr>
      <xdr:blipFill>
        <a:blip xmlns:r="http://schemas.openxmlformats.org/officeDocument/2006/relationships" r:embed="rId670"/>
        <a:stretch>
          <a:fillRect/>
        </a:stretch>
      </xdr:blipFill>
      <xdr:spPr>
        <a:xfrm>
          <a:off x="479425" y="43278425"/>
          <a:ext cx="1151890" cy="1467485"/>
        </a:xfrm>
        <a:prstGeom prst="rect">
          <a:avLst/>
        </a:prstGeom>
        <a:noFill/>
        <a:ln w="9525">
          <a:noFill/>
        </a:ln>
      </xdr:spPr>
    </xdr:pic>
    <xdr:clientData/>
  </xdr:twoCellAnchor>
  <xdr:twoCellAnchor editAs="oneCell">
    <xdr:from>
      <xdr:col>0</xdr:col>
      <xdr:colOff>325120</xdr:colOff>
      <xdr:row>30</xdr:row>
      <xdr:rowOff>76200</xdr:rowOff>
    </xdr:from>
    <xdr:to>
      <xdr:col>0</xdr:col>
      <xdr:colOff>1906270</xdr:colOff>
      <xdr:row>30</xdr:row>
      <xdr:rowOff>1513205</xdr:rowOff>
    </xdr:to>
    <xdr:pic>
      <xdr:nvPicPr>
        <xdr:cNvPr id="940" name="图片 939">
          <a:extLst>
            <a:ext uri="{FF2B5EF4-FFF2-40B4-BE49-F238E27FC236}">
              <a16:creationId xmlns:a16="http://schemas.microsoft.com/office/drawing/2014/main" id="{00000000-0008-0000-6500-0000AC030000}"/>
            </a:ext>
          </a:extLst>
        </xdr:cNvPr>
        <xdr:cNvPicPr>
          <a:picLocks noChangeAspect="1"/>
        </xdr:cNvPicPr>
      </xdr:nvPicPr>
      <xdr:blipFill>
        <a:blip xmlns:r="http://schemas.openxmlformats.org/officeDocument/2006/relationships" r:embed="rId671"/>
        <a:stretch>
          <a:fillRect/>
        </a:stretch>
      </xdr:blipFill>
      <xdr:spPr>
        <a:xfrm>
          <a:off x="325120" y="44870370"/>
          <a:ext cx="1581150" cy="1437005"/>
        </a:xfrm>
        <a:prstGeom prst="rect">
          <a:avLst/>
        </a:prstGeom>
        <a:noFill/>
        <a:ln w="9525">
          <a:noFill/>
        </a:ln>
      </xdr:spPr>
    </xdr:pic>
    <xdr:clientData/>
  </xdr:twoCellAnchor>
  <xdr:twoCellAnchor editAs="oneCell">
    <xdr:from>
      <xdr:col>0</xdr:col>
      <xdr:colOff>209550</xdr:colOff>
      <xdr:row>31</xdr:row>
      <xdr:rowOff>19050</xdr:rowOff>
    </xdr:from>
    <xdr:to>
      <xdr:col>0</xdr:col>
      <xdr:colOff>1976755</xdr:colOff>
      <xdr:row>31</xdr:row>
      <xdr:rowOff>1524000</xdr:rowOff>
    </xdr:to>
    <xdr:pic>
      <xdr:nvPicPr>
        <xdr:cNvPr id="941" name="图片 940">
          <a:extLst>
            <a:ext uri="{FF2B5EF4-FFF2-40B4-BE49-F238E27FC236}">
              <a16:creationId xmlns:a16="http://schemas.microsoft.com/office/drawing/2014/main" id="{00000000-0008-0000-6500-0000AD030000}"/>
            </a:ext>
          </a:extLst>
        </xdr:cNvPr>
        <xdr:cNvPicPr>
          <a:picLocks noChangeAspect="1"/>
        </xdr:cNvPicPr>
      </xdr:nvPicPr>
      <xdr:blipFill>
        <a:blip xmlns:r="http://schemas.openxmlformats.org/officeDocument/2006/relationships" r:embed="rId672"/>
        <a:stretch>
          <a:fillRect/>
        </a:stretch>
      </xdr:blipFill>
      <xdr:spPr>
        <a:xfrm>
          <a:off x="209550" y="46375320"/>
          <a:ext cx="1767205" cy="1504950"/>
        </a:xfrm>
        <a:prstGeom prst="rect">
          <a:avLst/>
        </a:prstGeom>
        <a:noFill/>
        <a:ln w="9525">
          <a:noFill/>
        </a:ln>
      </xdr:spPr>
    </xdr:pic>
    <xdr:clientData/>
  </xdr:twoCellAnchor>
  <xdr:twoCellAnchor editAs="oneCell">
    <xdr:from>
      <xdr:col>0</xdr:col>
      <xdr:colOff>295275</xdr:colOff>
      <xdr:row>34</xdr:row>
      <xdr:rowOff>47625</xdr:rowOff>
    </xdr:from>
    <xdr:to>
      <xdr:col>0</xdr:col>
      <xdr:colOff>1990725</xdr:colOff>
      <xdr:row>34</xdr:row>
      <xdr:rowOff>1524635</xdr:rowOff>
    </xdr:to>
    <xdr:pic>
      <xdr:nvPicPr>
        <xdr:cNvPr id="942" name="图片 941">
          <a:extLst>
            <a:ext uri="{FF2B5EF4-FFF2-40B4-BE49-F238E27FC236}">
              <a16:creationId xmlns:a16="http://schemas.microsoft.com/office/drawing/2014/main" id="{00000000-0008-0000-6500-0000AE030000}"/>
            </a:ext>
          </a:extLst>
        </xdr:cNvPr>
        <xdr:cNvPicPr>
          <a:picLocks noChangeAspect="1"/>
        </xdr:cNvPicPr>
      </xdr:nvPicPr>
      <xdr:blipFill>
        <a:blip xmlns:r="http://schemas.openxmlformats.org/officeDocument/2006/relationships" r:embed="rId673"/>
        <a:stretch>
          <a:fillRect/>
        </a:stretch>
      </xdr:blipFill>
      <xdr:spPr>
        <a:xfrm>
          <a:off x="295275" y="51090195"/>
          <a:ext cx="1695450" cy="1477010"/>
        </a:xfrm>
        <a:prstGeom prst="rect">
          <a:avLst/>
        </a:prstGeom>
        <a:noFill/>
        <a:ln w="9525">
          <a:noFill/>
        </a:ln>
      </xdr:spPr>
    </xdr:pic>
    <xdr:clientData/>
  </xdr:twoCellAnchor>
  <xdr:twoCellAnchor editAs="oneCell">
    <xdr:from>
      <xdr:col>0</xdr:col>
      <xdr:colOff>285750</xdr:colOff>
      <xdr:row>33</xdr:row>
      <xdr:rowOff>38100</xdr:rowOff>
    </xdr:from>
    <xdr:to>
      <xdr:col>0</xdr:col>
      <xdr:colOff>1953260</xdr:colOff>
      <xdr:row>33</xdr:row>
      <xdr:rowOff>1525270</xdr:rowOff>
    </xdr:to>
    <xdr:pic>
      <xdr:nvPicPr>
        <xdr:cNvPr id="943" name="图片 942">
          <a:extLst>
            <a:ext uri="{FF2B5EF4-FFF2-40B4-BE49-F238E27FC236}">
              <a16:creationId xmlns:a16="http://schemas.microsoft.com/office/drawing/2014/main" id="{00000000-0008-0000-6500-0000AF030000}"/>
            </a:ext>
          </a:extLst>
        </xdr:cNvPr>
        <xdr:cNvPicPr>
          <a:picLocks noChangeAspect="1"/>
        </xdr:cNvPicPr>
      </xdr:nvPicPr>
      <xdr:blipFill>
        <a:blip xmlns:r="http://schemas.openxmlformats.org/officeDocument/2006/relationships" r:embed="rId674"/>
        <a:stretch>
          <a:fillRect/>
        </a:stretch>
      </xdr:blipFill>
      <xdr:spPr>
        <a:xfrm>
          <a:off x="285750" y="49518570"/>
          <a:ext cx="1667510" cy="1487170"/>
        </a:xfrm>
        <a:prstGeom prst="rect">
          <a:avLst/>
        </a:prstGeom>
        <a:noFill/>
        <a:ln w="9525">
          <a:noFill/>
        </a:ln>
      </xdr:spPr>
    </xdr:pic>
    <xdr:clientData/>
  </xdr:twoCellAnchor>
  <xdr:twoCellAnchor editAs="oneCell">
    <xdr:from>
      <xdr:col>0</xdr:col>
      <xdr:colOff>361950</xdr:colOff>
      <xdr:row>32</xdr:row>
      <xdr:rowOff>38100</xdr:rowOff>
    </xdr:from>
    <xdr:to>
      <xdr:col>0</xdr:col>
      <xdr:colOff>1895475</xdr:colOff>
      <xdr:row>32</xdr:row>
      <xdr:rowOff>1515110</xdr:rowOff>
    </xdr:to>
    <xdr:pic>
      <xdr:nvPicPr>
        <xdr:cNvPr id="944" name="图片 943">
          <a:extLst>
            <a:ext uri="{FF2B5EF4-FFF2-40B4-BE49-F238E27FC236}">
              <a16:creationId xmlns:a16="http://schemas.microsoft.com/office/drawing/2014/main" id="{00000000-0008-0000-6500-0000B0030000}"/>
            </a:ext>
          </a:extLst>
        </xdr:cNvPr>
        <xdr:cNvPicPr>
          <a:picLocks noChangeAspect="1"/>
        </xdr:cNvPicPr>
      </xdr:nvPicPr>
      <xdr:blipFill>
        <a:blip xmlns:r="http://schemas.openxmlformats.org/officeDocument/2006/relationships" r:embed="rId675"/>
        <a:stretch>
          <a:fillRect/>
        </a:stretch>
      </xdr:blipFill>
      <xdr:spPr>
        <a:xfrm>
          <a:off x="361950" y="47956470"/>
          <a:ext cx="1533525" cy="1477010"/>
        </a:xfrm>
        <a:prstGeom prst="rect">
          <a:avLst/>
        </a:prstGeom>
        <a:noFill/>
        <a:ln w="9525">
          <a:noFill/>
        </a:ln>
      </xdr:spPr>
    </xdr:pic>
    <xdr:clientData/>
  </xdr:twoCellAnchor>
  <xdr:twoCellAnchor editAs="oneCell">
    <xdr:from>
      <xdr:col>0</xdr:col>
      <xdr:colOff>38100</xdr:colOff>
      <xdr:row>68</xdr:row>
      <xdr:rowOff>56515</xdr:rowOff>
    </xdr:from>
    <xdr:to>
      <xdr:col>0</xdr:col>
      <xdr:colOff>2216150</xdr:colOff>
      <xdr:row>68</xdr:row>
      <xdr:rowOff>1525905</xdr:rowOff>
    </xdr:to>
    <xdr:pic>
      <xdr:nvPicPr>
        <xdr:cNvPr id="945" name="图片 944">
          <a:extLst>
            <a:ext uri="{FF2B5EF4-FFF2-40B4-BE49-F238E27FC236}">
              <a16:creationId xmlns:a16="http://schemas.microsoft.com/office/drawing/2014/main" id="{00000000-0008-0000-6500-0000B1030000}"/>
            </a:ext>
          </a:extLst>
        </xdr:cNvPr>
        <xdr:cNvPicPr>
          <a:picLocks noChangeAspect="1"/>
        </xdr:cNvPicPr>
      </xdr:nvPicPr>
      <xdr:blipFill>
        <a:blip xmlns:r="http://schemas.openxmlformats.org/officeDocument/2006/relationships" r:embed="rId676"/>
        <a:stretch>
          <a:fillRect/>
        </a:stretch>
      </xdr:blipFill>
      <xdr:spPr>
        <a:xfrm>
          <a:off x="38100" y="110192185"/>
          <a:ext cx="2178050" cy="1469390"/>
        </a:xfrm>
        <a:prstGeom prst="rect">
          <a:avLst/>
        </a:prstGeom>
        <a:noFill/>
        <a:ln w="9525">
          <a:noFill/>
        </a:ln>
      </xdr:spPr>
    </xdr:pic>
    <xdr:clientData/>
  </xdr:twoCellAnchor>
  <xdr:twoCellAnchor editAs="oneCell">
    <xdr:from>
      <xdr:col>2</xdr:col>
      <xdr:colOff>0</xdr:colOff>
      <xdr:row>58</xdr:row>
      <xdr:rowOff>0</xdr:rowOff>
    </xdr:from>
    <xdr:to>
      <xdr:col>2</xdr:col>
      <xdr:colOff>9525</xdr:colOff>
      <xdr:row>58</xdr:row>
      <xdr:rowOff>28575</xdr:rowOff>
    </xdr:to>
    <xdr:pic>
      <xdr:nvPicPr>
        <xdr:cNvPr id="593" name="Picture 15">
          <a:extLst>
            <a:ext uri="{FF2B5EF4-FFF2-40B4-BE49-F238E27FC236}">
              <a16:creationId xmlns:a16="http://schemas.microsoft.com/office/drawing/2014/main" id="{00000000-0008-0000-6500-00005102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93689170"/>
          <a:ext cx="9525" cy="28575"/>
        </a:xfrm>
        <a:prstGeom prst="rect">
          <a:avLst/>
        </a:prstGeom>
        <a:noFill/>
        <a:ln w="1">
          <a:noFill/>
          <a:miter lim="800000"/>
          <a:headEnd/>
          <a:tailEnd/>
        </a:ln>
      </xdr:spPr>
    </xdr:pic>
    <xdr:clientData/>
  </xdr:twoCellAnchor>
  <xdr:twoCellAnchor editAs="oneCell">
    <xdr:from>
      <xdr:col>2</xdr:col>
      <xdr:colOff>0</xdr:colOff>
      <xdr:row>62</xdr:row>
      <xdr:rowOff>0</xdr:rowOff>
    </xdr:from>
    <xdr:to>
      <xdr:col>2</xdr:col>
      <xdr:colOff>9525</xdr:colOff>
      <xdr:row>62</xdr:row>
      <xdr:rowOff>28575</xdr:rowOff>
    </xdr:to>
    <xdr:pic>
      <xdr:nvPicPr>
        <xdr:cNvPr id="947" name="Picture 15">
          <a:extLst>
            <a:ext uri="{FF2B5EF4-FFF2-40B4-BE49-F238E27FC236}">
              <a16:creationId xmlns:a16="http://schemas.microsoft.com/office/drawing/2014/main" id="{00000000-0008-0000-6500-0000B303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101055170"/>
          <a:ext cx="9525" cy="28575"/>
        </a:xfrm>
        <a:prstGeom prst="rect">
          <a:avLst/>
        </a:prstGeom>
        <a:noFill/>
        <a:ln w="1">
          <a:noFill/>
          <a:miter lim="800000"/>
          <a:headEnd/>
          <a:tailEnd/>
        </a:ln>
      </xdr:spPr>
    </xdr:pic>
    <xdr:clientData/>
  </xdr:twoCellAnchor>
  <xdr:twoCellAnchor editAs="oneCell">
    <xdr:from>
      <xdr:col>0</xdr:col>
      <xdr:colOff>133350</xdr:colOff>
      <xdr:row>57</xdr:row>
      <xdr:rowOff>66675</xdr:rowOff>
    </xdr:from>
    <xdr:to>
      <xdr:col>0</xdr:col>
      <xdr:colOff>2129790</xdr:colOff>
      <xdr:row>57</xdr:row>
      <xdr:rowOff>1891030</xdr:rowOff>
    </xdr:to>
    <xdr:pic>
      <xdr:nvPicPr>
        <xdr:cNvPr id="948" name="图片 947">
          <a:extLst>
            <a:ext uri="{FF2B5EF4-FFF2-40B4-BE49-F238E27FC236}">
              <a16:creationId xmlns:a16="http://schemas.microsoft.com/office/drawing/2014/main" id="{00000000-0008-0000-6500-0000B4030000}"/>
            </a:ext>
          </a:extLst>
        </xdr:cNvPr>
        <xdr:cNvPicPr>
          <a:picLocks noChangeAspect="1"/>
        </xdr:cNvPicPr>
      </xdr:nvPicPr>
      <xdr:blipFill>
        <a:blip xmlns:r="http://schemas.openxmlformats.org/officeDocument/2006/relationships" r:embed="rId677"/>
        <a:stretch>
          <a:fillRect/>
        </a:stretch>
      </xdr:blipFill>
      <xdr:spPr>
        <a:xfrm>
          <a:off x="133350" y="91685745"/>
          <a:ext cx="1996440" cy="1824355"/>
        </a:xfrm>
        <a:prstGeom prst="rect">
          <a:avLst/>
        </a:prstGeom>
        <a:noFill/>
        <a:ln w="9525">
          <a:noFill/>
        </a:ln>
      </xdr:spPr>
    </xdr:pic>
    <xdr:clientData/>
  </xdr:twoCellAnchor>
  <xdr:twoCellAnchor editAs="oneCell">
    <xdr:from>
      <xdr:col>2</xdr:col>
      <xdr:colOff>0</xdr:colOff>
      <xdr:row>63</xdr:row>
      <xdr:rowOff>0</xdr:rowOff>
    </xdr:from>
    <xdr:to>
      <xdr:col>2</xdr:col>
      <xdr:colOff>9525</xdr:colOff>
      <xdr:row>63</xdr:row>
      <xdr:rowOff>28575</xdr:rowOff>
    </xdr:to>
    <xdr:pic>
      <xdr:nvPicPr>
        <xdr:cNvPr id="952" name="Picture 15">
          <a:extLst>
            <a:ext uri="{FF2B5EF4-FFF2-40B4-BE49-F238E27FC236}">
              <a16:creationId xmlns:a16="http://schemas.microsoft.com/office/drawing/2014/main" id="{00000000-0008-0000-6500-0000B803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102896670"/>
          <a:ext cx="9525" cy="28575"/>
        </a:xfrm>
        <a:prstGeom prst="rect">
          <a:avLst/>
        </a:prstGeom>
        <a:noFill/>
        <a:ln w="1">
          <a:noFill/>
          <a:miter lim="800000"/>
          <a:headEnd/>
          <a:tailEnd/>
        </a:ln>
      </xdr:spPr>
    </xdr:pic>
    <xdr:clientData/>
  </xdr:twoCellAnchor>
  <xdr:twoCellAnchor editAs="oneCell">
    <xdr:from>
      <xdr:col>0</xdr:col>
      <xdr:colOff>349250</xdr:colOff>
      <xdr:row>63</xdr:row>
      <xdr:rowOff>66675</xdr:rowOff>
    </xdr:from>
    <xdr:to>
      <xdr:col>0</xdr:col>
      <xdr:colOff>2032000</xdr:colOff>
      <xdr:row>63</xdr:row>
      <xdr:rowOff>1766570</xdr:rowOff>
    </xdr:to>
    <xdr:pic>
      <xdr:nvPicPr>
        <xdr:cNvPr id="953" name="图片 952">
          <a:extLst>
            <a:ext uri="{FF2B5EF4-FFF2-40B4-BE49-F238E27FC236}">
              <a16:creationId xmlns:a16="http://schemas.microsoft.com/office/drawing/2014/main" id="{00000000-0008-0000-6500-0000B9030000}"/>
            </a:ext>
          </a:extLst>
        </xdr:cNvPr>
        <xdr:cNvPicPr>
          <a:picLocks noChangeAspect="1"/>
        </xdr:cNvPicPr>
      </xdr:nvPicPr>
      <xdr:blipFill>
        <a:blip xmlns:r="http://schemas.openxmlformats.org/officeDocument/2006/relationships" r:embed="rId678"/>
        <a:stretch>
          <a:fillRect/>
        </a:stretch>
      </xdr:blipFill>
      <xdr:spPr>
        <a:xfrm>
          <a:off x="349250" y="102963345"/>
          <a:ext cx="1682750" cy="1699895"/>
        </a:xfrm>
        <a:prstGeom prst="rect">
          <a:avLst/>
        </a:prstGeom>
        <a:noFill/>
        <a:ln w="9525">
          <a:noFill/>
        </a:ln>
      </xdr:spPr>
    </xdr:pic>
    <xdr:clientData/>
  </xdr:twoCellAnchor>
  <xdr:twoCellAnchor editAs="oneCell">
    <xdr:from>
      <xdr:col>1</xdr:col>
      <xdr:colOff>0</xdr:colOff>
      <xdr:row>63</xdr:row>
      <xdr:rowOff>0</xdr:rowOff>
    </xdr:from>
    <xdr:to>
      <xdr:col>1</xdr:col>
      <xdr:colOff>9525</xdr:colOff>
      <xdr:row>63</xdr:row>
      <xdr:rowOff>28575</xdr:rowOff>
    </xdr:to>
    <xdr:pic>
      <xdr:nvPicPr>
        <xdr:cNvPr id="958" name="Picture 15">
          <a:extLst>
            <a:ext uri="{FF2B5EF4-FFF2-40B4-BE49-F238E27FC236}">
              <a16:creationId xmlns:a16="http://schemas.microsoft.com/office/drawing/2014/main" id="{00000000-0008-0000-6500-0000BE03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102896670"/>
          <a:ext cx="9525" cy="28575"/>
        </a:xfrm>
        <a:prstGeom prst="rect">
          <a:avLst/>
        </a:prstGeom>
        <a:noFill/>
        <a:ln w="1">
          <a:noFill/>
          <a:miter lim="800000"/>
          <a:headEnd/>
          <a:tailEnd/>
        </a:ln>
      </xdr:spPr>
    </xdr:pic>
    <xdr:clientData/>
  </xdr:twoCellAnchor>
  <xdr:twoCellAnchor editAs="oneCell">
    <xdr:from>
      <xdr:col>1</xdr:col>
      <xdr:colOff>0</xdr:colOff>
      <xdr:row>62</xdr:row>
      <xdr:rowOff>0</xdr:rowOff>
    </xdr:from>
    <xdr:to>
      <xdr:col>1</xdr:col>
      <xdr:colOff>9525</xdr:colOff>
      <xdr:row>62</xdr:row>
      <xdr:rowOff>28575</xdr:rowOff>
    </xdr:to>
    <xdr:pic>
      <xdr:nvPicPr>
        <xdr:cNvPr id="964" name="Picture 15">
          <a:extLst>
            <a:ext uri="{FF2B5EF4-FFF2-40B4-BE49-F238E27FC236}">
              <a16:creationId xmlns:a16="http://schemas.microsoft.com/office/drawing/2014/main" id="{00000000-0008-0000-6500-0000C403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101055170"/>
          <a:ext cx="9525" cy="28575"/>
        </a:xfrm>
        <a:prstGeom prst="rect">
          <a:avLst/>
        </a:prstGeom>
        <a:noFill/>
        <a:ln w="1">
          <a:noFill/>
          <a:miter lim="800000"/>
          <a:headEnd/>
          <a:tailEnd/>
        </a:ln>
      </xdr:spPr>
    </xdr:pic>
    <xdr:clientData/>
  </xdr:twoCellAnchor>
  <xdr:twoCellAnchor editAs="oneCell">
    <xdr:from>
      <xdr:col>2</xdr:col>
      <xdr:colOff>0</xdr:colOff>
      <xdr:row>60</xdr:row>
      <xdr:rowOff>0</xdr:rowOff>
    </xdr:from>
    <xdr:to>
      <xdr:col>2</xdr:col>
      <xdr:colOff>9525</xdr:colOff>
      <xdr:row>60</xdr:row>
      <xdr:rowOff>28575</xdr:rowOff>
    </xdr:to>
    <xdr:pic>
      <xdr:nvPicPr>
        <xdr:cNvPr id="967" name="Picture 15">
          <a:extLst>
            <a:ext uri="{FF2B5EF4-FFF2-40B4-BE49-F238E27FC236}">
              <a16:creationId xmlns:a16="http://schemas.microsoft.com/office/drawing/2014/main" id="{00000000-0008-0000-6500-0000C703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97372170"/>
          <a:ext cx="9525" cy="28575"/>
        </a:xfrm>
        <a:prstGeom prst="rect">
          <a:avLst/>
        </a:prstGeom>
        <a:noFill/>
        <a:ln w="1">
          <a:noFill/>
          <a:miter lim="800000"/>
          <a:headEnd/>
          <a:tailEnd/>
        </a:ln>
      </xdr:spPr>
    </xdr:pic>
    <xdr:clientData/>
  </xdr:twoCellAnchor>
  <xdr:twoCellAnchor editAs="oneCell">
    <xdr:from>
      <xdr:col>1</xdr:col>
      <xdr:colOff>0</xdr:colOff>
      <xdr:row>60</xdr:row>
      <xdr:rowOff>0</xdr:rowOff>
    </xdr:from>
    <xdr:to>
      <xdr:col>1</xdr:col>
      <xdr:colOff>9525</xdr:colOff>
      <xdr:row>60</xdr:row>
      <xdr:rowOff>28575</xdr:rowOff>
    </xdr:to>
    <xdr:pic>
      <xdr:nvPicPr>
        <xdr:cNvPr id="970" name="Picture 15">
          <a:extLst>
            <a:ext uri="{FF2B5EF4-FFF2-40B4-BE49-F238E27FC236}">
              <a16:creationId xmlns:a16="http://schemas.microsoft.com/office/drawing/2014/main" id="{00000000-0008-0000-6500-0000CA03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97372170"/>
          <a:ext cx="9525" cy="28575"/>
        </a:xfrm>
        <a:prstGeom prst="rect">
          <a:avLst/>
        </a:prstGeom>
        <a:noFill/>
        <a:ln w="1">
          <a:noFill/>
          <a:miter lim="800000"/>
          <a:headEnd/>
          <a:tailEnd/>
        </a:ln>
      </xdr:spPr>
    </xdr:pic>
    <xdr:clientData/>
  </xdr:twoCellAnchor>
  <xdr:twoCellAnchor editAs="oneCell">
    <xdr:from>
      <xdr:col>0</xdr:col>
      <xdr:colOff>635</xdr:colOff>
      <xdr:row>60</xdr:row>
      <xdr:rowOff>102235</xdr:rowOff>
    </xdr:from>
    <xdr:to>
      <xdr:col>0</xdr:col>
      <xdr:colOff>2192020</xdr:colOff>
      <xdr:row>60</xdr:row>
      <xdr:rowOff>1718945</xdr:rowOff>
    </xdr:to>
    <xdr:pic>
      <xdr:nvPicPr>
        <xdr:cNvPr id="973" name="图片 972">
          <a:extLst>
            <a:ext uri="{FF2B5EF4-FFF2-40B4-BE49-F238E27FC236}">
              <a16:creationId xmlns:a16="http://schemas.microsoft.com/office/drawing/2014/main" id="{00000000-0008-0000-6500-0000CD030000}"/>
            </a:ext>
          </a:extLst>
        </xdr:cNvPr>
        <xdr:cNvPicPr>
          <a:picLocks noChangeAspect="1"/>
        </xdr:cNvPicPr>
      </xdr:nvPicPr>
      <xdr:blipFill>
        <a:blip xmlns:r="http://schemas.openxmlformats.org/officeDocument/2006/relationships" r:embed="rId679"/>
        <a:stretch>
          <a:fillRect/>
        </a:stretch>
      </xdr:blipFill>
      <xdr:spPr>
        <a:xfrm>
          <a:off x="635" y="97474405"/>
          <a:ext cx="2191385" cy="1616710"/>
        </a:xfrm>
        <a:prstGeom prst="rect">
          <a:avLst/>
        </a:prstGeom>
        <a:noFill/>
        <a:ln w="9525">
          <a:noFill/>
        </a:ln>
      </xdr:spPr>
    </xdr:pic>
    <xdr:clientData/>
  </xdr:twoCellAnchor>
  <xdr:twoCellAnchor editAs="oneCell">
    <xdr:from>
      <xdr:col>2</xdr:col>
      <xdr:colOff>0</xdr:colOff>
      <xdr:row>59</xdr:row>
      <xdr:rowOff>0</xdr:rowOff>
    </xdr:from>
    <xdr:to>
      <xdr:col>2</xdr:col>
      <xdr:colOff>9525</xdr:colOff>
      <xdr:row>59</xdr:row>
      <xdr:rowOff>28575</xdr:rowOff>
    </xdr:to>
    <xdr:pic>
      <xdr:nvPicPr>
        <xdr:cNvPr id="978" name="Picture 15">
          <a:extLst>
            <a:ext uri="{FF2B5EF4-FFF2-40B4-BE49-F238E27FC236}">
              <a16:creationId xmlns:a16="http://schemas.microsoft.com/office/drawing/2014/main" id="{00000000-0008-0000-6500-0000D203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95530670"/>
          <a:ext cx="9525" cy="28575"/>
        </a:xfrm>
        <a:prstGeom prst="rect">
          <a:avLst/>
        </a:prstGeom>
        <a:noFill/>
        <a:ln w="1">
          <a:noFill/>
          <a:miter lim="800000"/>
          <a:headEnd/>
          <a:tailEnd/>
        </a:ln>
      </xdr:spPr>
    </xdr:pic>
    <xdr:clientData/>
  </xdr:twoCellAnchor>
  <xdr:twoCellAnchor editAs="oneCell">
    <xdr:from>
      <xdr:col>1</xdr:col>
      <xdr:colOff>0</xdr:colOff>
      <xdr:row>59</xdr:row>
      <xdr:rowOff>0</xdr:rowOff>
    </xdr:from>
    <xdr:to>
      <xdr:col>1</xdr:col>
      <xdr:colOff>9525</xdr:colOff>
      <xdr:row>59</xdr:row>
      <xdr:rowOff>28575</xdr:rowOff>
    </xdr:to>
    <xdr:pic>
      <xdr:nvPicPr>
        <xdr:cNvPr id="981" name="Picture 15">
          <a:extLst>
            <a:ext uri="{FF2B5EF4-FFF2-40B4-BE49-F238E27FC236}">
              <a16:creationId xmlns:a16="http://schemas.microsoft.com/office/drawing/2014/main" id="{00000000-0008-0000-6500-0000D503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95530670"/>
          <a:ext cx="9525" cy="28575"/>
        </a:xfrm>
        <a:prstGeom prst="rect">
          <a:avLst/>
        </a:prstGeom>
        <a:noFill/>
        <a:ln w="1">
          <a:noFill/>
          <a:miter lim="800000"/>
          <a:headEnd/>
          <a:tailEnd/>
        </a:ln>
      </xdr:spPr>
    </xdr:pic>
    <xdr:clientData/>
  </xdr:twoCellAnchor>
  <xdr:twoCellAnchor editAs="oneCell">
    <xdr:from>
      <xdr:col>0</xdr:col>
      <xdr:colOff>82550</xdr:colOff>
      <xdr:row>59</xdr:row>
      <xdr:rowOff>138430</xdr:rowOff>
    </xdr:from>
    <xdr:to>
      <xdr:col>0</xdr:col>
      <xdr:colOff>2106930</xdr:colOff>
      <xdr:row>59</xdr:row>
      <xdr:rowOff>1647825</xdr:rowOff>
    </xdr:to>
    <xdr:pic>
      <xdr:nvPicPr>
        <xdr:cNvPr id="985" name="图片 984">
          <a:extLst>
            <a:ext uri="{FF2B5EF4-FFF2-40B4-BE49-F238E27FC236}">
              <a16:creationId xmlns:a16="http://schemas.microsoft.com/office/drawing/2014/main" id="{00000000-0008-0000-6500-0000D9030000}"/>
            </a:ext>
          </a:extLst>
        </xdr:cNvPr>
        <xdr:cNvPicPr>
          <a:picLocks noChangeAspect="1"/>
        </xdr:cNvPicPr>
      </xdr:nvPicPr>
      <xdr:blipFill>
        <a:blip xmlns:r="http://schemas.openxmlformats.org/officeDocument/2006/relationships" r:embed="rId680"/>
        <a:stretch>
          <a:fillRect/>
        </a:stretch>
      </xdr:blipFill>
      <xdr:spPr>
        <a:xfrm>
          <a:off x="82550" y="95669100"/>
          <a:ext cx="2024380" cy="1509395"/>
        </a:xfrm>
        <a:prstGeom prst="rect">
          <a:avLst/>
        </a:prstGeom>
        <a:noFill/>
        <a:ln w="9525">
          <a:noFill/>
        </a:ln>
      </xdr:spPr>
    </xdr:pic>
    <xdr:clientData/>
  </xdr:twoCellAnchor>
  <xdr:twoCellAnchor editAs="oneCell">
    <xdr:from>
      <xdr:col>2</xdr:col>
      <xdr:colOff>0</xdr:colOff>
      <xdr:row>55</xdr:row>
      <xdr:rowOff>0</xdr:rowOff>
    </xdr:from>
    <xdr:to>
      <xdr:col>2</xdr:col>
      <xdr:colOff>9525</xdr:colOff>
      <xdr:row>55</xdr:row>
      <xdr:rowOff>28575</xdr:rowOff>
    </xdr:to>
    <xdr:pic>
      <xdr:nvPicPr>
        <xdr:cNvPr id="989" name="Picture 15">
          <a:extLst>
            <a:ext uri="{FF2B5EF4-FFF2-40B4-BE49-F238E27FC236}">
              <a16:creationId xmlns:a16="http://schemas.microsoft.com/office/drawing/2014/main" id="{00000000-0008-0000-6500-0000DD03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87478870"/>
          <a:ext cx="9525" cy="28575"/>
        </a:xfrm>
        <a:prstGeom prst="rect">
          <a:avLst/>
        </a:prstGeom>
        <a:noFill/>
        <a:ln w="1">
          <a:noFill/>
          <a:miter lim="800000"/>
          <a:headEnd/>
          <a:tailEnd/>
        </a:ln>
      </xdr:spPr>
    </xdr:pic>
    <xdr:clientData/>
  </xdr:twoCellAnchor>
  <xdr:twoCellAnchor editAs="oneCell">
    <xdr:from>
      <xdr:col>0</xdr:col>
      <xdr:colOff>200025</xdr:colOff>
      <xdr:row>56</xdr:row>
      <xdr:rowOff>66040</xdr:rowOff>
    </xdr:from>
    <xdr:to>
      <xdr:col>0</xdr:col>
      <xdr:colOff>2113915</xdr:colOff>
      <xdr:row>56</xdr:row>
      <xdr:rowOff>2004060</xdr:rowOff>
    </xdr:to>
    <xdr:pic>
      <xdr:nvPicPr>
        <xdr:cNvPr id="1011" name="图片 1010">
          <a:extLst>
            <a:ext uri="{FF2B5EF4-FFF2-40B4-BE49-F238E27FC236}">
              <a16:creationId xmlns:a16="http://schemas.microsoft.com/office/drawing/2014/main" id="{00000000-0008-0000-6500-0000F3030000}"/>
            </a:ext>
          </a:extLst>
        </xdr:cNvPr>
        <xdr:cNvPicPr>
          <a:picLocks noChangeAspect="1"/>
        </xdr:cNvPicPr>
      </xdr:nvPicPr>
      <xdr:blipFill>
        <a:blip xmlns:r="http://schemas.openxmlformats.org/officeDocument/2006/relationships" r:embed="rId681"/>
        <a:stretch>
          <a:fillRect/>
        </a:stretch>
      </xdr:blipFill>
      <xdr:spPr>
        <a:xfrm>
          <a:off x="200025" y="89615010"/>
          <a:ext cx="1913890" cy="1938020"/>
        </a:xfrm>
        <a:prstGeom prst="rect">
          <a:avLst/>
        </a:prstGeom>
        <a:noFill/>
        <a:ln w="9525">
          <a:noFill/>
        </a:ln>
      </xdr:spPr>
    </xdr:pic>
    <xdr:clientData/>
  </xdr:twoCellAnchor>
  <xdr:twoCellAnchor editAs="oneCell">
    <xdr:from>
      <xdr:col>0</xdr:col>
      <xdr:colOff>68580</xdr:colOff>
      <xdr:row>55</xdr:row>
      <xdr:rowOff>111760</xdr:rowOff>
    </xdr:from>
    <xdr:to>
      <xdr:col>0</xdr:col>
      <xdr:colOff>2177415</xdr:colOff>
      <xdr:row>55</xdr:row>
      <xdr:rowOff>2000250</xdr:rowOff>
    </xdr:to>
    <xdr:pic>
      <xdr:nvPicPr>
        <xdr:cNvPr id="1034" name="图片 1033">
          <a:extLst>
            <a:ext uri="{FF2B5EF4-FFF2-40B4-BE49-F238E27FC236}">
              <a16:creationId xmlns:a16="http://schemas.microsoft.com/office/drawing/2014/main" id="{00000000-0008-0000-6500-00000A040000}"/>
            </a:ext>
          </a:extLst>
        </xdr:cNvPr>
        <xdr:cNvPicPr>
          <a:picLocks noChangeAspect="1"/>
        </xdr:cNvPicPr>
      </xdr:nvPicPr>
      <xdr:blipFill>
        <a:blip xmlns:r="http://schemas.openxmlformats.org/officeDocument/2006/relationships" r:embed="rId682"/>
        <a:stretch>
          <a:fillRect/>
        </a:stretch>
      </xdr:blipFill>
      <xdr:spPr>
        <a:xfrm flipH="1">
          <a:off x="68580" y="87590630"/>
          <a:ext cx="2108835" cy="1888490"/>
        </a:xfrm>
        <a:prstGeom prst="rect">
          <a:avLst/>
        </a:prstGeom>
        <a:noFill/>
        <a:ln w="9525">
          <a:noFill/>
        </a:ln>
      </xdr:spPr>
    </xdr:pic>
    <xdr:clientData/>
  </xdr:twoCellAnchor>
  <xdr:twoCellAnchor editAs="oneCell">
    <xdr:from>
      <xdr:col>0</xdr:col>
      <xdr:colOff>47625</xdr:colOff>
      <xdr:row>58</xdr:row>
      <xdr:rowOff>151765</xdr:rowOff>
    </xdr:from>
    <xdr:to>
      <xdr:col>0</xdr:col>
      <xdr:colOff>2163445</xdr:colOff>
      <xdr:row>58</xdr:row>
      <xdr:rowOff>1649095</xdr:rowOff>
    </xdr:to>
    <xdr:pic>
      <xdr:nvPicPr>
        <xdr:cNvPr id="1059" name="图片 1058">
          <a:extLst>
            <a:ext uri="{FF2B5EF4-FFF2-40B4-BE49-F238E27FC236}">
              <a16:creationId xmlns:a16="http://schemas.microsoft.com/office/drawing/2014/main" id="{00000000-0008-0000-6500-000023040000}"/>
            </a:ext>
          </a:extLst>
        </xdr:cNvPr>
        <xdr:cNvPicPr>
          <a:picLocks noChangeAspect="1"/>
        </xdr:cNvPicPr>
      </xdr:nvPicPr>
      <xdr:blipFill>
        <a:blip xmlns:r="http://schemas.openxmlformats.org/officeDocument/2006/relationships" r:embed="rId683"/>
        <a:stretch>
          <a:fillRect/>
        </a:stretch>
      </xdr:blipFill>
      <xdr:spPr>
        <a:xfrm>
          <a:off x="47625" y="93840935"/>
          <a:ext cx="2115820" cy="1497330"/>
        </a:xfrm>
        <a:prstGeom prst="rect">
          <a:avLst/>
        </a:prstGeom>
        <a:noFill/>
        <a:ln w="9525">
          <a:noFill/>
        </a:ln>
      </xdr:spPr>
    </xdr:pic>
    <xdr:clientData/>
  </xdr:twoCellAnchor>
  <xdr:twoCellAnchor editAs="oneCell">
    <xdr:from>
      <xdr:col>1</xdr:col>
      <xdr:colOff>0</xdr:colOff>
      <xdr:row>58</xdr:row>
      <xdr:rowOff>0</xdr:rowOff>
    </xdr:from>
    <xdr:to>
      <xdr:col>1</xdr:col>
      <xdr:colOff>9525</xdr:colOff>
      <xdr:row>58</xdr:row>
      <xdr:rowOff>28575</xdr:rowOff>
    </xdr:to>
    <xdr:pic>
      <xdr:nvPicPr>
        <xdr:cNvPr id="1063" name="Picture 15">
          <a:extLst>
            <a:ext uri="{FF2B5EF4-FFF2-40B4-BE49-F238E27FC236}">
              <a16:creationId xmlns:a16="http://schemas.microsoft.com/office/drawing/2014/main" id="{00000000-0008-0000-6500-000027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93689170"/>
          <a:ext cx="9525" cy="28575"/>
        </a:xfrm>
        <a:prstGeom prst="rect">
          <a:avLst/>
        </a:prstGeom>
        <a:noFill/>
        <a:ln w="1">
          <a:noFill/>
          <a:miter lim="800000"/>
          <a:headEnd/>
          <a:tailEnd/>
        </a:ln>
      </xdr:spPr>
    </xdr:pic>
    <xdr:clientData/>
  </xdr:twoCellAnchor>
  <xdr:twoCellAnchor editAs="oneCell">
    <xdr:from>
      <xdr:col>0</xdr:col>
      <xdr:colOff>19050</xdr:colOff>
      <xdr:row>62</xdr:row>
      <xdr:rowOff>60325</xdr:rowOff>
    </xdr:from>
    <xdr:to>
      <xdr:col>1</xdr:col>
      <xdr:colOff>14605</xdr:colOff>
      <xdr:row>62</xdr:row>
      <xdr:rowOff>1781810</xdr:rowOff>
    </xdr:to>
    <xdr:pic>
      <xdr:nvPicPr>
        <xdr:cNvPr id="1070" name="图片 1069">
          <a:extLst>
            <a:ext uri="{FF2B5EF4-FFF2-40B4-BE49-F238E27FC236}">
              <a16:creationId xmlns:a16="http://schemas.microsoft.com/office/drawing/2014/main" id="{00000000-0008-0000-6500-00002E040000}"/>
            </a:ext>
          </a:extLst>
        </xdr:cNvPr>
        <xdr:cNvPicPr>
          <a:picLocks noChangeAspect="1"/>
        </xdr:cNvPicPr>
      </xdr:nvPicPr>
      <xdr:blipFill>
        <a:blip xmlns:r="http://schemas.openxmlformats.org/officeDocument/2006/relationships" r:embed="rId684"/>
        <a:stretch>
          <a:fillRect/>
        </a:stretch>
      </xdr:blipFill>
      <xdr:spPr>
        <a:xfrm>
          <a:off x="19050" y="101115495"/>
          <a:ext cx="2214880" cy="1721485"/>
        </a:xfrm>
        <a:prstGeom prst="rect">
          <a:avLst/>
        </a:prstGeom>
        <a:noFill/>
        <a:ln w="9525">
          <a:noFill/>
        </a:ln>
      </xdr:spPr>
    </xdr:pic>
    <xdr:clientData/>
  </xdr:twoCellAnchor>
  <xdr:twoCellAnchor editAs="oneCell">
    <xdr:from>
      <xdr:col>2</xdr:col>
      <xdr:colOff>0</xdr:colOff>
      <xdr:row>61</xdr:row>
      <xdr:rowOff>0</xdr:rowOff>
    </xdr:from>
    <xdr:to>
      <xdr:col>2</xdr:col>
      <xdr:colOff>9525</xdr:colOff>
      <xdr:row>61</xdr:row>
      <xdr:rowOff>28575</xdr:rowOff>
    </xdr:to>
    <xdr:pic>
      <xdr:nvPicPr>
        <xdr:cNvPr id="1071" name="Picture 15">
          <a:extLst>
            <a:ext uri="{FF2B5EF4-FFF2-40B4-BE49-F238E27FC236}">
              <a16:creationId xmlns:a16="http://schemas.microsoft.com/office/drawing/2014/main" id="{00000000-0008-0000-6500-00002F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99213670"/>
          <a:ext cx="9525" cy="28575"/>
        </a:xfrm>
        <a:prstGeom prst="rect">
          <a:avLst/>
        </a:prstGeom>
        <a:noFill/>
        <a:ln w="1">
          <a:noFill/>
          <a:miter lim="800000"/>
          <a:headEnd/>
          <a:tailEnd/>
        </a:ln>
      </xdr:spPr>
    </xdr:pic>
    <xdr:clientData/>
  </xdr:twoCellAnchor>
  <xdr:twoCellAnchor editAs="oneCell">
    <xdr:from>
      <xdr:col>1</xdr:col>
      <xdr:colOff>0</xdr:colOff>
      <xdr:row>61</xdr:row>
      <xdr:rowOff>0</xdr:rowOff>
    </xdr:from>
    <xdr:to>
      <xdr:col>1</xdr:col>
      <xdr:colOff>9525</xdr:colOff>
      <xdr:row>61</xdr:row>
      <xdr:rowOff>28575</xdr:rowOff>
    </xdr:to>
    <xdr:pic>
      <xdr:nvPicPr>
        <xdr:cNvPr id="1074" name="Picture 15">
          <a:extLst>
            <a:ext uri="{FF2B5EF4-FFF2-40B4-BE49-F238E27FC236}">
              <a16:creationId xmlns:a16="http://schemas.microsoft.com/office/drawing/2014/main" id="{00000000-0008-0000-6500-000032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99213670"/>
          <a:ext cx="9525" cy="28575"/>
        </a:xfrm>
        <a:prstGeom prst="rect">
          <a:avLst/>
        </a:prstGeom>
        <a:noFill/>
        <a:ln w="1">
          <a:noFill/>
          <a:miter lim="800000"/>
          <a:headEnd/>
          <a:tailEnd/>
        </a:ln>
      </xdr:spPr>
    </xdr:pic>
    <xdr:clientData/>
  </xdr:twoCellAnchor>
  <xdr:twoCellAnchor editAs="oneCell">
    <xdr:from>
      <xdr:col>0</xdr:col>
      <xdr:colOff>47625</xdr:colOff>
      <xdr:row>61</xdr:row>
      <xdr:rowOff>154305</xdr:rowOff>
    </xdr:from>
    <xdr:to>
      <xdr:col>0</xdr:col>
      <xdr:colOff>2157730</xdr:colOff>
      <xdr:row>61</xdr:row>
      <xdr:rowOff>1780540</xdr:rowOff>
    </xdr:to>
    <xdr:pic>
      <xdr:nvPicPr>
        <xdr:cNvPr id="1077" name="图片 1076">
          <a:extLst>
            <a:ext uri="{FF2B5EF4-FFF2-40B4-BE49-F238E27FC236}">
              <a16:creationId xmlns:a16="http://schemas.microsoft.com/office/drawing/2014/main" id="{00000000-0008-0000-6500-000035040000}"/>
            </a:ext>
          </a:extLst>
        </xdr:cNvPr>
        <xdr:cNvPicPr>
          <a:picLocks noChangeAspect="1"/>
        </xdr:cNvPicPr>
      </xdr:nvPicPr>
      <xdr:blipFill>
        <a:blip xmlns:r="http://schemas.openxmlformats.org/officeDocument/2006/relationships" r:embed="rId685"/>
        <a:stretch>
          <a:fillRect/>
        </a:stretch>
      </xdr:blipFill>
      <xdr:spPr>
        <a:xfrm>
          <a:off x="47625" y="99367975"/>
          <a:ext cx="2110105" cy="1626235"/>
        </a:xfrm>
        <a:prstGeom prst="rect">
          <a:avLst/>
        </a:prstGeom>
        <a:noFill/>
        <a:ln w="9525">
          <a:noFill/>
        </a:ln>
      </xdr:spPr>
    </xdr:pic>
    <xdr:clientData/>
  </xdr:twoCellAnchor>
  <xdr:twoCellAnchor editAs="oneCell">
    <xdr:from>
      <xdr:col>2</xdr:col>
      <xdr:colOff>0</xdr:colOff>
      <xdr:row>57</xdr:row>
      <xdr:rowOff>0</xdr:rowOff>
    </xdr:from>
    <xdr:to>
      <xdr:col>2</xdr:col>
      <xdr:colOff>9525</xdr:colOff>
      <xdr:row>57</xdr:row>
      <xdr:rowOff>28575</xdr:rowOff>
    </xdr:to>
    <xdr:pic>
      <xdr:nvPicPr>
        <xdr:cNvPr id="1078" name="Picture 15">
          <a:extLst>
            <a:ext uri="{FF2B5EF4-FFF2-40B4-BE49-F238E27FC236}">
              <a16:creationId xmlns:a16="http://schemas.microsoft.com/office/drawing/2014/main" id="{00000000-0008-0000-6500-000036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91619070"/>
          <a:ext cx="9525" cy="28575"/>
        </a:xfrm>
        <a:prstGeom prst="rect">
          <a:avLst/>
        </a:prstGeom>
        <a:noFill/>
        <a:ln w="1">
          <a:noFill/>
          <a:miter lim="800000"/>
          <a:headEnd/>
          <a:tailEnd/>
        </a:ln>
      </xdr:spPr>
    </xdr:pic>
    <xdr:clientData/>
  </xdr:twoCellAnchor>
  <xdr:twoCellAnchor editAs="oneCell">
    <xdr:from>
      <xdr:col>1</xdr:col>
      <xdr:colOff>0</xdr:colOff>
      <xdr:row>57</xdr:row>
      <xdr:rowOff>0</xdr:rowOff>
    </xdr:from>
    <xdr:to>
      <xdr:col>1</xdr:col>
      <xdr:colOff>9525</xdr:colOff>
      <xdr:row>57</xdr:row>
      <xdr:rowOff>28575</xdr:rowOff>
    </xdr:to>
    <xdr:pic>
      <xdr:nvPicPr>
        <xdr:cNvPr id="1083" name="Picture 15">
          <a:extLst>
            <a:ext uri="{FF2B5EF4-FFF2-40B4-BE49-F238E27FC236}">
              <a16:creationId xmlns:a16="http://schemas.microsoft.com/office/drawing/2014/main" id="{00000000-0008-0000-6500-00003B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91619070"/>
          <a:ext cx="9525" cy="28575"/>
        </a:xfrm>
        <a:prstGeom prst="rect">
          <a:avLst/>
        </a:prstGeom>
        <a:noFill/>
        <a:ln w="1">
          <a:noFill/>
          <a:miter lim="800000"/>
          <a:headEnd/>
          <a:tailEnd/>
        </a:ln>
      </xdr:spPr>
    </xdr:pic>
    <xdr:clientData/>
  </xdr:twoCellAnchor>
  <xdr:twoCellAnchor editAs="oneCell">
    <xdr:from>
      <xdr:col>2</xdr:col>
      <xdr:colOff>0</xdr:colOff>
      <xdr:row>56</xdr:row>
      <xdr:rowOff>0</xdr:rowOff>
    </xdr:from>
    <xdr:to>
      <xdr:col>2</xdr:col>
      <xdr:colOff>9525</xdr:colOff>
      <xdr:row>56</xdr:row>
      <xdr:rowOff>28575</xdr:rowOff>
    </xdr:to>
    <xdr:pic>
      <xdr:nvPicPr>
        <xdr:cNvPr id="1097" name="Picture 15">
          <a:extLst>
            <a:ext uri="{FF2B5EF4-FFF2-40B4-BE49-F238E27FC236}">
              <a16:creationId xmlns:a16="http://schemas.microsoft.com/office/drawing/2014/main" id="{00000000-0008-0000-6500-000049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89548970"/>
          <a:ext cx="9525" cy="28575"/>
        </a:xfrm>
        <a:prstGeom prst="rect">
          <a:avLst/>
        </a:prstGeom>
        <a:noFill/>
        <a:ln w="1">
          <a:noFill/>
          <a:miter lim="800000"/>
          <a:headEnd/>
          <a:tailEnd/>
        </a:ln>
      </xdr:spPr>
    </xdr:pic>
    <xdr:clientData/>
  </xdr:twoCellAnchor>
  <xdr:twoCellAnchor editAs="oneCell">
    <xdr:from>
      <xdr:col>1</xdr:col>
      <xdr:colOff>0</xdr:colOff>
      <xdr:row>56</xdr:row>
      <xdr:rowOff>0</xdr:rowOff>
    </xdr:from>
    <xdr:to>
      <xdr:col>1</xdr:col>
      <xdr:colOff>9525</xdr:colOff>
      <xdr:row>56</xdr:row>
      <xdr:rowOff>28575</xdr:rowOff>
    </xdr:to>
    <xdr:pic>
      <xdr:nvPicPr>
        <xdr:cNvPr id="1102" name="Picture 15">
          <a:extLst>
            <a:ext uri="{FF2B5EF4-FFF2-40B4-BE49-F238E27FC236}">
              <a16:creationId xmlns:a16="http://schemas.microsoft.com/office/drawing/2014/main" id="{00000000-0008-0000-6500-00004E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89548970"/>
          <a:ext cx="9525" cy="28575"/>
        </a:xfrm>
        <a:prstGeom prst="rect">
          <a:avLst/>
        </a:prstGeom>
        <a:noFill/>
        <a:ln w="1">
          <a:noFill/>
          <a:miter lim="800000"/>
          <a:headEnd/>
          <a:tailEnd/>
        </a:ln>
      </xdr:spPr>
    </xdr:pic>
    <xdr:clientData/>
  </xdr:twoCellAnchor>
  <xdr:twoCellAnchor editAs="oneCell">
    <xdr:from>
      <xdr:col>1</xdr:col>
      <xdr:colOff>0</xdr:colOff>
      <xdr:row>55</xdr:row>
      <xdr:rowOff>0</xdr:rowOff>
    </xdr:from>
    <xdr:to>
      <xdr:col>1</xdr:col>
      <xdr:colOff>9525</xdr:colOff>
      <xdr:row>55</xdr:row>
      <xdr:rowOff>28575</xdr:rowOff>
    </xdr:to>
    <xdr:pic>
      <xdr:nvPicPr>
        <xdr:cNvPr id="1143" name="Picture 15">
          <a:extLst>
            <a:ext uri="{FF2B5EF4-FFF2-40B4-BE49-F238E27FC236}">
              <a16:creationId xmlns:a16="http://schemas.microsoft.com/office/drawing/2014/main" id="{00000000-0008-0000-6500-000077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87478870"/>
          <a:ext cx="9525" cy="28575"/>
        </a:xfrm>
        <a:prstGeom prst="rect">
          <a:avLst/>
        </a:prstGeom>
        <a:noFill/>
        <a:ln w="1">
          <a:noFill/>
          <a:miter lim="800000"/>
          <a:headEnd/>
          <a:tailEnd/>
        </a:ln>
      </xdr:spPr>
    </xdr:pic>
    <xdr:clientData/>
  </xdr:twoCellAnchor>
  <xdr:twoCellAnchor editAs="oneCell">
    <xdr:from>
      <xdr:col>2</xdr:col>
      <xdr:colOff>0</xdr:colOff>
      <xdr:row>53</xdr:row>
      <xdr:rowOff>0</xdr:rowOff>
    </xdr:from>
    <xdr:to>
      <xdr:col>2</xdr:col>
      <xdr:colOff>9525</xdr:colOff>
      <xdr:row>53</xdr:row>
      <xdr:rowOff>28575</xdr:rowOff>
    </xdr:to>
    <xdr:pic>
      <xdr:nvPicPr>
        <xdr:cNvPr id="1179" name="Picture 15">
          <a:extLst>
            <a:ext uri="{FF2B5EF4-FFF2-40B4-BE49-F238E27FC236}">
              <a16:creationId xmlns:a16="http://schemas.microsoft.com/office/drawing/2014/main" id="{00000000-0008-0000-6500-00009B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83338670"/>
          <a:ext cx="9525" cy="28575"/>
        </a:xfrm>
        <a:prstGeom prst="rect">
          <a:avLst/>
        </a:prstGeom>
        <a:noFill/>
        <a:ln w="1">
          <a:noFill/>
          <a:miter lim="800000"/>
          <a:headEnd/>
          <a:tailEnd/>
        </a:ln>
      </xdr:spPr>
    </xdr:pic>
    <xdr:clientData/>
  </xdr:twoCellAnchor>
  <xdr:twoCellAnchor editAs="oneCell">
    <xdr:from>
      <xdr:col>1</xdr:col>
      <xdr:colOff>0</xdr:colOff>
      <xdr:row>53</xdr:row>
      <xdr:rowOff>0</xdr:rowOff>
    </xdr:from>
    <xdr:to>
      <xdr:col>1</xdr:col>
      <xdr:colOff>9525</xdr:colOff>
      <xdr:row>53</xdr:row>
      <xdr:rowOff>28575</xdr:rowOff>
    </xdr:to>
    <xdr:pic>
      <xdr:nvPicPr>
        <xdr:cNvPr id="1184" name="Picture 15">
          <a:extLst>
            <a:ext uri="{FF2B5EF4-FFF2-40B4-BE49-F238E27FC236}">
              <a16:creationId xmlns:a16="http://schemas.microsoft.com/office/drawing/2014/main" id="{00000000-0008-0000-6500-0000A0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83338670"/>
          <a:ext cx="9525" cy="28575"/>
        </a:xfrm>
        <a:prstGeom prst="rect">
          <a:avLst/>
        </a:prstGeom>
        <a:noFill/>
        <a:ln w="1">
          <a:noFill/>
          <a:miter lim="800000"/>
          <a:headEnd/>
          <a:tailEnd/>
        </a:ln>
      </xdr:spPr>
    </xdr:pic>
    <xdr:clientData/>
  </xdr:twoCellAnchor>
  <xdr:twoCellAnchor editAs="oneCell">
    <xdr:from>
      <xdr:col>0</xdr:col>
      <xdr:colOff>161925</xdr:colOff>
      <xdr:row>53</xdr:row>
      <xdr:rowOff>79375</xdr:rowOff>
    </xdr:from>
    <xdr:to>
      <xdr:col>0</xdr:col>
      <xdr:colOff>2105660</xdr:colOff>
      <xdr:row>53</xdr:row>
      <xdr:rowOff>1947545</xdr:rowOff>
    </xdr:to>
    <xdr:pic>
      <xdr:nvPicPr>
        <xdr:cNvPr id="1220" name="图片 1219">
          <a:extLst>
            <a:ext uri="{FF2B5EF4-FFF2-40B4-BE49-F238E27FC236}">
              <a16:creationId xmlns:a16="http://schemas.microsoft.com/office/drawing/2014/main" id="{00000000-0008-0000-6500-0000C4040000}"/>
            </a:ext>
          </a:extLst>
        </xdr:cNvPr>
        <xdr:cNvPicPr>
          <a:picLocks noChangeAspect="1"/>
        </xdr:cNvPicPr>
      </xdr:nvPicPr>
      <xdr:blipFill>
        <a:blip xmlns:r="http://schemas.openxmlformats.org/officeDocument/2006/relationships" r:embed="rId686"/>
        <a:stretch>
          <a:fillRect/>
        </a:stretch>
      </xdr:blipFill>
      <xdr:spPr>
        <a:xfrm>
          <a:off x="161925" y="83418045"/>
          <a:ext cx="1943735" cy="1868170"/>
        </a:xfrm>
        <a:prstGeom prst="rect">
          <a:avLst/>
        </a:prstGeom>
        <a:noFill/>
        <a:ln w="9525">
          <a:noFill/>
        </a:ln>
      </xdr:spPr>
    </xdr:pic>
    <xdr:clientData/>
  </xdr:twoCellAnchor>
  <xdr:twoCellAnchor editAs="oneCell">
    <xdr:from>
      <xdr:col>0</xdr:col>
      <xdr:colOff>1270</xdr:colOff>
      <xdr:row>52</xdr:row>
      <xdr:rowOff>78105</xdr:rowOff>
    </xdr:from>
    <xdr:to>
      <xdr:col>0</xdr:col>
      <xdr:colOff>2137410</xdr:colOff>
      <xdr:row>52</xdr:row>
      <xdr:rowOff>2023110</xdr:rowOff>
    </xdr:to>
    <xdr:pic>
      <xdr:nvPicPr>
        <xdr:cNvPr id="1221" name="ID_48BF5AFC44B1494CB26388BB34B1E71D">
          <a:extLst>
            <a:ext uri="{FF2B5EF4-FFF2-40B4-BE49-F238E27FC236}">
              <a16:creationId xmlns:a16="http://schemas.microsoft.com/office/drawing/2014/main" id="{00000000-0008-0000-6500-0000C5040000}"/>
            </a:ext>
          </a:extLst>
        </xdr:cNvPr>
        <xdr:cNvPicPr>
          <a:picLocks noChangeAspect="1"/>
        </xdr:cNvPicPr>
      </xdr:nvPicPr>
      <xdr:blipFill>
        <a:blip xmlns:r="http://schemas.openxmlformats.org/officeDocument/2006/relationships" r:embed="rId687"/>
        <a:stretch>
          <a:fillRect/>
        </a:stretch>
      </xdr:blipFill>
      <xdr:spPr>
        <a:xfrm>
          <a:off x="1270" y="81346675"/>
          <a:ext cx="2136140" cy="1945005"/>
        </a:xfrm>
        <a:prstGeom prst="rect">
          <a:avLst/>
        </a:prstGeom>
        <a:noFill/>
        <a:ln w="9525">
          <a:noFill/>
        </a:ln>
      </xdr:spPr>
    </xdr:pic>
    <xdr:clientData/>
  </xdr:twoCellAnchor>
  <xdr:twoCellAnchor editAs="oneCell">
    <xdr:from>
      <xdr:col>2</xdr:col>
      <xdr:colOff>0</xdr:colOff>
      <xdr:row>52</xdr:row>
      <xdr:rowOff>0</xdr:rowOff>
    </xdr:from>
    <xdr:to>
      <xdr:col>2</xdr:col>
      <xdr:colOff>9525</xdr:colOff>
      <xdr:row>52</xdr:row>
      <xdr:rowOff>28575</xdr:rowOff>
    </xdr:to>
    <xdr:pic>
      <xdr:nvPicPr>
        <xdr:cNvPr id="1222" name="Picture 15">
          <a:extLst>
            <a:ext uri="{FF2B5EF4-FFF2-40B4-BE49-F238E27FC236}">
              <a16:creationId xmlns:a16="http://schemas.microsoft.com/office/drawing/2014/main" id="{00000000-0008-0000-6500-0000C6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81268570"/>
          <a:ext cx="9525" cy="28575"/>
        </a:xfrm>
        <a:prstGeom prst="rect">
          <a:avLst/>
        </a:prstGeom>
        <a:noFill/>
        <a:ln w="1">
          <a:noFill/>
          <a:miter lim="800000"/>
          <a:headEnd/>
          <a:tailEnd/>
        </a:ln>
      </xdr:spPr>
    </xdr:pic>
    <xdr:clientData/>
  </xdr:twoCellAnchor>
  <xdr:twoCellAnchor editAs="oneCell">
    <xdr:from>
      <xdr:col>1</xdr:col>
      <xdr:colOff>0</xdr:colOff>
      <xdr:row>52</xdr:row>
      <xdr:rowOff>0</xdr:rowOff>
    </xdr:from>
    <xdr:to>
      <xdr:col>1</xdr:col>
      <xdr:colOff>9525</xdr:colOff>
      <xdr:row>52</xdr:row>
      <xdr:rowOff>28575</xdr:rowOff>
    </xdr:to>
    <xdr:pic>
      <xdr:nvPicPr>
        <xdr:cNvPr id="1227" name="Picture 15">
          <a:extLst>
            <a:ext uri="{FF2B5EF4-FFF2-40B4-BE49-F238E27FC236}">
              <a16:creationId xmlns:a16="http://schemas.microsoft.com/office/drawing/2014/main" id="{00000000-0008-0000-6500-0000CB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81268570"/>
          <a:ext cx="9525" cy="28575"/>
        </a:xfrm>
        <a:prstGeom prst="rect">
          <a:avLst/>
        </a:prstGeom>
        <a:noFill/>
        <a:ln w="1">
          <a:noFill/>
          <a:miter lim="800000"/>
          <a:headEnd/>
          <a:tailEnd/>
        </a:ln>
      </xdr:spPr>
    </xdr:pic>
    <xdr:clientData/>
  </xdr:twoCellAnchor>
  <xdr:twoCellAnchor editAs="oneCell">
    <xdr:from>
      <xdr:col>2</xdr:col>
      <xdr:colOff>0</xdr:colOff>
      <xdr:row>54</xdr:row>
      <xdr:rowOff>0</xdr:rowOff>
    </xdr:from>
    <xdr:to>
      <xdr:col>2</xdr:col>
      <xdr:colOff>9525</xdr:colOff>
      <xdr:row>54</xdr:row>
      <xdr:rowOff>28575</xdr:rowOff>
    </xdr:to>
    <xdr:pic>
      <xdr:nvPicPr>
        <xdr:cNvPr id="1263" name="Picture 15">
          <a:extLst>
            <a:ext uri="{FF2B5EF4-FFF2-40B4-BE49-F238E27FC236}">
              <a16:creationId xmlns:a16="http://schemas.microsoft.com/office/drawing/2014/main" id="{00000000-0008-0000-6500-0000EF040000}"/>
            </a:ext>
          </a:extLst>
        </xdr:cNvPr>
        <xdr:cNvPicPr>
          <a:picLocks noChangeAspect="1" noChangeArrowheads="1"/>
        </xdr:cNvPicPr>
      </xdr:nvPicPr>
      <xdr:blipFill>
        <a:blip xmlns:r="http://schemas.openxmlformats.org/officeDocument/2006/relationships" r:embed="rId208"/>
        <a:srcRect/>
        <a:stretch>
          <a:fillRect/>
        </a:stretch>
      </xdr:blipFill>
      <xdr:spPr>
        <a:xfrm>
          <a:off x="3762375" y="85408770"/>
          <a:ext cx="9525" cy="28575"/>
        </a:xfrm>
        <a:prstGeom prst="rect">
          <a:avLst/>
        </a:prstGeom>
        <a:noFill/>
        <a:ln w="1">
          <a:noFill/>
          <a:miter lim="800000"/>
          <a:headEnd/>
          <a:tailEnd/>
        </a:ln>
      </xdr:spPr>
    </xdr:pic>
    <xdr:clientData/>
  </xdr:twoCellAnchor>
  <xdr:twoCellAnchor editAs="oneCell">
    <xdr:from>
      <xdr:col>1</xdr:col>
      <xdr:colOff>0</xdr:colOff>
      <xdr:row>54</xdr:row>
      <xdr:rowOff>0</xdr:rowOff>
    </xdr:from>
    <xdr:to>
      <xdr:col>1</xdr:col>
      <xdr:colOff>9525</xdr:colOff>
      <xdr:row>54</xdr:row>
      <xdr:rowOff>28575</xdr:rowOff>
    </xdr:to>
    <xdr:pic>
      <xdr:nvPicPr>
        <xdr:cNvPr id="1268" name="Picture 15">
          <a:extLst>
            <a:ext uri="{FF2B5EF4-FFF2-40B4-BE49-F238E27FC236}">
              <a16:creationId xmlns:a16="http://schemas.microsoft.com/office/drawing/2014/main" id="{00000000-0008-0000-6500-0000F4040000}"/>
            </a:ext>
          </a:extLst>
        </xdr:cNvPr>
        <xdr:cNvPicPr>
          <a:picLocks noChangeAspect="1" noChangeArrowheads="1"/>
        </xdr:cNvPicPr>
      </xdr:nvPicPr>
      <xdr:blipFill>
        <a:blip xmlns:r="http://schemas.openxmlformats.org/officeDocument/2006/relationships" r:embed="rId208"/>
        <a:srcRect/>
        <a:stretch>
          <a:fillRect/>
        </a:stretch>
      </xdr:blipFill>
      <xdr:spPr>
        <a:xfrm>
          <a:off x="2219325" y="85408770"/>
          <a:ext cx="9525" cy="28575"/>
        </a:xfrm>
        <a:prstGeom prst="rect">
          <a:avLst/>
        </a:prstGeom>
        <a:noFill/>
        <a:ln w="1">
          <a:noFill/>
          <a:miter lim="800000"/>
          <a:headEnd/>
          <a:tailEnd/>
        </a:ln>
      </xdr:spPr>
    </xdr:pic>
    <xdr:clientData/>
  </xdr:twoCellAnchor>
  <xdr:twoCellAnchor editAs="oneCell">
    <xdr:from>
      <xdr:col>0</xdr:col>
      <xdr:colOff>161925</xdr:colOff>
      <xdr:row>54</xdr:row>
      <xdr:rowOff>41275</xdr:rowOff>
    </xdr:from>
    <xdr:to>
      <xdr:col>0</xdr:col>
      <xdr:colOff>2086610</xdr:colOff>
      <xdr:row>54</xdr:row>
      <xdr:rowOff>1965325</xdr:rowOff>
    </xdr:to>
    <xdr:pic>
      <xdr:nvPicPr>
        <xdr:cNvPr id="1304" name="图片 1303">
          <a:extLst>
            <a:ext uri="{FF2B5EF4-FFF2-40B4-BE49-F238E27FC236}">
              <a16:creationId xmlns:a16="http://schemas.microsoft.com/office/drawing/2014/main" id="{00000000-0008-0000-6500-000018050000}"/>
            </a:ext>
          </a:extLst>
        </xdr:cNvPr>
        <xdr:cNvPicPr>
          <a:picLocks noChangeAspect="1"/>
        </xdr:cNvPicPr>
      </xdr:nvPicPr>
      <xdr:blipFill>
        <a:blip xmlns:r="http://schemas.openxmlformats.org/officeDocument/2006/relationships" r:embed="rId688"/>
        <a:stretch>
          <a:fillRect/>
        </a:stretch>
      </xdr:blipFill>
      <xdr:spPr>
        <a:xfrm>
          <a:off x="161925" y="85450045"/>
          <a:ext cx="1924685" cy="1924050"/>
        </a:xfrm>
        <a:prstGeom prst="rect">
          <a:avLst/>
        </a:prstGeom>
        <a:noFill/>
        <a:ln w="9525">
          <a:noFill/>
        </a:ln>
      </xdr:spPr>
    </xdr:pic>
    <xdr:clientData/>
  </xdr:twoCellAnchor>
  <xdr:twoCellAnchor editAs="oneCell">
    <xdr:from>
      <xdr:col>0</xdr:col>
      <xdr:colOff>210185</xdr:colOff>
      <xdr:row>35</xdr:row>
      <xdr:rowOff>44450</xdr:rowOff>
    </xdr:from>
    <xdr:to>
      <xdr:col>0</xdr:col>
      <xdr:colOff>1847850</xdr:colOff>
      <xdr:row>35</xdr:row>
      <xdr:rowOff>1712595</xdr:rowOff>
    </xdr:to>
    <xdr:pic>
      <xdr:nvPicPr>
        <xdr:cNvPr id="1305" name="图片 1304">
          <a:extLst>
            <a:ext uri="{FF2B5EF4-FFF2-40B4-BE49-F238E27FC236}">
              <a16:creationId xmlns:a16="http://schemas.microsoft.com/office/drawing/2014/main" id="{00000000-0008-0000-6500-000019050000}"/>
            </a:ext>
          </a:extLst>
        </xdr:cNvPr>
        <xdr:cNvPicPr>
          <a:picLocks noChangeAspect="1"/>
        </xdr:cNvPicPr>
      </xdr:nvPicPr>
      <xdr:blipFill>
        <a:blip xmlns:r="http://schemas.openxmlformats.org/officeDocument/2006/relationships" r:embed="rId689"/>
        <a:stretch>
          <a:fillRect/>
        </a:stretch>
      </xdr:blipFill>
      <xdr:spPr>
        <a:xfrm>
          <a:off x="210185" y="52649120"/>
          <a:ext cx="1637665" cy="1668145"/>
        </a:xfrm>
        <a:prstGeom prst="rect">
          <a:avLst/>
        </a:prstGeom>
        <a:noFill/>
        <a:ln w="9525">
          <a:noFill/>
        </a:ln>
      </xdr:spPr>
    </xdr:pic>
    <xdr:clientData/>
  </xdr:twoCellAnchor>
  <xdr:twoCellAnchor editAs="oneCell">
    <xdr:from>
      <xdr:col>0</xdr:col>
      <xdr:colOff>247650</xdr:colOff>
      <xdr:row>36</xdr:row>
      <xdr:rowOff>50800</xdr:rowOff>
    </xdr:from>
    <xdr:to>
      <xdr:col>0</xdr:col>
      <xdr:colOff>1831975</xdr:colOff>
      <xdr:row>36</xdr:row>
      <xdr:rowOff>1688465</xdr:rowOff>
    </xdr:to>
    <xdr:pic>
      <xdr:nvPicPr>
        <xdr:cNvPr id="1309" name="图片 1308">
          <a:extLst>
            <a:ext uri="{FF2B5EF4-FFF2-40B4-BE49-F238E27FC236}">
              <a16:creationId xmlns:a16="http://schemas.microsoft.com/office/drawing/2014/main" id="{00000000-0008-0000-6500-00001D050000}"/>
            </a:ext>
          </a:extLst>
        </xdr:cNvPr>
        <xdr:cNvPicPr>
          <a:picLocks noChangeAspect="1"/>
        </xdr:cNvPicPr>
      </xdr:nvPicPr>
      <xdr:blipFill>
        <a:blip xmlns:r="http://schemas.openxmlformats.org/officeDocument/2006/relationships" r:embed="rId690"/>
        <a:stretch>
          <a:fillRect/>
        </a:stretch>
      </xdr:blipFill>
      <xdr:spPr>
        <a:xfrm>
          <a:off x="247650" y="54395370"/>
          <a:ext cx="1584325" cy="1637665"/>
        </a:xfrm>
        <a:prstGeom prst="rect">
          <a:avLst/>
        </a:prstGeom>
        <a:noFill/>
        <a:ln w="9525">
          <a:noFill/>
        </a:ln>
      </xdr:spPr>
    </xdr:pic>
    <xdr:clientData/>
  </xdr:twoCellAnchor>
  <xdr:twoCellAnchor editAs="oneCell">
    <xdr:from>
      <xdr:col>0</xdr:col>
      <xdr:colOff>247650</xdr:colOff>
      <xdr:row>37</xdr:row>
      <xdr:rowOff>44450</xdr:rowOff>
    </xdr:from>
    <xdr:to>
      <xdr:col>0</xdr:col>
      <xdr:colOff>1857375</xdr:colOff>
      <xdr:row>37</xdr:row>
      <xdr:rowOff>1664335</xdr:rowOff>
    </xdr:to>
    <xdr:pic>
      <xdr:nvPicPr>
        <xdr:cNvPr id="1310" name="图片 1309">
          <a:extLst>
            <a:ext uri="{FF2B5EF4-FFF2-40B4-BE49-F238E27FC236}">
              <a16:creationId xmlns:a16="http://schemas.microsoft.com/office/drawing/2014/main" id="{00000000-0008-0000-6500-00001E050000}"/>
            </a:ext>
          </a:extLst>
        </xdr:cNvPr>
        <xdr:cNvPicPr>
          <a:picLocks noChangeAspect="1"/>
        </xdr:cNvPicPr>
      </xdr:nvPicPr>
      <xdr:blipFill>
        <a:blip xmlns:r="http://schemas.openxmlformats.org/officeDocument/2006/relationships" r:embed="rId691"/>
        <a:stretch>
          <a:fillRect/>
        </a:stretch>
      </xdr:blipFill>
      <xdr:spPr>
        <a:xfrm>
          <a:off x="247650" y="56128920"/>
          <a:ext cx="1609725" cy="1619885"/>
        </a:xfrm>
        <a:prstGeom prst="rect">
          <a:avLst/>
        </a:prstGeom>
        <a:noFill/>
        <a:ln w="9525">
          <a:noFill/>
        </a:ln>
      </xdr:spPr>
    </xdr:pic>
    <xdr:clientData/>
  </xdr:twoCellAnchor>
  <xdr:twoCellAnchor editAs="oneCell">
    <xdr:from>
      <xdr:col>0</xdr:col>
      <xdr:colOff>9525</xdr:colOff>
      <xdr:row>38</xdr:row>
      <xdr:rowOff>241300</xdr:rowOff>
    </xdr:from>
    <xdr:to>
      <xdr:col>0</xdr:col>
      <xdr:colOff>2188210</xdr:colOff>
      <xdr:row>38</xdr:row>
      <xdr:rowOff>1426845</xdr:rowOff>
    </xdr:to>
    <xdr:pic>
      <xdr:nvPicPr>
        <xdr:cNvPr id="1312" name="图片 1311">
          <a:extLst>
            <a:ext uri="{FF2B5EF4-FFF2-40B4-BE49-F238E27FC236}">
              <a16:creationId xmlns:a16="http://schemas.microsoft.com/office/drawing/2014/main" id="{00000000-0008-0000-6500-000020050000}"/>
            </a:ext>
          </a:extLst>
        </xdr:cNvPr>
        <xdr:cNvPicPr>
          <a:picLocks noChangeAspect="1"/>
        </xdr:cNvPicPr>
      </xdr:nvPicPr>
      <xdr:blipFill>
        <a:blip xmlns:r="http://schemas.openxmlformats.org/officeDocument/2006/relationships" r:embed="rId692"/>
        <a:stretch>
          <a:fillRect/>
        </a:stretch>
      </xdr:blipFill>
      <xdr:spPr>
        <a:xfrm>
          <a:off x="9525" y="58065670"/>
          <a:ext cx="2178685" cy="1185545"/>
        </a:xfrm>
        <a:prstGeom prst="rect">
          <a:avLst/>
        </a:prstGeom>
        <a:noFill/>
        <a:ln w="9525">
          <a:noFill/>
        </a:ln>
      </xdr:spPr>
    </xdr:pic>
    <xdr:clientData/>
  </xdr:twoCellAnchor>
  <xdr:twoCellAnchor editAs="oneCell">
    <xdr:from>
      <xdr:col>0</xdr:col>
      <xdr:colOff>9525</xdr:colOff>
      <xdr:row>39</xdr:row>
      <xdr:rowOff>212725</xdr:rowOff>
    </xdr:from>
    <xdr:to>
      <xdr:col>0</xdr:col>
      <xdr:colOff>2190115</xdr:colOff>
      <xdr:row>39</xdr:row>
      <xdr:rowOff>1405255</xdr:rowOff>
    </xdr:to>
    <xdr:pic>
      <xdr:nvPicPr>
        <xdr:cNvPr id="1313" name="图片 1312">
          <a:extLst>
            <a:ext uri="{FF2B5EF4-FFF2-40B4-BE49-F238E27FC236}">
              <a16:creationId xmlns:a16="http://schemas.microsoft.com/office/drawing/2014/main" id="{00000000-0008-0000-6500-000021050000}"/>
            </a:ext>
          </a:extLst>
        </xdr:cNvPr>
        <xdr:cNvPicPr>
          <a:picLocks noChangeAspect="1"/>
        </xdr:cNvPicPr>
      </xdr:nvPicPr>
      <xdr:blipFill>
        <a:blip xmlns:r="http://schemas.openxmlformats.org/officeDocument/2006/relationships" r:embed="rId693"/>
        <a:stretch>
          <a:fillRect/>
        </a:stretch>
      </xdr:blipFill>
      <xdr:spPr>
        <a:xfrm>
          <a:off x="9525" y="59776995"/>
          <a:ext cx="2180590" cy="1192530"/>
        </a:xfrm>
        <a:prstGeom prst="rect">
          <a:avLst/>
        </a:prstGeom>
        <a:noFill/>
        <a:ln w="9525">
          <a:noFill/>
        </a:ln>
      </xdr:spPr>
    </xdr:pic>
    <xdr:clientData/>
  </xdr:twoCellAnchor>
  <xdr:twoCellAnchor editAs="oneCell">
    <xdr:from>
      <xdr:col>0</xdr:col>
      <xdr:colOff>100965</xdr:colOff>
      <xdr:row>622</xdr:row>
      <xdr:rowOff>58420</xdr:rowOff>
    </xdr:from>
    <xdr:to>
      <xdr:col>0</xdr:col>
      <xdr:colOff>2095500</xdr:colOff>
      <xdr:row>622</xdr:row>
      <xdr:rowOff>1912620</xdr:rowOff>
    </xdr:to>
    <xdr:pic>
      <xdr:nvPicPr>
        <xdr:cNvPr id="1318" name="图片 1317">
          <a:extLst>
            <a:ext uri="{FF2B5EF4-FFF2-40B4-BE49-F238E27FC236}">
              <a16:creationId xmlns:a16="http://schemas.microsoft.com/office/drawing/2014/main" id="{00000000-0008-0000-6500-000026050000}"/>
            </a:ext>
          </a:extLst>
        </xdr:cNvPr>
        <xdr:cNvPicPr>
          <a:picLocks noChangeAspect="1"/>
        </xdr:cNvPicPr>
      </xdr:nvPicPr>
      <xdr:blipFill>
        <a:blip xmlns:r="http://schemas.openxmlformats.org/officeDocument/2006/relationships" r:embed="rId694"/>
        <a:stretch>
          <a:fillRect/>
        </a:stretch>
      </xdr:blipFill>
      <xdr:spPr>
        <a:xfrm>
          <a:off x="100965" y="1120542590"/>
          <a:ext cx="1994535" cy="1854200"/>
        </a:xfrm>
        <a:prstGeom prst="rect">
          <a:avLst/>
        </a:prstGeom>
        <a:noFill/>
        <a:ln w="9525">
          <a:noFill/>
        </a:ln>
      </xdr:spPr>
    </xdr:pic>
    <xdr:clientData/>
  </xdr:twoCellAnchor>
  <xdr:twoCellAnchor editAs="oneCell">
    <xdr:from>
      <xdr:col>0</xdr:col>
      <xdr:colOff>108585</xdr:colOff>
      <xdr:row>623</xdr:row>
      <xdr:rowOff>88900</xdr:rowOff>
    </xdr:from>
    <xdr:to>
      <xdr:col>0</xdr:col>
      <xdr:colOff>2068830</xdr:colOff>
      <xdr:row>623</xdr:row>
      <xdr:rowOff>1863725</xdr:rowOff>
    </xdr:to>
    <xdr:pic>
      <xdr:nvPicPr>
        <xdr:cNvPr id="1319" name="图片 1318">
          <a:extLst>
            <a:ext uri="{FF2B5EF4-FFF2-40B4-BE49-F238E27FC236}">
              <a16:creationId xmlns:a16="http://schemas.microsoft.com/office/drawing/2014/main" id="{00000000-0008-0000-6500-000027050000}"/>
            </a:ext>
          </a:extLst>
        </xdr:cNvPr>
        <xdr:cNvPicPr>
          <a:picLocks noChangeAspect="1"/>
        </xdr:cNvPicPr>
      </xdr:nvPicPr>
      <xdr:blipFill>
        <a:blip xmlns:r="http://schemas.openxmlformats.org/officeDocument/2006/relationships" r:embed="rId695"/>
        <a:stretch>
          <a:fillRect/>
        </a:stretch>
      </xdr:blipFill>
      <xdr:spPr>
        <a:xfrm>
          <a:off x="108585" y="1122579670"/>
          <a:ext cx="1960245" cy="1774825"/>
        </a:xfrm>
        <a:prstGeom prst="rect">
          <a:avLst/>
        </a:prstGeom>
        <a:noFill/>
        <a:ln w="9525">
          <a:noFill/>
        </a:ln>
      </xdr:spPr>
    </xdr:pic>
    <xdr:clientData/>
  </xdr:twoCellAnchor>
  <xdr:twoCellAnchor editAs="oneCell">
    <xdr:from>
      <xdr:col>0</xdr:col>
      <xdr:colOff>190500</xdr:colOff>
      <xdr:row>624</xdr:row>
      <xdr:rowOff>49530</xdr:rowOff>
    </xdr:from>
    <xdr:to>
      <xdr:col>0</xdr:col>
      <xdr:colOff>2095500</xdr:colOff>
      <xdr:row>624</xdr:row>
      <xdr:rowOff>1838325</xdr:rowOff>
    </xdr:to>
    <xdr:pic>
      <xdr:nvPicPr>
        <xdr:cNvPr id="1320" name="图片 1319">
          <a:extLst>
            <a:ext uri="{FF2B5EF4-FFF2-40B4-BE49-F238E27FC236}">
              <a16:creationId xmlns:a16="http://schemas.microsoft.com/office/drawing/2014/main" id="{00000000-0008-0000-6500-000028050000}"/>
            </a:ext>
          </a:extLst>
        </xdr:cNvPr>
        <xdr:cNvPicPr>
          <a:picLocks noChangeAspect="1"/>
        </xdr:cNvPicPr>
      </xdr:nvPicPr>
      <xdr:blipFill>
        <a:blip xmlns:r="http://schemas.openxmlformats.org/officeDocument/2006/relationships" r:embed="rId696"/>
        <a:stretch>
          <a:fillRect/>
        </a:stretch>
      </xdr:blipFill>
      <xdr:spPr>
        <a:xfrm>
          <a:off x="190500" y="1124445300"/>
          <a:ext cx="1905000" cy="1788795"/>
        </a:xfrm>
        <a:prstGeom prst="rect">
          <a:avLst/>
        </a:prstGeom>
        <a:noFill/>
        <a:ln w="9525">
          <a:noFill/>
        </a:ln>
      </xdr:spPr>
    </xdr:pic>
    <xdr:clientData/>
  </xdr:twoCellAnchor>
  <xdr:twoCellAnchor editAs="oneCell">
    <xdr:from>
      <xdr:col>0</xdr:col>
      <xdr:colOff>123825</xdr:colOff>
      <xdr:row>625</xdr:row>
      <xdr:rowOff>66040</xdr:rowOff>
    </xdr:from>
    <xdr:to>
      <xdr:col>0</xdr:col>
      <xdr:colOff>2099945</xdr:colOff>
      <xdr:row>625</xdr:row>
      <xdr:rowOff>1856740</xdr:rowOff>
    </xdr:to>
    <xdr:pic>
      <xdr:nvPicPr>
        <xdr:cNvPr id="1321" name="图片 1320">
          <a:extLst>
            <a:ext uri="{FF2B5EF4-FFF2-40B4-BE49-F238E27FC236}">
              <a16:creationId xmlns:a16="http://schemas.microsoft.com/office/drawing/2014/main" id="{00000000-0008-0000-6500-000029050000}"/>
            </a:ext>
          </a:extLst>
        </xdr:cNvPr>
        <xdr:cNvPicPr>
          <a:picLocks noChangeAspect="1"/>
        </xdr:cNvPicPr>
      </xdr:nvPicPr>
      <xdr:blipFill>
        <a:blip xmlns:r="http://schemas.openxmlformats.org/officeDocument/2006/relationships" r:embed="rId697"/>
        <a:stretch>
          <a:fillRect/>
        </a:stretch>
      </xdr:blipFill>
      <xdr:spPr>
        <a:xfrm>
          <a:off x="123825" y="1126366810"/>
          <a:ext cx="1976120" cy="1790700"/>
        </a:xfrm>
        <a:prstGeom prst="rect">
          <a:avLst/>
        </a:prstGeom>
        <a:noFill/>
        <a:ln w="9525">
          <a:noFill/>
        </a:ln>
      </xdr:spPr>
    </xdr:pic>
    <xdr:clientData/>
  </xdr:twoCellAnchor>
  <xdr:twoCellAnchor editAs="oneCell">
    <xdr:from>
      <xdr:col>0</xdr:col>
      <xdr:colOff>201930</xdr:colOff>
      <xdr:row>81</xdr:row>
      <xdr:rowOff>43815</xdr:rowOff>
    </xdr:from>
    <xdr:to>
      <xdr:col>0</xdr:col>
      <xdr:colOff>1935480</xdr:colOff>
      <xdr:row>81</xdr:row>
      <xdr:rowOff>1605915</xdr:rowOff>
    </xdr:to>
    <xdr:pic>
      <xdr:nvPicPr>
        <xdr:cNvPr id="217" name="图片 216">
          <a:extLst>
            <a:ext uri="{FF2B5EF4-FFF2-40B4-BE49-F238E27FC236}">
              <a16:creationId xmlns:a16="http://schemas.microsoft.com/office/drawing/2014/main" id="{00000000-0008-0000-6500-0000D9000000}"/>
            </a:ext>
          </a:extLst>
        </xdr:cNvPr>
        <xdr:cNvPicPr>
          <a:picLocks noChangeAspect="1"/>
        </xdr:cNvPicPr>
      </xdr:nvPicPr>
      <xdr:blipFill>
        <a:blip xmlns:r="http://schemas.openxmlformats.org/officeDocument/2006/relationships" r:embed="rId698"/>
        <a:stretch>
          <a:fillRect/>
        </a:stretch>
      </xdr:blipFill>
      <xdr:spPr>
        <a:xfrm>
          <a:off x="201930" y="130232785"/>
          <a:ext cx="1733550" cy="1562100"/>
        </a:xfrm>
        <a:prstGeom prst="rect">
          <a:avLst/>
        </a:prstGeom>
        <a:noFill/>
        <a:ln w="9525">
          <a:noFill/>
        </a:ln>
      </xdr:spPr>
    </xdr:pic>
    <xdr:clientData/>
  </xdr:twoCellAnchor>
  <xdr:twoCellAnchor editAs="oneCell">
    <xdr:from>
      <xdr:col>0</xdr:col>
      <xdr:colOff>222885</xdr:colOff>
      <xdr:row>82</xdr:row>
      <xdr:rowOff>38100</xdr:rowOff>
    </xdr:from>
    <xdr:to>
      <xdr:col>0</xdr:col>
      <xdr:colOff>1927860</xdr:colOff>
      <xdr:row>82</xdr:row>
      <xdr:rowOff>1724025</xdr:rowOff>
    </xdr:to>
    <xdr:pic>
      <xdr:nvPicPr>
        <xdr:cNvPr id="218" name="图片 217">
          <a:extLst>
            <a:ext uri="{FF2B5EF4-FFF2-40B4-BE49-F238E27FC236}">
              <a16:creationId xmlns:a16="http://schemas.microsoft.com/office/drawing/2014/main" id="{00000000-0008-0000-6500-0000DA000000}"/>
            </a:ext>
          </a:extLst>
        </xdr:cNvPr>
        <xdr:cNvPicPr>
          <a:picLocks noChangeAspect="1"/>
        </xdr:cNvPicPr>
      </xdr:nvPicPr>
      <xdr:blipFill>
        <a:blip xmlns:r="http://schemas.openxmlformats.org/officeDocument/2006/relationships" r:embed="rId699"/>
        <a:stretch>
          <a:fillRect/>
        </a:stretch>
      </xdr:blipFill>
      <xdr:spPr>
        <a:xfrm>
          <a:off x="222885" y="131890770"/>
          <a:ext cx="1704975" cy="1685925"/>
        </a:xfrm>
        <a:prstGeom prst="rect">
          <a:avLst/>
        </a:prstGeom>
        <a:noFill/>
        <a:ln w="9525">
          <a:noFill/>
        </a:ln>
      </xdr:spPr>
    </xdr:pic>
    <xdr:clientData/>
  </xdr:twoCellAnchor>
</xdr:wsDr>
</file>

<file path=xl/theme/theme1.xml><?xml version="1.0" encoding="utf-8"?>
<a:theme xmlns:a="http://schemas.openxmlformats.org/drawingml/2006/main" name="Ofis Teması">
  <a:themeElements>
    <a:clrScheme name="Ofis">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is">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is">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 /></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 /></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 /></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 /></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 /></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 /></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 /></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 /></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 /></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 /></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 /></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 /></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 /></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 /></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 /></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 /></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 /></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 /></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 /></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 /></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 /></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 /></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 /></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 /></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 /></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 /></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 /></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 /></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 /></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 /></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 /></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 /></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 /></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 /></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 /></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 /></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 /></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 /></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 /></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 /></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 /></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 /></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 /></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 /></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 /></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 /></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 /></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 /></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 /></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 /></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 /></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 /></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 /></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 /></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 /></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 /></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 /></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 /></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 /></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 /></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 /></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 /></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 /></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 /></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 /></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 /></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 /></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 /></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 /></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 /></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 /></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 /></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 /></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 /></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 /></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 /></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 /></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 /></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 /></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 /></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 /></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 /></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 /></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 /></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 /></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 /></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 /></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 /></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 /></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 /></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 /></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 /></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 /></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 /></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 /></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 /></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 /></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 /></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 /></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 /></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13"/>
  <sheetViews>
    <sheetView workbookViewId="0">
      <selection activeCell="E10" sqref="E10"/>
    </sheetView>
  </sheetViews>
  <sheetFormatPr defaultColWidth="9.01171875" defaultRowHeight="15"/>
  <cols>
    <col min="1" max="2" width="19.234375" style="5" customWidth="1"/>
    <col min="3" max="16384" width="9.01171875" style="5"/>
  </cols>
  <sheetData>
    <row r="1" spans="1:2" ht="36" customHeight="1">
      <c r="A1" s="198" t="s">
        <v>0</v>
      </c>
      <c r="B1" s="198">
        <v>5</v>
      </c>
    </row>
    <row r="2" spans="1:2" ht="33" customHeight="1">
      <c r="A2" s="198" t="s">
        <v>1</v>
      </c>
      <c r="B2" s="198">
        <v>6</v>
      </c>
    </row>
    <row r="3" spans="1:2" ht="33" customHeight="1">
      <c r="A3" s="198" t="s">
        <v>2</v>
      </c>
      <c r="B3" s="198">
        <v>18</v>
      </c>
    </row>
    <row r="4" spans="1:2" ht="33" customHeight="1">
      <c r="A4" s="198" t="s">
        <v>3</v>
      </c>
      <c r="B4" s="198">
        <v>10</v>
      </c>
    </row>
    <row r="5" spans="1:2" ht="33" customHeight="1">
      <c r="A5" s="198" t="s">
        <v>4</v>
      </c>
      <c r="B5" s="198">
        <v>15</v>
      </c>
    </row>
    <row r="6" spans="1:2" ht="33" customHeight="1">
      <c r="A6" s="198" t="s">
        <v>4</v>
      </c>
      <c r="B6" s="198">
        <v>7</v>
      </c>
    </row>
    <row r="7" spans="1:2" ht="33" customHeight="1">
      <c r="A7" s="198" t="s">
        <v>5</v>
      </c>
      <c r="B7" s="198">
        <v>6</v>
      </c>
    </row>
    <row r="8" spans="1:2" ht="33" customHeight="1">
      <c r="A8" s="198" t="s">
        <v>6</v>
      </c>
      <c r="B8" s="198">
        <v>10</v>
      </c>
    </row>
    <row r="9" spans="1:2" ht="33" customHeight="1">
      <c r="A9" s="198" t="s">
        <v>7</v>
      </c>
      <c r="B9" s="198">
        <v>14</v>
      </c>
    </row>
    <row r="10" spans="1:2" ht="33" customHeight="1">
      <c r="A10" s="198" t="s">
        <v>8</v>
      </c>
      <c r="B10" s="198">
        <v>10</v>
      </c>
    </row>
    <row r="11" spans="1:2" ht="33" customHeight="1">
      <c r="A11" s="198"/>
      <c r="B11" s="198" t="s">
        <v>9</v>
      </c>
    </row>
    <row r="12" spans="1:2" ht="33" customHeight="1">
      <c r="A12" s="204" t="s">
        <v>10</v>
      </c>
      <c r="B12" s="204"/>
    </row>
    <row r="13" spans="1:2" ht="137.1" customHeight="1">
      <c r="A13" s="205" t="s">
        <v>11</v>
      </c>
      <c r="B13" s="205"/>
    </row>
  </sheetData>
  <mergeCells count="2">
    <mergeCell ref="A12:B12"/>
    <mergeCell ref="A13:B13"/>
  </mergeCell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dimension ref="A1:O13"/>
  <sheetViews>
    <sheetView workbookViewId="0">
      <pane ySplit="6" topLeftCell="A7" activePane="bottomLeft" state="frozen"/>
      <selection pane="bottomLeft" activeCell="O8" sqref="O8"/>
    </sheetView>
  </sheetViews>
  <sheetFormatPr defaultColWidth="9.01171875" defaultRowHeight="15"/>
  <cols>
    <col min="1" max="1" width="10.35546875" style="5" customWidth="1"/>
    <col min="2" max="2" width="18.4296875" style="5" customWidth="1"/>
    <col min="3" max="3" width="14.52734375" style="5" customWidth="1"/>
    <col min="4" max="4" width="13.98828125" style="5" customWidth="1"/>
    <col min="5" max="7" width="9.01171875" style="5"/>
    <col min="8" max="9" width="12.64453125" style="5" customWidth="1"/>
    <col min="10" max="13" width="9.01171875" style="5"/>
    <col min="14" max="14" width="27.7109375" style="5" customWidth="1"/>
    <col min="15" max="15" width="43.98828125" style="5" customWidth="1"/>
    <col min="16" max="16384" width="9.01171875" style="5"/>
  </cols>
  <sheetData>
    <row r="1" spans="1:15" s="158" customFormat="1" ht="18" customHeight="1">
      <c r="A1" s="206" t="s">
        <v>12</v>
      </c>
      <c r="B1" s="207"/>
      <c r="C1" s="207"/>
      <c r="D1" s="207"/>
      <c r="E1" s="207"/>
      <c r="F1" s="207"/>
      <c r="G1" s="207"/>
      <c r="H1" s="207"/>
      <c r="I1" s="207"/>
      <c r="J1" s="207"/>
      <c r="K1" s="207"/>
      <c r="L1" s="207"/>
      <c r="M1" s="207"/>
      <c r="N1" s="207"/>
    </row>
    <row r="2" spans="1:15" s="157" customFormat="1" ht="18" customHeight="1">
      <c r="A2" s="208" t="s">
        <v>13</v>
      </c>
      <c r="B2" s="209"/>
      <c r="C2" s="209"/>
      <c r="D2" s="209"/>
      <c r="E2" s="209"/>
      <c r="F2" s="209"/>
      <c r="G2" s="209"/>
      <c r="H2" s="209"/>
      <c r="I2" s="209"/>
      <c r="J2" s="209"/>
      <c r="K2" s="209"/>
      <c r="L2" s="209"/>
      <c r="M2" s="209"/>
      <c r="N2" s="209"/>
    </row>
    <row r="3" spans="1:15" s="157" customFormat="1" ht="18" customHeight="1">
      <c r="A3" s="161"/>
      <c r="B3" s="210"/>
      <c r="C3" s="211"/>
      <c r="D3" s="163"/>
      <c r="E3" s="163"/>
      <c r="F3" s="164"/>
      <c r="G3" s="165"/>
      <c r="H3" s="212" t="s">
        <v>14</v>
      </c>
      <c r="I3" s="212"/>
      <c r="J3" s="213" t="s">
        <v>15</v>
      </c>
      <c r="K3" s="213"/>
      <c r="L3" s="213"/>
      <c r="M3" s="166" t="s">
        <v>16</v>
      </c>
      <c r="N3" s="166" t="s">
        <v>17</v>
      </c>
    </row>
    <row r="4" spans="1:15" s="157" customFormat="1" ht="18" customHeight="1">
      <c r="A4" s="161"/>
      <c r="B4" s="210"/>
      <c r="C4" s="211"/>
      <c r="D4" s="163"/>
      <c r="E4" s="163"/>
      <c r="F4" s="164"/>
      <c r="G4" s="165"/>
      <c r="H4" s="212" t="s">
        <v>18</v>
      </c>
      <c r="I4" s="212"/>
      <c r="J4" s="214">
        <v>45310</v>
      </c>
      <c r="K4" s="213"/>
      <c r="L4" s="213"/>
      <c r="M4" s="166" t="s">
        <v>19</v>
      </c>
      <c r="N4" s="166" t="s">
        <v>20</v>
      </c>
    </row>
    <row r="5" spans="1:15" s="2" customFormat="1" ht="30" customHeight="1">
      <c r="A5" s="169" t="s">
        <v>10</v>
      </c>
      <c r="B5" s="169" t="s">
        <v>21</v>
      </c>
      <c r="C5" s="169" t="s">
        <v>22</v>
      </c>
      <c r="D5" s="169" t="s">
        <v>23</v>
      </c>
      <c r="E5" s="169" t="s">
        <v>24</v>
      </c>
      <c r="F5" s="170" t="s">
        <v>25</v>
      </c>
      <c r="G5" s="171" t="s">
        <v>26</v>
      </c>
      <c r="H5" s="169" t="s">
        <v>27</v>
      </c>
      <c r="I5" s="169" t="s">
        <v>28</v>
      </c>
      <c r="J5" s="172" t="s">
        <v>29</v>
      </c>
      <c r="K5" s="169" t="s">
        <v>30</v>
      </c>
      <c r="L5" s="173" t="s">
        <v>31</v>
      </c>
      <c r="M5" s="173" t="s">
        <v>32</v>
      </c>
      <c r="N5" s="173" t="s">
        <v>33</v>
      </c>
    </row>
    <row r="6" spans="1:15" s="3" customFormat="1" ht="30" customHeight="1">
      <c r="A6" s="174" t="s">
        <v>34</v>
      </c>
      <c r="B6" s="174" t="s">
        <v>35</v>
      </c>
      <c r="C6" s="174" t="s">
        <v>36</v>
      </c>
      <c r="D6" s="174" t="s">
        <v>37</v>
      </c>
      <c r="E6" s="174" t="s">
        <v>38</v>
      </c>
      <c r="F6" s="80" t="s">
        <v>39</v>
      </c>
      <c r="G6" s="164" t="s">
        <v>40</v>
      </c>
      <c r="H6" s="174" t="s">
        <v>41</v>
      </c>
      <c r="I6" s="174" t="s">
        <v>42</v>
      </c>
      <c r="J6" s="176" t="s">
        <v>43</v>
      </c>
      <c r="K6" s="177" t="s">
        <v>43</v>
      </c>
      <c r="L6" s="177" t="s">
        <v>44</v>
      </c>
      <c r="M6" s="177" t="s">
        <v>44</v>
      </c>
      <c r="N6" s="178" t="s">
        <v>45</v>
      </c>
    </row>
    <row r="7" spans="1:15" s="4" customFormat="1" ht="101.1" customHeight="1">
      <c r="A7" s="196"/>
      <c r="B7" s="80"/>
      <c r="C7" s="197" t="s">
        <v>46</v>
      </c>
      <c r="D7" s="180" t="s">
        <v>47</v>
      </c>
      <c r="E7" s="181">
        <v>1</v>
      </c>
      <c r="F7" s="182">
        <v>60</v>
      </c>
      <c r="G7" s="183">
        <f t="shared" ref="G7:G9" si="0">F7*E7</f>
        <v>60</v>
      </c>
      <c r="H7" s="184">
        <v>780</v>
      </c>
      <c r="I7" s="185">
        <f t="shared" ref="I7:I9" si="1">G7*H7</f>
        <v>46800</v>
      </c>
      <c r="J7" s="186">
        <v>0.49</v>
      </c>
      <c r="K7" s="187">
        <f t="shared" ref="K7:K9" si="2">F7*J7</f>
        <v>29.4</v>
      </c>
      <c r="L7" s="188">
        <v>31</v>
      </c>
      <c r="M7" s="189">
        <f t="shared" ref="M7:M9" si="3">F7*L7</f>
        <v>1860</v>
      </c>
      <c r="N7" s="190" t="s">
        <v>48</v>
      </c>
      <c r="O7" s="191"/>
    </row>
    <row r="8" spans="1:15" s="4" customFormat="1" ht="101.1" customHeight="1">
      <c r="A8" s="196"/>
      <c r="B8" s="80"/>
      <c r="C8" s="197" t="s">
        <v>49</v>
      </c>
      <c r="D8" s="180" t="s">
        <v>50</v>
      </c>
      <c r="E8" s="181">
        <v>1</v>
      </c>
      <c r="F8" s="182">
        <v>60</v>
      </c>
      <c r="G8" s="183">
        <f t="shared" si="0"/>
        <v>60</v>
      </c>
      <c r="H8" s="184">
        <v>510</v>
      </c>
      <c r="I8" s="185">
        <f t="shared" si="1"/>
        <v>30600</v>
      </c>
      <c r="J8" s="186">
        <v>0.3</v>
      </c>
      <c r="K8" s="187">
        <f t="shared" si="2"/>
        <v>18</v>
      </c>
      <c r="L8" s="188">
        <v>22</v>
      </c>
      <c r="M8" s="189">
        <f t="shared" si="3"/>
        <v>1320</v>
      </c>
      <c r="N8" s="190" t="s">
        <v>48</v>
      </c>
      <c r="O8" s="191"/>
    </row>
    <row r="9" spans="1:15" s="4" customFormat="1" ht="101.1" customHeight="1">
      <c r="A9" s="196"/>
      <c r="B9" s="80"/>
      <c r="C9" s="197" t="s">
        <v>51</v>
      </c>
      <c r="D9" s="180" t="s">
        <v>50</v>
      </c>
      <c r="E9" s="181">
        <v>1</v>
      </c>
      <c r="F9" s="182">
        <v>60</v>
      </c>
      <c r="G9" s="183">
        <f t="shared" si="0"/>
        <v>60</v>
      </c>
      <c r="H9" s="184">
        <v>620</v>
      </c>
      <c r="I9" s="185">
        <f t="shared" si="1"/>
        <v>37200</v>
      </c>
      <c r="J9" s="186">
        <v>0.33</v>
      </c>
      <c r="K9" s="187">
        <f t="shared" si="2"/>
        <v>19.8</v>
      </c>
      <c r="L9" s="188">
        <v>22</v>
      </c>
      <c r="M9" s="189">
        <f t="shared" si="3"/>
        <v>1320</v>
      </c>
      <c r="N9" s="190" t="s">
        <v>48</v>
      </c>
      <c r="O9" s="191"/>
    </row>
    <row r="10" spans="1:15">
      <c r="A10" s="195"/>
      <c r="B10" s="195"/>
      <c r="C10" s="195"/>
      <c r="D10" s="195"/>
      <c r="E10" s="195"/>
      <c r="F10" s="195">
        <f t="shared" ref="F10:M10" si="4">SUM(F7:F9)</f>
        <v>180</v>
      </c>
      <c r="G10" s="195">
        <f t="shared" si="4"/>
        <v>180</v>
      </c>
      <c r="H10" s="195">
        <f t="shared" si="4"/>
        <v>1910</v>
      </c>
      <c r="I10" s="195">
        <f t="shared" si="4"/>
        <v>114600</v>
      </c>
      <c r="J10" s="195">
        <f t="shared" si="4"/>
        <v>1.1200000000000001</v>
      </c>
      <c r="K10" s="195">
        <f t="shared" si="4"/>
        <v>67.2</v>
      </c>
      <c r="L10" s="195">
        <f t="shared" si="4"/>
        <v>75</v>
      </c>
      <c r="M10" s="195">
        <f t="shared" si="4"/>
        <v>4500</v>
      </c>
      <c r="N10" s="195"/>
    </row>
    <row r="11" spans="1:15" ht="87.95" customHeight="1">
      <c r="A11" s="215" t="s">
        <v>52</v>
      </c>
      <c r="B11" s="216"/>
      <c r="C11" s="216"/>
      <c r="D11" s="216"/>
      <c r="E11" s="216"/>
      <c r="F11" s="216"/>
      <c r="G11" s="216"/>
      <c r="H11" s="216"/>
      <c r="I11" s="216"/>
      <c r="J11" s="216"/>
      <c r="K11" s="216"/>
      <c r="L11" s="216"/>
      <c r="M11" s="216"/>
      <c r="N11" s="217"/>
    </row>
    <row r="12" spans="1:15" ht="29.1" customHeight="1">
      <c r="A12" s="218" t="s">
        <v>10</v>
      </c>
      <c r="B12" s="218"/>
      <c r="C12" s="219" t="s">
        <v>53</v>
      </c>
      <c r="D12" s="220"/>
      <c r="E12" s="220"/>
      <c r="F12" s="220"/>
      <c r="G12" s="220"/>
      <c r="H12" s="221"/>
      <c r="I12" s="195"/>
      <c r="J12" s="195"/>
      <c r="K12" s="195"/>
      <c r="L12" s="195"/>
      <c r="M12" s="195"/>
      <c r="N12" s="195"/>
    </row>
    <row r="13" spans="1:15" ht="144.94999999999999" customHeight="1">
      <c r="A13" s="222"/>
      <c r="B13" s="222"/>
      <c r="C13" s="223" t="s">
        <v>54</v>
      </c>
      <c r="D13" s="223"/>
      <c r="E13" s="223"/>
      <c r="F13" s="223"/>
      <c r="G13" s="223"/>
      <c r="H13" s="223"/>
      <c r="I13" s="195"/>
      <c r="J13" s="195"/>
      <c r="K13" s="195"/>
      <c r="L13" s="195"/>
      <c r="M13" s="195"/>
      <c r="N13" s="195"/>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dimension ref="A1:O89"/>
  <sheetViews>
    <sheetView workbookViewId="0">
      <selection activeCell="P8" sqref="P8"/>
    </sheetView>
  </sheetViews>
  <sheetFormatPr defaultColWidth="9.01171875" defaultRowHeight="15"/>
  <cols>
    <col min="1" max="1" width="7.53125" style="159" customWidth="1"/>
    <col min="2" max="2" width="17.484375" style="159" customWidth="1"/>
    <col min="3" max="3" width="16.27734375" style="159" customWidth="1"/>
    <col min="4" max="4" width="11.43359375" style="160" customWidth="1"/>
    <col min="5" max="5" width="10.625" style="159" customWidth="1"/>
    <col min="6" max="7" width="9.01171875" style="159"/>
    <col min="8" max="9" width="15.06640625" style="159" customWidth="1"/>
    <col min="10" max="10" width="15.73828125" style="159" customWidth="1"/>
    <col min="11" max="11" width="15.6015625" style="159" customWidth="1"/>
    <col min="12" max="12" width="9.01171875" style="159"/>
    <col min="13" max="13" width="15.33203125" style="159" customWidth="1"/>
    <col min="14" max="14" width="16.140625" style="159" customWidth="1"/>
    <col min="15" max="15" width="9.01171875" style="159"/>
    <col min="16" max="16" width="19.234375" style="159" customWidth="1"/>
    <col min="17" max="16384" width="9.01171875" style="159"/>
  </cols>
  <sheetData>
    <row r="1" spans="1:15" s="157" customFormat="1" ht="27.75" customHeight="1">
      <c r="A1" s="224" t="s">
        <v>55</v>
      </c>
      <c r="B1" s="225"/>
      <c r="C1" s="225"/>
      <c r="D1" s="226"/>
      <c r="E1" s="225"/>
      <c r="F1" s="225"/>
      <c r="G1" s="225"/>
      <c r="H1" s="225"/>
      <c r="I1" s="225"/>
      <c r="J1" s="225"/>
      <c r="K1" s="225"/>
      <c r="L1" s="225"/>
      <c r="M1" s="225"/>
      <c r="N1" s="227"/>
    </row>
    <row r="2" spans="1:15" s="158" customFormat="1" ht="18.75" customHeight="1">
      <c r="A2" s="206" t="s">
        <v>12</v>
      </c>
      <c r="B2" s="207"/>
      <c r="C2" s="207"/>
      <c r="D2" s="228"/>
      <c r="E2" s="207"/>
      <c r="F2" s="207"/>
      <c r="G2" s="207"/>
      <c r="H2" s="207"/>
      <c r="I2" s="207"/>
      <c r="J2" s="207"/>
      <c r="K2" s="207"/>
      <c r="L2" s="207"/>
      <c r="M2" s="207"/>
      <c r="N2" s="229"/>
    </row>
    <row r="3" spans="1:15" s="157" customFormat="1" ht="21" customHeight="1">
      <c r="A3" s="230" t="s">
        <v>13</v>
      </c>
      <c r="B3" s="230"/>
      <c r="C3" s="230"/>
      <c r="D3" s="231"/>
      <c r="E3" s="230"/>
      <c r="F3" s="230"/>
      <c r="G3" s="230"/>
      <c r="H3" s="230"/>
      <c r="I3" s="230"/>
      <c r="J3" s="230"/>
      <c r="K3" s="230"/>
      <c r="L3" s="230"/>
      <c r="M3" s="230"/>
      <c r="N3" s="230"/>
    </row>
    <row r="4" spans="1:15" s="157" customFormat="1" ht="17.100000000000001" customHeight="1">
      <c r="A4" s="161"/>
      <c r="B4" s="210"/>
      <c r="C4" s="211"/>
      <c r="D4" s="162"/>
      <c r="E4" s="163"/>
      <c r="F4" s="164"/>
      <c r="G4" s="165"/>
      <c r="H4" s="212" t="s">
        <v>14</v>
      </c>
      <c r="I4" s="212"/>
      <c r="J4" s="213" t="s">
        <v>56</v>
      </c>
      <c r="K4" s="213"/>
      <c r="L4" s="213"/>
      <c r="M4" s="166" t="s">
        <v>16</v>
      </c>
      <c r="N4" s="167"/>
    </row>
    <row r="5" spans="1:15" s="157" customFormat="1" ht="17.100000000000001" customHeight="1">
      <c r="A5" s="161"/>
      <c r="B5" s="210"/>
      <c r="C5" s="211"/>
      <c r="D5" s="162"/>
      <c r="E5" s="163"/>
      <c r="F5" s="164"/>
      <c r="G5" s="165"/>
      <c r="H5" s="212" t="s">
        <v>18</v>
      </c>
      <c r="I5" s="212"/>
      <c r="J5" s="214">
        <v>45343</v>
      </c>
      <c r="K5" s="213"/>
      <c r="L5" s="213"/>
      <c r="M5" s="166" t="s">
        <v>19</v>
      </c>
      <c r="N5" s="168"/>
    </row>
    <row r="6" spans="1:15" s="2" customFormat="1" ht="20.100000000000001" customHeight="1">
      <c r="A6" s="169" t="s">
        <v>10</v>
      </c>
      <c r="B6" s="169" t="s">
        <v>21</v>
      </c>
      <c r="C6" s="169" t="s">
        <v>22</v>
      </c>
      <c r="D6" s="169" t="s">
        <v>23</v>
      </c>
      <c r="E6" s="169" t="s">
        <v>24</v>
      </c>
      <c r="F6" s="170" t="s">
        <v>25</v>
      </c>
      <c r="G6" s="171" t="s">
        <v>26</v>
      </c>
      <c r="H6" s="169" t="s">
        <v>57</v>
      </c>
      <c r="I6" s="169" t="s">
        <v>28</v>
      </c>
      <c r="J6" s="172" t="s">
        <v>29</v>
      </c>
      <c r="K6" s="169" t="s">
        <v>30</v>
      </c>
      <c r="L6" s="173" t="s">
        <v>31</v>
      </c>
      <c r="M6" s="173" t="s">
        <v>32</v>
      </c>
      <c r="N6" s="173" t="s">
        <v>33</v>
      </c>
    </row>
    <row r="7" spans="1:15" s="3" customFormat="1" ht="20.100000000000001" customHeight="1">
      <c r="A7" s="174" t="s">
        <v>34</v>
      </c>
      <c r="B7" s="174" t="s">
        <v>35</v>
      </c>
      <c r="C7" s="174" t="s">
        <v>36</v>
      </c>
      <c r="D7" s="175" t="s">
        <v>37</v>
      </c>
      <c r="E7" s="174" t="s">
        <v>38</v>
      </c>
      <c r="F7" s="80" t="s">
        <v>39</v>
      </c>
      <c r="G7" s="164" t="s">
        <v>40</v>
      </c>
      <c r="H7" s="174" t="s">
        <v>58</v>
      </c>
      <c r="I7" s="174" t="s">
        <v>42</v>
      </c>
      <c r="J7" s="176" t="s">
        <v>43</v>
      </c>
      <c r="K7" s="177" t="s">
        <v>43</v>
      </c>
      <c r="L7" s="177" t="s">
        <v>44</v>
      </c>
      <c r="M7" s="177" t="s">
        <v>44</v>
      </c>
      <c r="N7" s="178" t="s">
        <v>45</v>
      </c>
    </row>
    <row r="8" spans="1:15" s="4" customFormat="1" ht="87" customHeight="1">
      <c r="A8" s="179" t="s">
        <v>59</v>
      </c>
      <c r="B8" s="80"/>
      <c r="C8" s="180" t="s">
        <v>60</v>
      </c>
      <c r="D8" s="44" t="s">
        <v>61</v>
      </c>
      <c r="E8" s="181">
        <v>1</v>
      </c>
      <c r="F8" s="182">
        <v>10</v>
      </c>
      <c r="G8" s="183">
        <f t="shared" ref="G8:G71" si="0">F8*E8</f>
        <v>10</v>
      </c>
      <c r="H8" s="184">
        <v>575</v>
      </c>
      <c r="I8" s="185">
        <f t="shared" ref="I8:I71" si="1">G8*H8</f>
        <v>5750</v>
      </c>
      <c r="J8" s="186">
        <f>1.16*0.66*0.53</f>
        <v>0.40576800000000002</v>
      </c>
      <c r="K8" s="187">
        <f t="shared" ref="K8:K71" si="2">F8*J8</f>
        <v>4.0576800000000004</v>
      </c>
      <c r="L8" s="188">
        <v>28.5</v>
      </c>
      <c r="M8" s="189">
        <f t="shared" ref="M8:M71" si="3">F8*L8</f>
        <v>285</v>
      </c>
      <c r="N8" s="190"/>
      <c r="O8" s="191"/>
    </row>
    <row r="9" spans="1:15" s="4" customFormat="1" ht="87" customHeight="1">
      <c r="A9" s="179" t="s">
        <v>62</v>
      </c>
      <c r="B9" s="80"/>
      <c r="C9" s="180" t="s">
        <v>63</v>
      </c>
      <c r="D9" s="44" t="s">
        <v>64</v>
      </c>
      <c r="E9" s="181">
        <v>1</v>
      </c>
      <c r="F9" s="182">
        <v>10</v>
      </c>
      <c r="G9" s="183">
        <f t="shared" si="0"/>
        <v>10</v>
      </c>
      <c r="H9" s="184">
        <v>668</v>
      </c>
      <c r="I9" s="185">
        <f t="shared" si="1"/>
        <v>6680</v>
      </c>
      <c r="J9" s="186">
        <f>1.125*0.685*0.615</f>
        <v>0.47393437500000002</v>
      </c>
      <c r="K9" s="187">
        <f t="shared" si="2"/>
        <v>4.7393437499999997</v>
      </c>
      <c r="L9" s="188">
        <v>37.799999999999997</v>
      </c>
      <c r="M9" s="189">
        <f t="shared" si="3"/>
        <v>378</v>
      </c>
      <c r="N9" s="190"/>
      <c r="O9" s="191"/>
    </row>
    <row r="10" spans="1:15" s="4" customFormat="1" ht="87" customHeight="1">
      <c r="A10" s="179" t="s">
        <v>65</v>
      </c>
      <c r="B10" s="80"/>
      <c r="C10" s="180" t="s">
        <v>66</v>
      </c>
      <c r="D10" s="44" t="s">
        <v>67</v>
      </c>
      <c r="E10" s="181">
        <v>1</v>
      </c>
      <c r="F10" s="182">
        <v>10</v>
      </c>
      <c r="G10" s="183">
        <f t="shared" si="0"/>
        <v>10</v>
      </c>
      <c r="H10" s="184">
        <v>430</v>
      </c>
      <c r="I10" s="185">
        <f t="shared" si="1"/>
        <v>4300</v>
      </c>
      <c r="J10" s="186">
        <f>1.37*0.7*0.39</f>
        <v>0.37401000000000001</v>
      </c>
      <c r="K10" s="187">
        <f t="shared" si="2"/>
        <v>3.7401</v>
      </c>
      <c r="L10" s="188">
        <v>24.5</v>
      </c>
      <c r="M10" s="189">
        <f t="shared" si="3"/>
        <v>245</v>
      </c>
      <c r="N10" s="190"/>
      <c r="O10" s="191"/>
    </row>
    <row r="11" spans="1:15" s="4" customFormat="1" ht="87" customHeight="1">
      <c r="A11" s="179" t="s">
        <v>68</v>
      </c>
      <c r="B11" s="80"/>
      <c r="C11" s="180" t="s">
        <v>69</v>
      </c>
      <c r="D11" s="44" t="s">
        <v>70</v>
      </c>
      <c r="E11" s="181">
        <v>1</v>
      </c>
      <c r="F11" s="182">
        <v>10</v>
      </c>
      <c r="G11" s="183">
        <f t="shared" si="0"/>
        <v>10</v>
      </c>
      <c r="H11" s="184">
        <v>600</v>
      </c>
      <c r="I11" s="185">
        <f t="shared" si="1"/>
        <v>6000</v>
      </c>
      <c r="J11" s="186">
        <f>1.2*0.69*0.6</f>
        <v>0.49680000000000002</v>
      </c>
      <c r="K11" s="187">
        <f t="shared" si="2"/>
        <v>4.968</v>
      </c>
      <c r="L11" s="188">
        <v>33</v>
      </c>
      <c r="M11" s="189">
        <f t="shared" si="3"/>
        <v>330</v>
      </c>
      <c r="N11" s="190"/>
      <c r="O11" s="191"/>
    </row>
    <row r="12" spans="1:15" s="4" customFormat="1" ht="87" customHeight="1">
      <c r="A12" s="179" t="s">
        <v>71</v>
      </c>
      <c r="B12" s="80"/>
      <c r="C12" s="180" t="s">
        <v>72</v>
      </c>
      <c r="D12" s="44" t="s">
        <v>73</v>
      </c>
      <c r="E12" s="181">
        <v>1</v>
      </c>
      <c r="F12" s="182">
        <v>10</v>
      </c>
      <c r="G12" s="183">
        <f t="shared" si="0"/>
        <v>10</v>
      </c>
      <c r="H12" s="184">
        <v>455</v>
      </c>
      <c r="I12" s="185">
        <f t="shared" si="1"/>
        <v>4550</v>
      </c>
      <c r="J12" s="186">
        <f>1.22*0.62*0.44</f>
        <v>0.332816</v>
      </c>
      <c r="K12" s="187">
        <f t="shared" si="2"/>
        <v>3.32816</v>
      </c>
      <c r="L12" s="188">
        <v>22</v>
      </c>
      <c r="M12" s="189">
        <f t="shared" si="3"/>
        <v>220</v>
      </c>
      <c r="N12" s="190"/>
      <c r="O12" s="191"/>
    </row>
    <row r="13" spans="1:15" s="4" customFormat="1" ht="87" customHeight="1">
      <c r="A13" s="179" t="s">
        <v>74</v>
      </c>
      <c r="B13" s="80"/>
      <c r="C13" s="180" t="s">
        <v>75</v>
      </c>
      <c r="D13" s="44" t="s">
        <v>76</v>
      </c>
      <c r="E13" s="181">
        <v>1</v>
      </c>
      <c r="F13" s="182">
        <v>10</v>
      </c>
      <c r="G13" s="183">
        <f t="shared" si="0"/>
        <v>10</v>
      </c>
      <c r="H13" s="184">
        <v>415</v>
      </c>
      <c r="I13" s="185">
        <f t="shared" si="1"/>
        <v>4150</v>
      </c>
      <c r="J13" s="186">
        <f>1.08*0.6*0.43</f>
        <v>0.27864</v>
      </c>
      <c r="K13" s="187">
        <f t="shared" si="2"/>
        <v>2.7864</v>
      </c>
      <c r="L13" s="188">
        <v>20.5</v>
      </c>
      <c r="M13" s="189">
        <f t="shared" si="3"/>
        <v>205</v>
      </c>
      <c r="N13" s="190"/>
      <c r="O13" s="191"/>
    </row>
    <row r="14" spans="1:15" s="4" customFormat="1" ht="87" customHeight="1">
      <c r="A14" s="179" t="s">
        <v>77</v>
      </c>
      <c r="B14" s="80"/>
      <c r="C14" s="180" t="s">
        <v>78</v>
      </c>
      <c r="D14" s="44" t="s">
        <v>79</v>
      </c>
      <c r="E14" s="181">
        <v>1</v>
      </c>
      <c r="F14" s="182">
        <v>10</v>
      </c>
      <c r="G14" s="183">
        <f t="shared" si="0"/>
        <v>10</v>
      </c>
      <c r="H14" s="184">
        <v>548</v>
      </c>
      <c r="I14" s="185">
        <f t="shared" si="1"/>
        <v>5480</v>
      </c>
      <c r="J14" s="186">
        <f>1.2*0.64*0.48</f>
        <v>0.36864000000000002</v>
      </c>
      <c r="K14" s="187">
        <f t="shared" si="2"/>
        <v>3.6863999999999999</v>
      </c>
      <c r="L14" s="188">
        <v>23.5</v>
      </c>
      <c r="M14" s="189">
        <f t="shared" si="3"/>
        <v>235</v>
      </c>
      <c r="N14" s="190"/>
      <c r="O14" s="191"/>
    </row>
    <row r="15" spans="1:15" s="4" customFormat="1" ht="87" customHeight="1">
      <c r="A15" s="179" t="s">
        <v>80</v>
      </c>
      <c r="B15" s="80"/>
      <c r="C15" s="180" t="s">
        <v>81</v>
      </c>
      <c r="D15" s="44" t="s">
        <v>82</v>
      </c>
      <c r="E15" s="181">
        <v>1</v>
      </c>
      <c r="F15" s="182">
        <v>10</v>
      </c>
      <c r="G15" s="183">
        <f t="shared" si="0"/>
        <v>10</v>
      </c>
      <c r="H15" s="184">
        <v>438</v>
      </c>
      <c r="I15" s="185">
        <f t="shared" si="1"/>
        <v>4380</v>
      </c>
      <c r="J15" s="186">
        <f>1.06*0.64*0.45</f>
        <v>0.30528</v>
      </c>
      <c r="K15" s="187">
        <f t="shared" si="2"/>
        <v>3.0528</v>
      </c>
      <c r="L15" s="188">
        <v>22.5</v>
      </c>
      <c r="M15" s="189">
        <f t="shared" si="3"/>
        <v>225</v>
      </c>
      <c r="N15" s="190"/>
      <c r="O15" s="191"/>
    </row>
    <row r="16" spans="1:15" s="4" customFormat="1" ht="87" customHeight="1">
      <c r="A16" s="179" t="s">
        <v>83</v>
      </c>
      <c r="B16" s="80"/>
      <c r="C16" s="180" t="s">
        <v>84</v>
      </c>
      <c r="D16" s="44" t="s">
        <v>85</v>
      </c>
      <c r="E16" s="181">
        <v>1</v>
      </c>
      <c r="F16" s="182">
        <v>10</v>
      </c>
      <c r="G16" s="183">
        <f t="shared" si="0"/>
        <v>10</v>
      </c>
      <c r="H16" s="184">
        <v>365</v>
      </c>
      <c r="I16" s="185">
        <f t="shared" si="1"/>
        <v>3650</v>
      </c>
      <c r="J16" s="186">
        <f>1.16*0.61*0.37</f>
        <v>0.26181199999999999</v>
      </c>
      <c r="K16" s="187">
        <f t="shared" si="2"/>
        <v>2.6181199999999998</v>
      </c>
      <c r="L16" s="188">
        <v>19.5</v>
      </c>
      <c r="M16" s="189">
        <f t="shared" si="3"/>
        <v>195</v>
      </c>
      <c r="N16" s="190"/>
      <c r="O16" s="191"/>
    </row>
    <row r="17" spans="1:15" s="4" customFormat="1" ht="87" customHeight="1">
      <c r="A17" s="179" t="s">
        <v>86</v>
      </c>
      <c r="B17" s="80"/>
      <c r="C17" s="180" t="s">
        <v>87</v>
      </c>
      <c r="D17" s="44" t="s">
        <v>85</v>
      </c>
      <c r="E17" s="181">
        <v>1</v>
      </c>
      <c r="F17" s="182">
        <v>10</v>
      </c>
      <c r="G17" s="183">
        <f t="shared" si="0"/>
        <v>10</v>
      </c>
      <c r="H17" s="184">
        <v>458</v>
      </c>
      <c r="I17" s="185">
        <f t="shared" si="1"/>
        <v>4580</v>
      </c>
      <c r="J17" s="186">
        <f>1.26*0.63*0.34</f>
        <v>0.26989200000000002</v>
      </c>
      <c r="K17" s="187">
        <f t="shared" si="2"/>
        <v>2.6989200000000002</v>
      </c>
      <c r="L17" s="188">
        <v>23.5</v>
      </c>
      <c r="M17" s="189">
        <f t="shared" si="3"/>
        <v>235</v>
      </c>
      <c r="N17" s="190"/>
      <c r="O17" s="191"/>
    </row>
    <row r="18" spans="1:15" s="4" customFormat="1" ht="87" customHeight="1">
      <c r="A18" s="179" t="s">
        <v>88</v>
      </c>
      <c r="B18" s="80"/>
      <c r="C18" s="180" t="s">
        <v>89</v>
      </c>
      <c r="D18" s="44" t="s">
        <v>85</v>
      </c>
      <c r="E18" s="181">
        <v>1</v>
      </c>
      <c r="F18" s="182">
        <v>10</v>
      </c>
      <c r="G18" s="183">
        <f t="shared" si="0"/>
        <v>10</v>
      </c>
      <c r="H18" s="184">
        <v>645</v>
      </c>
      <c r="I18" s="185">
        <f t="shared" si="1"/>
        <v>6450</v>
      </c>
      <c r="J18" s="186">
        <f>1.19*0.675*0.53</f>
        <v>0.4257225</v>
      </c>
      <c r="K18" s="187">
        <f t="shared" si="2"/>
        <v>4.257225</v>
      </c>
      <c r="L18" s="188">
        <v>27.2</v>
      </c>
      <c r="M18" s="189">
        <f t="shared" si="3"/>
        <v>272</v>
      </c>
      <c r="N18" s="190"/>
      <c r="O18" s="191"/>
    </row>
    <row r="19" spans="1:15" s="4" customFormat="1" ht="87" customHeight="1">
      <c r="A19" s="179" t="s">
        <v>90</v>
      </c>
      <c r="B19" s="80"/>
      <c r="C19" s="180" t="s">
        <v>91</v>
      </c>
      <c r="D19" s="44" t="s">
        <v>92</v>
      </c>
      <c r="E19" s="181">
        <v>1</v>
      </c>
      <c r="F19" s="182">
        <v>10</v>
      </c>
      <c r="G19" s="183">
        <f t="shared" si="0"/>
        <v>10</v>
      </c>
      <c r="H19" s="184">
        <v>565</v>
      </c>
      <c r="I19" s="185">
        <f t="shared" si="1"/>
        <v>5650</v>
      </c>
      <c r="J19" s="186">
        <f>1.17*0.635*0.5</f>
        <v>0.371475</v>
      </c>
      <c r="K19" s="187">
        <f t="shared" si="2"/>
        <v>3.71475</v>
      </c>
      <c r="L19" s="188">
        <v>26</v>
      </c>
      <c r="M19" s="189">
        <f t="shared" si="3"/>
        <v>260</v>
      </c>
      <c r="N19" s="190"/>
      <c r="O19" s="191"/>
    </row>
    <row r="20" spans="1:15" s="4" customFormat="1" ht="87" customHeight="1">
      <c r="A20" s="179" t="s">
        <v>93</v>
      </c>
      <c r="B20" s="80"/>
      <c r="C20" s="180" t="s">
        <v>94</v>
      </c>
      <c r="D20" s="44" t="s">
        <v>95</v>
      </c>
      <c r="E20" s="181">
        <v>1</v>
      </c>
      <c r="F20" s="182">
        <v>10</v>
      </c>
      <c r="G20" s="183">
        <f t="shared" si="0"/>
        <v>10</v>
      </c>
      <c r="H20" s="184">
        <v>795</v>
      </c>
      <c r="I20" s="185">
        <f t="shared" si="1"/>
        <v>7950</v>
      </c>
      <c r="J20" s="186">
        <f>1.34*0.67*0.47</f>
        <v>0.42196600000000001</v>
      </c>
      <c r="K20" s="187">
        <f t="shared" si="2"/>
        <v>4.2196600000000002</v>
      </c>
      <c r="L20" s="188">
        <v>26.9</v>
      </c>
      <c r="M20" s="189">
        <f t="shared" si="3"/>
        <v>269</v>
      </c>
      <c r="N20" s="190"/>
      <c r="O20" s="191"/>
    </row>
    <row r="21" spans="1:15" s="4" customFormat="1" ht="87" customHeight="1">
      <c r="A21" s="179" t="s">
        <v>96</v>
      </c>
      <c r="B21" s="80"/>
      <c r="C21" s="180" t="s">
        <v>97</v>
      </c>
      <c r="D21" s="44" t="s">
        <v>98</v>
      </c>
      <c r="E21" s="181">
        <v>1</v>
      </c>
      <c r="F21" s="182">
        <v>10</v>
      </c>
      <c r="G21" s="183">
        <f t="shared" si="0"/>
        <v>10</v>
      </c>
      <c r="H21" s="184">
        <v>640</v>
      </c>
      <c r="I21" s="185">
        <f t="shared" si="1"/>
        <v>6400</v>
      </c>
      <c r="J21" s="186">
        <f>1.24*0.65*0.47</f>
        <v>0.37881999999999999</v>
      </c>
      <c r="K21" s="187">
        <f t="shared" si="2"/>
        <v>3.7881999999999998</v>
      </c>
      <c r="L21" s="188">
        <v>25.55</v>
      </c>
      <c r="M21" s="189">
        <f t="shared" si="3"/>
        <v>255.5</v>
      </c>
      <c r="N21" s="190"/>
      <c r="O21" s="191"/>
    </row>
    <row r="22" spans="1:15" s="4" customFormat="1" ht="87" customHeight="1">
      <c r="A22" s="179" t="s">
        <v>99</v>
      </c>
      <c r="B22" s="80"/>
      <c r="C22" s="180" t="s">
        <v>100</v>
      </c>
      <c r="D22" s="44" t="s">
        <v>79</v>
      </c>
      <c r="E22" s="181">
        <v>1</v>
      </c>
      <c r="F22" s="182">
        <v>10</v>
      </c>
      <c r="G22" s="183">
        <f t="shared" si="0"/>
        <v>10</v>
      </c>
      <c r="H22" s="184">
        <v>725</v>
      </c>
      <c r="I22" s="185">
        <f t="shared" si="1"/>
        <v>7250</v>
      </c>
      <c r="J22" s="186">
        <f>1.33*0.63*0.4</f>
        <v>0.33516000000000001</v>
      </c>
      <c r="K22" s="187">
        <f t="shared" si="2"/>
        <v>3.3515999999999999</v>
      </c>
      <c r="L22" s="188">
        <v>22.5</v>
      </c>
      <c r="M22" s="189">
        <f t="shared" si="3"/>
        <v>225</v>
      </c>
      <c r="N22" s="190"/>
      <c r="O22" s="191"/>
    </row>
    <row r="23" spans="1:15" s="4" customFormat="1" ht="87" customHeight="1">
      <c r="A23" s="179" t="s">
        <v>101</v>
      </c>
      <c r="B23" s="80"/>
      <c r="C23" s="180" t="s">
        <v>102</v>
      </c>
      <c r="D23" s="44" t="s">
        <v>79</v>
      </c>
      <c r="E23" s="181">
        <v>1</v>
      </c>
      <c r="F23" s="182">
        <v>10</v>
      </c>
      <c r="G23" s="183">
        <f t="shared" si="0"/>
        <v>10</v>
      </c>
      <c r="H23" s="184">
        <v>730</v>
      </c>
      <c r="I23" s="185">
        <f t="shared" si="1"/>
        <v>7300</v>
      </c>
      <c r="J23" s="186">
        <f>1.23*0.86*0.54</f>
        <v>0.57121200000000005</v>
      </c>
      <c r="K23" s="187">
        <f t="shared" si="2"/>
        <v>5.7121199999999996</v>
      </c>
      <c r="L23" s="188">
        <v>33</v>
      </c>
      <c r="M23" s="189">
        <f t="shared" si="3"/>
        <v>330</v>
      </c>
      <c r="N23" s="190"/>
      <c r="O23" s="191"/>
    </row>
    <row r="24" spans="1:15" s="4" customFormat="1" ht="87" customHeight="1">
      <c r="A24" s="179" t="s">
        <v>103</v>
      </c>
      <c r="B24" s="80"/>
      <c r="C24" s="180" t="s">
        <v>104</v>
      </c>
      <c r="D24" s="44" t="s">
        <v>105</v>
      </c>
      <c r="E24" s="181">
        <v>1</v>
      </c>
      <c r="F24" s="182">
        <v>10</v>
      </c>
      <c r="G24" s="183">
        <f t="shared" si="0"/>
        <v>10</v>
      </c>
      <c r="H24" s="184">
        <v>425</v>
      </c>
      <c r="I24" s="185">
        <f t="shared" si="1"/>
        <v>4250</v>
      </c>
      <c r="J24" s="186">
        <f>1.23*0.62*0.44</f>
        <v>0.33554400000000001</v>
      </c>
      <c r="K24" s="187">
        <f t="shared" si="2"/>
        <v>3.3554400000000002</v>
      </c>
      <c r="L24" s="188">
        <v>22</v>
      </c>
      <c r="M24" s="189">
        <f t="shared" si="3"/>
        <v>220</v>
      </c>
      <c r="N24" s="190"/>
      <c r="O24" s="191"/>
    </row>
    <row r="25" spans="1:15" s="4" customFormat="1" ht="87" customHeight="1">
      <c r="A25" s="179" t="s">
        <v>106</v>
      </c>
      <c r="B25" s="80"/>
      <c r="C25" s="180" t="s">
        <v>107</v>
      </c>
      <c r="D25" s="44" t="s">
        <v>108</v>
      </c>
      <c r="E25" s="181">
        <v>1</v>
      </c>
      <c r="F25" s="182">
        <v>10</v>
      </c>
      <c r="G25" s="183">
        <f t="shared" si="0"/>
        <v>10</v>
      </c>
      <c r="H25" s="184">
        <v>482</v>
      </c>
      <c r="I25" s="185">
        <f t="shared" si="1"/>
        <v>4820</v>
      </c>
      <c r="J25" s="186">
        <f>1.04*0.62*0.42</f>
        <v>0.270816</v>
      </c>
      <c r="K25" s="187">
        <f t="shared" si="2"/>
        <v>2.7081599999999999</v>
      </c>
      <c r="L25" s="188">
        <v>21.5</v>
      </c>
      <c r="M25" s="189">
        <f t="shared" si="3"/>
        <v>215</v>
      </c>
      <c r="N25" s="190"/>
      <c r="O25" s="191"/>
    </row>
    <row r="26" spans="1:15" s="4" customFormat="1" ht="87" customHeight="1">
      <c r="A26" s="179" t="s">
        <v>109</v>
      </c>
      <c r="B26" s="80"/>
      <c r="C26" s="180" t="s">
        <v>110</v>
      </c>
      <c r="D26" s="44" t="s">
        <v>111</v>
      </c>
      <c r="E26" s="181">
        <v>1</v>
      </c>
      <c r="F26" s="182">
        <v>10</v>
      </c>
      <c r="G26" s="183">
        <f t="shared" si="0"/>
        <v>10</v>
      </c>
      <c r="H26" s="184">
        <v>615</v>
      </c>
      <c r="I26" s="185">
        <f t="shared" si="1"/>
        <v>6150</v>
      </c>
      <c r="J26" s="186">
        <f>1.17*0.76*0.45</f>
        <v>0.40014</v>
      </c>
      <c r="K26" s="187">
        <f t="shared" si="2"/>
        <v>4.0014000000000003</v>
      </c>
      <c r="L26" s="188">
        <v>34.5</v>
      </c>
      <c r="M26" s="189">
        <f t="shared" si="3"/>
        <v>345</v>
      </c>
      <c r="N26" s="190"/>
      <c r="O26" s="191"/>
    </row>
    <row r="27" spans="1:15" s="4" customFormat="1" ht="87" customHeight="1">
      <c r="A27" s="179" t="s">
        <v>112</v>
      </c>
      <c r="B27" s="80"/>
      <c r="C27" s="180" t="s">
        <v>113</v>
      </c>
      <c r="D27" s="44" t="s">
        <v>114</v>
      </c>
      <c r="E27" s="181">
        <v>1</v>
      </c>
      <c r="F27" s="182">
        <v>10</v>
      </c>
      <c r="G27" s="183">
        <f t="shared" si="0"/>
        <v>10</v>
      </c>
      <c r="H27" s="184">
        <v>520</v>
      </c>
      <c r="I27" s="185">
        <f t="shared" si="1"/>
        <v>5200</v>
      </c>
      <c r="J27" s="186">
        <f>1.23*0.67*0.51</f>
        <v>0.42029100000000003</v>
      </c>
      <c r="K27" s="187">
        <f t="shared" si="2"/>
        <v>4.2029100000000001</v>
      </c>
      <c r="L27" s="188">
        <v>28.6</v>
      </c>
      <c r="M27" s="189">
        <f t="shared" si="3"/>
        <v>286</v>
      </c>
      <c r="N27" s="190"/>
      <c r="O27" s="191"/>
    </row>
    <row r="28" spans="1:15" s="4" customFormat="1" ht="87" customHeight="1">
      <c r="A28" s="179" t="s">
        <v>115</v>
      </c>
      <c r="B28" s="80"/>
      <c r="C28" s="180" t="s">
        <v>116</v>
      </c>
      <c r="D28" s="44" t="s">
        <v>117</v>
      </c>
      <c r="E28" s="181">
        <v>1</v>
      </c>
      <c r="F28" s="182">
        <v>10</v>
      </c>
      <c r="G28" s="183">
        <f t="shared" si="0"/>
        <v>10</v>
      </c>
      <c r="H28" s="184">
        <v>500</v>
      </c>
      <c r="I28" s="185">
        <f t="shared" si="1"/>
        <v>5000</v>
      </c>
      <c r="J28" s="186">
        <f>1.2*0.645*0.5</f>
        <v>0.38700000000000001</v>
      </c>
      <c r="K28" s="187">
        <f t="shared" si="2"/>
        <v>3.87</v>
      </c>
      <c r="L28" s="188">
        <v>22</v>
      </c>
      <c r="M28" s="189">
        <f t="shared" si="3"/>
        <v>220</v>
      </c>
      <c r="N28" s="190"/>
      <c r="O28" s="191"/>
    </row>
    <row r="29" spans="1:15" s="4" customFormat="1" ht="87" customHeight="1">
      <c r="A29" s="179" t="s">
        <v>118</v>
      </c>
      <c r="B29" s="80"/>
      <c r="C29" s="180" t="s">
        <v>119</v>
      </c>
      <c r="D29" s="44" t="s">
        <v>120</v>
      </c>
      <c r="E29" s="181">
        <v>1</v>
      </c>
      <c r="F29" s="182">
        <v>10</v>
      </c>
      <c r="G29" s="183">
        <f t="shared" si="0"/>
        <v>10</v>
      </c>
      <c r="H29" s="184">
        <v>455</v>
      </c>
      <c r="I29" s="185">
        <f t="shared" si="1"/>
        <v>4550</v>
      </c>
      <c r="J29" s="186">
        <f>1.26*0.63*0.34</f>
        <v>0.26989200000000002</v>
      </c>
      <c r="K29" s="187">
        <f t="shared" si="2"/>
        <v>2.6989200000000002</v>
      </c>
      <c r="L29" s="188">
        <v>23.5</v>
      </c>
      <c r="M29" s="189">
        <f t="shared" si="3"/>
        <v>235</v>
      </c>
      <c r="N29" s="190"/>
      <c r="O29" s="191"/>
    </row>
    <row r="30" spans="1:15" s="4" customFormat="1" ht="87" customHeight="1">
      <c r="A30" s="179" t="s">
        <v>121</v>
      </c>
      <c r="B30" s="80"/>
      <c r="C30" s="180" t="s">
        <v>122</v>
      </c>
      <c r="D30" s="44" t="s">
        <v>123</v>
      </c>
      <c r="E30" s="181">
        <v>1</v>
      </c>
      <c r="F30" s="182">
        <v>10</v>
      </c>
      <c r="G30" s="183">
        <f t="shared" si="0"/>
        <v>10</v>
      </c>
      <c r="H30" s="184">
        <v>710</v>
      </c>
      <c r="I30" s="185">
        <f t="shared" si="1"/>
        <v>7100</v>
      </c>
      <c r="J30" s="186">
        <f>1.35*0.7*0.35</f>
        <v>0.33074999999999999</v>
      </c>
      <c r="K30" s="187">
        <f t="shared" si="2"/>
        <v>3.3075000000000001</v>
      </c>
      <c r="L30" s="188">
        <v>25</v>
      </c>
      <c r="M30" s="189">
        <f t="shared" si="3"/>
        <v>250</v>
      </c>
      <c r="N30" s="190"/>
      <c r="O30" s="191"/>
    </row>
    <row r="31" spans="1:15" s="4" customFormat="1" ht="87" customHeight="1">
      <c r="A31" s="179" t="s">
        <v>124</v>
      </c>
      <c r="B31" s="80"/>
      <c r="C31" s="180" t="s">
        <v>125</v>
      </c>
      <c r="D31" s="44" t="s">
        <v>79</v>
      </c>
      <c r="E31" s="181">
        <v>1</v>
      </c>
      <c r="F31" s="182">
        <v>10</v>
      </c>
      <c r="G31" s="183">
        <f t="shared" si="0"/>
        <v>10</v>
      </c>
      <c r="H31" s="184">
        <v>460</v>
      </c>
      <c r="I31" s="185">
        <f t="shared" si="1"/>
        <v>4600</v>
      </c>
      <c r="J31" s="186">
        <f>1.21*0.63*0.45</f>
        <v>0.34303499999999998</v>
      </c>
      <c r="K31" s="187">
        <f t="shared" si="2"/>
        <v>3.4303499999999998</v>
      </c>
      <c r="L31" s="188">
        <v>20</v>
      </c>
      <c r="M31" s="189">
        <f t="shared" si="3"/>
        <v>200</v>
      </c>
      <c r="N31" s="190"/>
      <c r="O31" s="191"/>
    </row>
    <row r="32" spans="1:15" s="4" customFormat="1" ht="87" customHeight="1">
      <c r="A32" s="179" t="s">
        <v>126</v>
      </c>
      <c r="B32" s="80"/>
      <c r="C32" s="180" t="s">
        <v>127</v>
      </c>
      <c r="D32" s="44" t="s">
        <v>128</v>
      </c>
      <c r="E32" s="181">
        <v>1</v>
      </c>
      <c r="F32" s="182">
        <v>10</v>
      </c>
      <c r="G32" s="183">
        <f t="shared" si="0"/>
        <v>10</v>
      </c>
      <c r="H32" s="184">
        <v>580</v>
      </c>
      <c r="I32" s="185">
        <f t="shared" si="1"/>
        <v>5800</v>
      </c>
      <c r="J32" s="186">
        <f>1.32*0.7*0.47</f>
        <v>0.43428</v>
      </c>
      <c r="K32" s="187">
        <f t="shared" si="2"/>
        <v>4.3428000000000004</v>
      </c>
      <c r="L32" s="188">
        <v>27</v>
      </c>
      <c r="M32" s="189">
        <f t="shared" si="3"/>
        <v>270</v>
      </c>
      <c r="N32" s="190"/>
      <c r="O32" s="191"/>
    </row>
    <row r="33" spans="1:15" s="4" customFormat="1" ht="87" customHeight="1">
      <c r="A33" s="179" t="s">
        <v>129</v>
      </c>
      <c r="B33" s="80"/>
      <c r="C33" s="180" t="s">
        <v>130</v>
      </c>
      <c r="D33" s="44" t="s">
        <v>79</v>
      </c>
      <c r="E33" s="181">
        <v>1</v>
      </c>
      <c r="F33" s="182">
        <v>10</v>
      </c>
      <c r="G33" s="183">
        <f t="shared" si="0"/>
        <v>10</v>
      </c>
      <c r="H33" s="184">
        <v>510</v>
      </c>
      <c r="I33" s="185">
        <f t="shared" si="1"/>
        <v>5100</v>
      </c>
      <c r="J33" s="186">
        <f>1.18*0.62*0.365</f>
        <v>0.26703399999999999</v>
      </c>
      <c r="K33" s="187">
        <f t="shared" si="2"/>
        <v>2.6703399999999999</v>
      </c>
      <c r="L33" s="188">
        <v>24</v>
      </c>
      <c r="M33" s="189">
        <f t="shared" si="3"/>
        <v>240</v>
      </c>
      <c r="N33" s="190"/>
      <c r="O33" s="191"/>
    </row>
    <row r="34" spans="1:15" s="4" customFormat="1" ht="87" customHeight="1">
      <c r="A34" s="179" t="s">
        <v>131</v>
      </c>
      <c r="B34" s="80"/>
      <c r="C34" s="180" t="s">
        <v>132</v>
      </c>
      <c r="D34" s="44" t="s">
        <v>133</v>
      </c>
      <c r="E34" s="181">
        <v>1</v>
      </c>
      <c r="F34" s="182">
        <v>10</v>
      </c>
      <c r="G34" s="183">
        <f t="shared" si="0"/>
        <v>10</v>
      </c>
      <c r="H34" s="184">
        <v>555</v>
      </c>
      <c r="I34" s="185">
        <f t="shared" si="1"/>
        <v>5550</v>
      </c>
      <c r="J34" s="186">
        <f>1.17*0.65*0.295</f>
        <v>0.22434750000000001</v>
      </c>
      <c r="K34" s="187">
        <f t="shared" si="2"/>
        <v>2.2434750000000001</v>
      </c>
      <c r="L34" s="188">
        <v>21.5</v>
      </c>
      <c r="M34" s="189">
        <f t="shared" si="3"/>
        <v>215</v>
      </c>
      <c r="N34" s="190"/>
      <c r="O34" s="191"/>
    </row>
    <row r="35" spans="1:15" s="4" customFormat="1" ht="87" customHeight="1">
      <c r="A35" s="179" t="s">
        <v>134</v>
      </c>
      <c r="B35" s="80"/>
      <c r="C35" s="180" t="s">
        <v>135</v>
      </c>
      <c r="D35" s="44" t="s">
        <v>136</v>
      </c>
      <c r="E35" s="181">
        <v>1</v>
      </c>
      <c r="F35" s="182">
        <v>10</v>
      </c>
      <c r="G35" s="183">
        <f t="shared" si="0"/>
        <v>10</v>
      </c>
      <c r="H35" s="184">
        <v>635</v>
      </c>
      <c r="I35" s="185">
        <f t="shared" si="1"/>
        <v>6350</v>
      </c>
      <c r="J35" s="186">
        <f>1.33*0.63*0.4</f>
        <v>0.33516000000000001</v>
      </c>
      <c r="K35" s="187">
        <f t="shared" si="2"/>
        <v>3.3515999999999999</v>
      </c>
      <c r="L35" s="188">
        <v>22.5</v>
      </c>
      <c r="M35" s="189">
        <f t="shared" si="3"/>
        <v>225</v>
      </c>
      <c r="N35" s="190"/>
      <c r="O35" s="191"/>
    </row>
    <row r="36" spans="1:15" s="4" customFormat="1" ht="87" customHeight="1">
      <c r="A36" s="179" t="s">
        <v>137</v>
      </c>
      <c r="B36" s="80"/>
      <c r="C36" s="180" t="s">
        <v>110</v>
      </c>
      <c r="D36" s="44" t="s">
        <v>111</v>
      </c>
      <c r="E36" s="181">
        <v>1</v>
      </c>
      <c r="F36" s="182">
        <v>10</v>
      </c>
      <c r="G36" s="183">
        <f t="shared" si="0"/>
        <v>10</v>
      </c>
      <c r="H36" s="184">
        <v>615</v>
      </c>
      <c r="I36" s="185">
        <f t="shared" si="1"/>
        <v>6150</v>
      </c>
      <c r="J36" s="186">
        <f>1.17*0.76*0.45</f>
        <v>0.40014</v>
      </c>
      <c r="K36" s="187">
        <f t="shared" si="2"/>
        <v>4.0014000000000003</v>
      </c>
      <c r="L36" s="188">
        <v>34.5</v>
      </c>
      <c r="M36" s="189">
        <f t="shared" si="3"/>
        <v>345</v>
      </c>
      <c r="N36" s="190"/>
      <c r="O36" s="191"/>
    </row>
    <row r="37" spans="1:15" s="4" customFormat="1" ht="87" customHeight="1">
      <c r="A37" s="179" t="s">
        <v>138</v>
      </c>
      <c r="B37" s="80"/>
      <c r="C37" s="180" t="s">
        <v>113</v>
      </c>
      <c r="D37" s="44" t="s">
        <v>114</v>
      </c>
      <c r="E37" s="181">
        <v>1</v>
      </c>
      <c r="F37" s="182">
        <v>10</v>
      </c>
      <c r="G37" s="183">
        <f t="shared" si="0"/>
        <v>10</v>
      </c>
      <c r="H37" s="184">
        <v>520</v>
      </c>
      <c r="I37" s="185">
        <f t="shared" si="1"/>
        <v>5200</v>
      </c>
      <c r="J37" s="186">
        <f>1.23*0.67*0.51</f>
        <v>0.42029100000000003</v>
      </c>
      <c r="K37" s="187">
        <f t="shared" si="2"/>
        <v>4.2029100000000001</v>
      </c>
      <c r="L37" s="188">
        <v>28.6</v>
      </c>
      <c r="M37" s="189">
        <f t="shared" si="3"/>
        <v>286</v>
      </c>
      <c r="N37" s="190"/>
      <c r="O37" s="191"/>
    </row>
    <row r="38" spans="1:15" s="4" customFormat="1" ht="87" customHeight="1">
      <c r="A38" s="179" t="s">
        <v>139</v>
      </c>
      <c r="B38" s="80"/>
      <c r="C38" s="180" t="s">
        <v>140</v>
      </c>
      <c r="D38" s="44" t="s">
        <v>128</v>
      </c>
      <c r="E38" s="181">
        <v>1</v>
      </c>
      <c r="F38" s="182">
        <v>10</v>
      </c>
      <c r="G38" s="183">
        <f t="shared" si="0"/>
        <v>10</v>
      </c>
      <c r="H38" s="184">
        <v>545</v>
      </c>
      <c r="I38" s="185">
        <f t="shared" si="1"/>
        <v>5450</v>
      </c>
      <c r="J38" s="186">
        <f>1.32*0.7*0.47</f>
        <v>0.43428</v>
      </c>
      <c r="K38" s="187">
        <f t="shared" si="2"/>
        <v>4.3428000000000004</v>
      </c>
      <c r="L38" s="188">
        <v>27</v>
      </c>
      <c r="M38" s="189">
        <f t="shared" si="3"/>
        <v>270</v>
      </c>
      <c r="N38" s="190"/>
      <c r="O38" s="191"/>
    </row>
    <row r="39" spans="1:15" s="4" customFormat="1" ht="87" customHeight="1">
      <c r="A39" s="179" t="s">
        <v>141</v>
      </c>
      <c r="B39" s="80"/>
      <c r="C39" s="180" t="s">
        <v>142</v>
      </c>
      <c r="D39" s="44" t="s">
        <v>143</v>
      </c>
      <c r="E39" s="181">
        <v>1</v>
      </c>
      <c r="F39" s="182">
        <v>10</v>
      </c>
      <c r="G39" s="183">
        <f t="shared" si="0"/>
        <v>10</v>
      </c>
      <c r="H39" s="184">
        <v>698</v>
      </c>
      <c r="I39" s="185">
        <f t="shared" si="1"/>
        <v>6980</v>
      </c>
      <c r="J39" s="186">
        <f>1.27*0.76*0.66</f>
        <v>0.63703200000000004</v>
      </c>
      <c r="K39" s="187">
        <f t="shared" si="2"/>
        <v>6.3703200000000004</v>
      </c>
      <c r="L39" s="188">
        <v>40</v>
      </c>
      <c r="M39" s="189">
        <f t="shared" si="3"/>
        <v>400</v>
      </c>
      <c r="N39" s="190"/>
      <c r="O39" s="191"/>
    </row>
    <row r="40" spans="1:15" s="4" customFormat="1" ht="87" customHeight="1">
      <c r="A40" s="179" t="s">
        <v>144</v>
      </c>
      <c r="B40" s="80"/>
      <c r="C40" s="180" t="s">
        <v>145</v>
      </c>
      <c r="D40" s="44" t="s">
        <v>146</v>
      </c>
      <c r="E40" s="181">
        <v>1</v>
      </c>
      <c r="F40" s="182">
        <v>10</v>
      </c>
      <c r="G40" s="183">
        <f t="shared" si="0"/>
        <v>10</v>
      </c>
      <c r="H40" s="184">
        <v>540</v>
      </c>
      <c r="I40" s="185">
        <f t="shared" si="1"/>
        <v>5400</v>
      </c>
      <c r="J40" s="186">
        <f>1.28*0.7*0.48</f>
        <v>0.43008000000000002</v>
      </c>
      <c r="K40" s="187">
        <f t="shared" si="2"/>
        <v>4.3007999999999997</v>
      </c>
      <c r="L40" s="188">
        <v>28.7</v>
      </c>
      <c r="M40" s="189">
        <f t="shared" si="3"/>
        <v>287</v>
      </c>
      <c r="N40" s="190"/>
      <c r="O40" s="191"/>
    </row>
    <row r="41" spans="1:15" s="4" customFormat="1" ht="87" customHeight="1">
      <c r="A41" s="179" t="s">
        <v>147</v>
      </c>
      <c r="B41" s="80"/>
      <c r="C41" s="180" t="s">
        <v>148</v>
      </c>
      <c r="D41" s="44" t="s">
        <v>149</v>
      </c>
      <c r="E41" s="181">
        <v>1</v>
      </c>
      <c r="F41" s="182">
        <v>10</v>
      </c>
      <c r="G41" s="183">
        <f t="shared" si="0"/>
        <v>10</v>
      </c>
      <c r="H41" s="184">
        <v>485</v>
      </c>
      <c r="I41" s="185">
        <f t="shared" si="1"/>
        <v>4850</v>
      </c>
      <c r="J41" s="186">
        <f>1.18*0.62*0.29</f>
        <v>0.21216399999999999</v>
      </c>
      <c r="K41" s="187">
        <f t="shared" si="2"/>
        <v>2.1216400000000002</v>
      </c>
      <c r="L41" s="188">
        <v>17</v>
      </c>
      <c r="M41" s="189">
        <f t="shared" si="3"/>
        <v>170</v>
      </c>
      <c r="N41" s="190"/>
      <c r="O41" s="191"/>
    </row>
    <row r="42" spans="1:15" s="4" customFormat="1" ht="87" customHeight="1">
      <c r="A42" s="179" t="s">
        <v>150</v>
      </c>
      <c r="B42" s="80"/>
      <c r="C42" s="180" t="s">
        <v>151</v>
      </c>
      <c r="D42" s="44" t="s">
        <v>152</v>
      </c>
      <c r="E42" s="181">
        <v>1</v>
      </c>
      <c r="F42" s="182">
        <v>10</v>
      </c>
      <c r="G42" s="183">
        <f t="shared" si="0"/>
        <v>10</v>
      </c>
      <c r="H42" s="184">
        <v>460</v>
      </c>
      <c r="I42" s="185">
        <f t="shared" si="1"/>
        <v>4600</v>
      </c>
      <c r="J42" s="186">
        <f>1.18*0.62*0.29</f>
        <v>0.21216399999999999</v>
      </c>
      <c r="K42" s="187">
        <f t="shared" si="2"/>
        <v>2.1216400000000002</v>
      </c>
      <c r="L42" s="188">
        <v>26</v>
      </c>
      <c r="M42" s="189">
        <f t="shared" si="3"/>
        <v>260</v>
      </c>
      <c r="N42" s="190"/>
      <c r="O42" s="191"/>
    </row>
    <row r="43" spans="1:15" s="4" customFormat="1" ht="87" customHeight="1">
      <c r="A43" s="179" t="s">
        <v>153</v>
      </c>
      <c r="B43" s="80"/>
      <c r="C43" s="180" t="s">
        <v>154</v>
      </c>
      <c r="D43" s="44" t="s">
        <v>155</v>
      </c>
      <c r="E43" s="181">
        <v>1</v>
      </c>
      <c r="F43" s="182">
        <v>10</v>
      </c>
      <c r="G43" s="183">
        <f t="shared" si="0"/>
        <v>10</v>
      </c>
      <c r="H43" s="184">
        <v>570</v>
      </c>
      <c r="I43" s="185">
        <f t="shared" si="1"/>
        <v>5700</v>
      </c>
      <c r="J43" s="186">
        <f>1.16*0.73*0.44</f>
        <v>0.37259199999999998</v>
      </c>
      <c r="K43" s="187">
        <f t="shared" si="2"/>
        <v>3.7259199999999999</v>
      </c>
      <c r="L43" s="188">
        <v>30.5</v>
      </c>
      <c r="M43" s="189">
        <f t="shared" si="3"/>
        <v>305</v>
      </c>
      <c r="N43" s="190"/>
      <c r="O43" s="191"/>
    </row>
    <row r="44" spans="1:15" s="4" customFormat="1" ht="87" customHeight="1">
      <c r="A44" s="179" t="s">
        <v>156</v>
      </c>
      <c r="B44" s="80"/>
      <c r="C44" s="180" t="s">
        <v>157</v>
      </c>
      <c r="D44" s="44" t="s">
        <v>123</v>
      </c>
      <c r="E44" s="181">
        <v>1</v>
      </c>
      <c r="F44" s="182">
        <v>10</v>
      </c>
      <c r="G44" s="183">
        <f t="shared" si="0"/>
        <v>10</v>
      </c>
      <c r="H44" s="184">
        <v>495</v>
      </c>
      <c r="I44" s="185">
        <f t="shared" si="1"/>
        <v>4950</v>
      </c>
      <c r="J44" s="186">
        <f>1.185*0.645*0.47</f>
        <v>0.35923274999999999</v>
      </c>
      <c r="K44" s="187">
        <f t="shared" si="2"/>
        <v>3.5923275000000001</v>
      </c>
      <c r="L44" s="188">
        <v>25</v>
      </c>
      <c r="M44" s="189">
        <f t="shared" si="3"/>
        <v>250</v>
      </c>
      <c r="N44" s="190"/>
      <c r="O44" s="191"/>
    </row>
    <row r="45" spans="1:15" s="4" customFormat="1" ht="87" customHeight="1">
      <c r="A45" s="179" t="s">
        <v>158</v>
      </c>
      <c r="B45" s="80"/>
      <c r="C45" s="180" t="s">
        <v>159</v>
      </c>
      <c r="D45" s="44" t="s">
        <v>160</v>
      </c>
      <c r="E45" s="181">
        <v>1</v>
      </c>
      <c r="F45" s="182">
        <v>10</v>
      </c>
      <c r="G45" s="183">
        <f t="shared" si="0"/>
        <v>10</v>
      </c>
      <c r="H45" s="184">
        <v>763</v>
      </c>
      <c r="I45" s="185">
        <f t="shared" si="1"/>
        <v>7630</v>
      </c>
      <c r="J45" s="186">
        <f>1.26*0.75*0.54</f>
        <v>0.51029999999999998</v>
      </c>
      <c r="K45" s="187">
        <f t="shared" si="2"/>
        <v>5.1029999999999998</v>
      </c>
      <c r="L45" s="188">
        <v>36.5</v>
      </c>
      <c r="M45" s="189">
        <f t="shared" si="3"/>
        <v>365</v>
      </c>
      <c r="N45" s="190"/>
      <c r="O45" s="191"/>
    </row>
    <row r="46" spans="1:15" s="4" customFormat="1" ht="87" customHeight="1">
      <c r="A46" s="179" t="s">
        <v>161</v>
      </c>
      <c r="B46" s="80"/>
      <c r="C46" s="180" t="s">
        <v>162</v>
      </c>
      <c r="D46" s="44" t="s">
        <v>163</v>
      </c>
      <c r="E46" s="181">
        <v>1</v>
      </c>
      <c r="F46" s="182">
        <v>10</v>
      </c>
      <c r="G46" s="183">
        <f t="shared" si="0"/>
        <v>10</v>
      </c>
      <c r="H46" s="184">
        <v>372</v>
      </c>
      <c r="I46" s="185">
        <f t="shared" si="1"/>
        <v>3720</v>
      </c>
      <c r="J46" s="186">
        <v>0.217</v>
      </c>
      <c r="K46" s="187">
        <f t="shared" si="2"/>
        <v>2.17</v>
      </c>
      <c r="L46" s="188">
        <v>17.2</v>
      </c>
      <c r="M46" s="189">
        <f t="shared" si="3"/>
        <v>172</v>
      </c>
      <c r="N46" s="190"/>
      <c r="O46" s="191"/>
    </row>
    <row r="47" spans="1:15" s="4" customFormat="1" ht="87" customHeight="1">
      <c r="A47" s="179" t="s">
        <v>164</v>
      </c>
      <c r="B47" s="80"/>
      <c r="C47" s="180" t="s">
        <v>165</v>
      </c>
      <c r="D47" s="44" t="s">
        <v>166</v>
      </c>
      <c r="E47" s="181">
        <v>1</v>
      </c>
      <c r="F47" s="182">
        <v>10</v>
      </c>
      <c r="G47" s="183">
        <f t="shared" si="0"/>
        <v>10</v>
      </c>
      <c r="H47" s="184">
        <v>418</v>
      </c>
      <c r="I47" s="185">
        <f t="shared" si="1"/>
        <v>4180</v>
      </c>
      <c r="J47" s="186">
        <f>1.18*0.6*0.3</f>
        <v>0.21240000000000001</v>
      </c>
      <c r="K47" s="187">
        <f t="shared" si="2"/>
        <v>2.1240000000000001</v>
      </c>
      <c r="L47" s="188">
        <v>18.5</v>
      </c>
      <c r="M47" s="189">
        <f t="shared" si="3"/>
        <v>185</v>
      </c>
      <c r="N47" s="190"/>
      <c r="O47" s="191"/>
    </row>
    <row r="48" spans="1:15" s="4" customFormat="1" ht="87" customHeight="1">
      <c r="A48" s="179" t="s">
        <v>167</v>
      </c>
      <c r="B48" s="80"/>
      <c r="C48" s="180" t="s">
        <v>168</v>
      </c>
      <c r="D48" s="44" t="s">
        <v>169</v>
      </c>
      <c r="E48" s="181">
        <v>1</v>
      </c>
      <c r="F48" s="182">
        <v>10</v>
      </c>
      <c r="G48" s="183">
        <f t="shared" si="0"/>
        <v>10</v>
      </c>
      <c r="H48" s="184">
        <v>415</v>
      </c>
      <c r="I48" s="185">
        <f t="shared" si="1"/>
        <v>4150</v>
      </c>
      <c r="J48" s="186">
        <f>1.18*0.6*0.3</f>
        <v>0.21240000000000001</v>
      </c>
      <c r="K48" s="187">
        <f t="shared" si="2"/>
        <v>2.1240000000000001</v>
      </c>
      <c r="L48" s="188">
        <v>18.5</v>
      </c>
      <c r="M48" s="189">
        <f t="shared" si="3"/>
        <v>185</v>
      </c>
      <c r="N48" s="190"/>
      <c r="O48" s="191"/>
    </row>
    <row r="49" spans="1:15" s="4" customFormat="1" ht="87" customHeight="1">
      <c r="A49" s="179" t="s">
        <v>170</v>
      </c>
      <c r="B49" s="80"/>
      <c r="C49" s="180" t="s">
        <v>171</v>
      </c>
      <c r="D49" s="44" t="s">
        <v>172</v>
      </c>
      <c r="E49" s="181">
        <v>1</v>
      </c>
      <c r="F49" s="182">
        <v>10</v>
      </c>
      <c r="G49" s="183">
        <f t="shared" si="0"/>
        <v>10</v>
      </c>
      <c r="H49" s="184">
        <v>600</v>
      </c>
      <c r="I49" s="185">
        <f t="shared" si="1"/>
        <v>6000</v>
      </c>
      <c r="J49" s="186">
        <f>1.35*0.72*0.47</f>
        <v>0.45684000000000002</v>
      </c>
      <c r="K49" s="187">
        <f t="shared" si="2"/>
        <v>4.5683999999999996</v>
      </c>
      <c r="L49" s="188">
        <v>27.5</v>
      </c>
      <c r="M49" s="189">
        <f t="shared" si="3"/>
        <v>275</v>
      </c>
      <c r="N49" s="190"/>
      <c r="O49" s="191"/>
    </row>
    <row r="50" spans="1:15" s="4" customFormat="1" ht="87" customHeight="1">
      <c r="A50" s="179" t="s">
        <v>173</v>
      </c>
      <c r="B50" s="80"/>
      <c r="C50" s="180" t="s">
        <v>174</v>
      </c>
      <c r="D50" s="44" t="s">
        <v>175</v>
      </c>
      <c r="E50" s="181">
        <v>1</v>
      </c>
      <c r="F50" s="182">
        <v>10</v>
      </c>
      <c r="G50" s="183">
        <f t="shared" si="0"/>
        <v>10</v>
      </c>
      <c r="H50" s="184">
        <v>343</v>
      </c>
      <c r="I50" s="185">
        <f t="shared" si="1"/>
        <v>3430</v>
      </c>
      <c r="J50" s="186">
        <f>1.35*0.72*0.47</f>
        <v>0.45684000000000002</v>
      </c>
      <c r="K50" s="187">
        <f t="shared" si="2"/>
        <v>4.5683999999999996</v>
      </c>
      <c r="L50" s="188">
        <v>16.2</v>
      </c>
      <c r="M50" s="189">
        <f t="shared" si="3"/>
        <v>162</v>
      </c>
      <c r="N50" s="190"/>
      <c r="O50" s="191"/>
    </row>
    <row r="51" spans="1:15" s="4" customFormat="1" ht="87" customHeight="1">
      <c r="A51" s="179" t="s">
        <v>176</v>
      </c>
      <c r="B51" s="80"/>
      <c r="C51" s="180" t="s">
        <v>177</v>
      </c>
      <c r="D51" s="44" t="s">
        <v>178</v>
      </c>
      <c r="E51" s="181">
        <v>1</v>
      </c>
      <c r="F51" s="182">
        <v>10</v>
      </c>
      <c r="G51" s="183">
        <f t="shared" si="0"/>
        <v>10</v>
      </c>
      <c r="H51" s="184">
        <v>420</v>
      </c>
      <c r="I51" s="185">
        <f t="shared" si="1"/>
        <v>4200</v>
      </c>
      <c r="J51" s="186">
        <f>1.2*0.63*0.32</f>
        <v>0.24192</v>
      </c>
      <c r="K51" s="187">
        <f t="shared" si="2"/>
        <v>2.4192</v>
      </c>
      <c r="L51" s="188">
        <v>18</v>
      </c>
      <c r="M51" s="189">
        <f t="shared" si="3"/>
        <v>180</v>
      </c>
      <c r="N51" s="190"/>
      <c r="O51" s="191"/>
    </row>
    <row r="52" spans="1:15" s="4" customFormat="1" ht="87" customHeight="1">
      <c r="A52" s="179" t="s">
        <v>179</v>
      </c>
      <c r="B52" s="80"/>
      <c r="C52" s="180" t="s">
        <v>180</v>
      </c>
      <c r="D52" s="44" t="s">
        <v>181</v>
      </c>
      <c r="E52" s="181">
        <v>1</v>
      </c>
      <c r="F52" s="182">
        <v>10</v>
      </c>
      <c r="G52" s="183">
        <f t="shared" si="0"/>
        <v>10</v>
      </c>
      <c r="H52" s="184">
        <v>368</v>
      </c>
      <c r="I52" s="185">
        <f t="shared" si="1"/>
        <v>3680</v>
      </c>
      <c r="J52" s="186">
        <f t="shared" ref="J52:J55" si="4">1.08*0.56*0.31</f>
        <v>0.18748799999999999</v>
      </c>
      <c r="K52" s="187">
        <f t="shared" si="2"/>
        <v>1.8748800000000001</v>
      </c>
      <c r="L52" s="188">
        <v>16</v>
      </c>
      <c r="M52" s="189">
        <f t="shared" si="3"/>
        <v>160</v>
      </c>
      <c r="N52" s="190"/>
      <c r="O52" s="191"/>
    </row>
    <row r="53" spans="1:15" s="4" customFormat="1" ht="87" customHeight="1">
      <c r="A53" s="179" t="s">
        <v>182</v>
      </c>
      <c r="B53" s="80"/>
      <c r="C53" s="180" t="s">
        <v>183</v>
      </c>
      <c r="D53" s="44" t="s">
        <v>184</v>
      </c>
      <c r="E53" s="181">
        <v>1</v>
      </c>
      <c r="F53" s="182">
        <v>10</v>
      </c>
      <c r="G53" s="183">
        <f t="shared" si="0"/>
        <v>10</v>
      </c>
      <c r="H53" s="184">
        <v>380</v>
      </c>
      <c r="I53" s="185">
        <f t="shared" si="1"/>
        <v>3800</v>
      </c>
      <c r="J53" s="186">
        <f t="shared" si="4"/>
        <v>0.18748799999999999</v>
      </c>
      <c r="K53" s="187">
        <f t="shared" si="2"/>
        <v>1.8748800000000001</v>
      </c>
      <c r="L53" s="188">
        <v>16</v>
      </c>
      <c r="M53" s="189">
        <f t="shared" si="3"/>
        <v>160</v>
      </c>
      <c r="N53" s="190"/>
      <c r="O53" s="191"/>
    </row>
    <row r="54" spans="1:15" s="4" customFormat="1" ht="87" customHeight="1">
      <c r="A54" s="179" t="s">
        <v>185</v>
      </c>
      <c r="B54" s="80"/>
      <c r="C54" s="180" t="s">
        <v>186</v>
      </c>
      <c r="D54" s="44" t="s">
        <v>181</v>
      </c>
      <c r="E54" s="181">
        <v>1</v>
      </c>
      <c r="F54" s="182">
        <v>10</v>
      </c>
      <c r="G54" s="183">
        <f t="shared" si="0"/>
        <v>10</v>
      </c>
      <c r="H54" s="184">
        <v>370</v>
      </c>
      <c r="I54" s="185">
        <f t="shared" si="1"/>
        <v>3700</v>
      </c>
      <c r="J54" s="186">
        <f t="shared" si="4"/>
        <v>0.18748799999999999</v>
      </c>
      <c r="K54" s="187">
        <f t="shared" si="2"/>
        <v>1.8748800000000001</v>
      </c>
      <c r="L54" s="188">
        <v>16</v>
      </c>
      <c r="M54" s="189">
        <f t="shared" si="3"/>
        <v>160</v>
      </c>
      <c r="N54" s="190"/>
      <c r="O54" s="191"/>
    </row>
    <row r="55" spans="1:15" s="4" customFormat="1" ht="87" customHeight="1">
      <c r="A55" s="179" t="s">
        <v>187</v>
      </c>
      <c r="B55" s="80"/>
      <c r="C55" s="180" t="s">
        <v>188</v>
      </c>
      <c r="D55" s="44" t="s">
        <v>189</v>
      </c>
      <c r="E55" s="181">
        <v>1</v>
      </c>
      <c r="F55" s="182">
        <v>10</v>
      </c>
      <c r="G55" s="183">
        <f t="shared" si="0"/>
        <v>10</v>
      </c>
      <c r="H55" s="184">
        <v>353</v>
      </c>
      <c r="I55" s="185">
        <f t="shared" si="1"/>
        <v>3530</v>
      </c>
      <c r="J55" s="186">
        <f t="shared" si="4"/>
        <v>0.18748799999999999</v>
      </c>
      <c r="K55" s="187">
        <f t="shared" si="2"/>
        <v>1.8748800000000001</v>
      </c>
      <c r="L55" s="188">
        <v>18</v>
      </c>
      <c r="M55" s="189">
        <f t="shared" si="3"/>
        <v>180</v>
      </c>
      <c r="N55" s="190"/>
      <c r="O55" s="191"/>
    </row>
    <row r="56" spans="1:15" s="4" customFormat="1" ht="87" customHeight="1">
      <c r="A56" s="179" t="s">
        <v>190</v>
      </c>
      <c r="B56" s="80"/>
      <c r="C56" s="180" t="s">
        <v>191</v>
      </c>
      <c r="D56" s="44" t="s">
        <v>192</v>
      </c>
      <c r="E56" s="181">
        <v>1</v>
      </c>
      <c r="F56" s="182">
        <v>10</v>
      </c>
      <c r="G56" s="183">
        <f t="shared" si="0"/>
        <v>10</v>
      </c>
      <c r="H56" s="184">
        <v>285</v>
      </c>
      <c r="I56" s="185">
        <f t="shared" si="1"/>
        <v>2850</v>
      </c>
      <c r="J56" s="186">
        <f>1.02*0.54*0.34</f>
        <v>0.18727199999999999</v>
      </c>
      <c r="K56" s="187">
        <f t="shared" si="2"/>
        <v>1.8727199999999999</v>
      </c>
      <c r="L56" s="188">
        <v>13</v>
      </c>
      <c r="M56" s="189">
        <f t="shared" si="3"/>
        <v>130</v>
      </c>
      <c r="N56" s="190"/>
      <c r="O56" s="191"/>
    </row>
    <row r="57" spans="1:15" s="4" customFormat="1" ht="87" customHeight="1">
      <c r="A57" s="179" t="s">
        <v>193</v>
      </c>
      <c r="B57" s="80"/>
      <c r="C57" s="180" t="s">
        <v>194</v>
      </c>
      <c r="D57" s="44" t="s">
        <v>195</v>
      </c>
      <c r="E57" s="181">
        <v>1</v>
      </c>
      <c r="F57" s="182">
        <v>10</v>
      </c>
      <c r="G57" s="183">
        <f t="shared" si="0"/>
        <v>10</v>
      </c>
      <c r="H57" s="184">
        <v>111</v>
      </c>
      <c r="I57" s="185">
        <f t="shared" si="1"/>
        <v>1110</v>
      </c>
      <c r="J57" s="186">
        <f>0.72*0.38*0.35</f>
        <v>9.5759999999999998E-2</v>
      </c>
      <c r="K57" s="187">
        <f t="shared" si="2"/>
        <v>0.95760000000000001</v>
      </c>
      <c r="L57" s="188">
        <v>6.5</v>
      </c>
      <c r="M57" s="189">
        <f t="shared" si="3"/>
        <v>65</v>
      </c>
      <c r="N57" s="190"/>
      <c r="O57" s="191"/>
    </row>
    <row r="58" spans="1:15" s="4" customFormat="1" ht="87" customHeight="1">
      <c r="A58" s="179" t="s">
        <v>196</v>
      </c>
      <c r="B58" s="80"/>
      <c r="C58" s="180" t="s">
        <v>197</v>
      </c>
      <c r="D58" s="44" t="s">
        <v>198</v>
      </c>
      <c r="E58" s="181">
        <v>1</v>
      </c>
      <c r="F58" s="182">
        <v>10</v>
      </c>
      <c r="G58" s="183">
        <f t="shared" si="0"/>
        <v>10</v>
      </c>
      <c r="H58" s="184">
        <v>184</v>
      </c>
      <c r="I58" s="185">
        <f t="shared" si="1"/>
        <v>1840</v>
      </c>
      <c r="J58" s="186">
        <f>0.59*0.41*0.24</f>
        <v>5.8056000000000003E-2</v>
      </c>
      <c r="K58" s="187">
        <f t="shared" si="2"/>
        <v>0.58055999999999996</v>
      </c>
      <c r="L58" s="188">
        <v>6.7</v>
      </c>
      <c r="M58" s="189">
        <f t="shared" si="3"/>
        <v>67</v>
      </c>
      <c r="N58" s="190"/>
      <c r="O58" s="191"/>
    </row>
    <row r="59" spans="1:15" s="4" customFormat="1" ht="87" customHeight="1">
      <c r="A59" s="179" t="s">
        <v>199</v>
      </c>
      <c r="B59" s="80"/>
      <c r="C59" s="180" t="s">
        <v>197</v>
      </c>
      <c r="D59" s="44" t="s">
        <v>200</v>
      </c>
      <c r="E59" s="181">
        <v>1</v>
      </c>
      <c r="F59" s="182">
        <v>10</v>
      </c>
      <c r="G59" s="183">
        <f t="shared" si="0"/>
        <v>10</v>
      </c>
      <c r="H59" s="184">
        <v>348</v>
      </c>
      <c r="I59" s="185">
        <f t="shared" si="1"/>
        <v>3480</v>
      </c>
      <c r="J59" s="186">
        <f>1.02*0.53*0.32</f>
        <v>0.17299200000000001</v>
      </c>
      <c r="K59" s="187">
        <f t="shared" si="2"/>
        <v>1.7299199999999999</v>
      </c>
      <c r="L59" s="188">
        <v>13</v>
      </c>
      <c r="M59" s="189">
        <f t="shared" si="3"/>
        <v>130</v>
      </c>
      <c r="N59" s="190"/>
      <c r="O59" s="191"/>
    </row>
    <row r="60" spans="1:15" s="4" customFormat="1" ht="87" customHeight="1">
      <c r="A60" s="179" t="s">
        <v>201</v>
      </c>
      <c r="B60" s="80"/>
      <c r="C60" s="180" t="s">
        <v>197</v>
      </c>
      <c r="D60" s="44" t="s">
        <v>202</v>
      </c>
      <c r="E60" s="181">
        <v>1</v>
      </c>
      <c r="F60" s="182">
        <v>10</v>
      </c>
      <c r="G60" s="183">
        <f t="shared" si="0"/>
        <v>10</v>
      </c>
      <c r="H60" s="184">
        <v>385</v>
      </c>
      <c r="I60" s="185">
        <f t="shared" si="1"/>
        <v>3850</v>
      </c>
      <c r="J60" s="186">
        <f>1.09*0.54*0.31</f>
        <v>0.18246599999999999</v>
      </c>
      <c r="K60" s="187">
        <f t="shared" si="2"/>
        <v>1.8246599999999999</v>
      </c>
      <c r="L60" s="188">
        <v>15</v>
      </c>
      <c r="M60" s="189">
        <f t="shared" si="3"/>
        <v>150</v>
      </c>
      <c r="N60" s="190"/>
      <c r="O60" s="191"/>
    </row>
    <row r="61" spans="1:15" s="4" customFormat="1" ht="87" customHeight="1">
      <c r="A61" s="179" t="s">
        <v>203</v>
      </c>
      <c r="B61" s="80"/>
      <c r="C61" s="180" t="s">
        <v>204</v>
      </c>
      <c r="D61" s="44" t="s">
        <v>205</v>
      </c>
      <c r="E61" s="181">
        <v>1</v>
      </c>
      <c r="F61" s="182">
        <v>10</v>
      </c>
      <c r="G61" s="183">
        <f t="shared" si="0"/>
        <v>10</v>
      </c>
      <c r="H61" s="184">
        <v>625</v>
      </c>
      <c r="I61" s="185">
        <f t="shared" si="1"/>
        <v>6250</v>
      </c>
      <c r="J61" s="186">
        <f>1.085*0.57*0.5</f>
        <v>0.30922500000000003</v>
      </c>
      <c r="K61" s="187">
        <f t="shared" si="2"/>
        <v>3.0922499999999999</v>
      </c>
      <c r="L61" s="188">
        <v>15.6</v>
      </c>
      <c r="M61" s="189">
        <f t="shared" si="3"/>
        <v>156</v>
      </c>
      <c r="N61" s="190"/>
      <c r="O61" s="191"/>
    </row>
    <row r="62" spans="1:15" s="4" customFormat="1" ht="87" customHeight="1">
      <c r="A62" s="179" t="s">
        <v>206</v>
      </c>
      <c r="B62" s="80"/>
      <c r="C62" s="180" t="s">
        <v>207</v>
      </c>
      <c r="D62" s="44" t="s">
        <v>208</v>
      </c>
      <c r="E62" s="181">
        <v>1</v>
      </c>
      <c r="F62" s="182">
        <v>10</v>
      </c>
      <c r="G62" s="183">
        <f t="shared" si="0"/>
        <v>10</v>
      </c>
      <c r="H62" s="184">
        <v>360</v>
      </c>
      <c r="I62" s="185">
        <f t="shared" si="1"/>
        <v>3600</v>
      </c>
      <c r="J62" s="186">
        <v>0.30299999999999999</v>
      </c>
      <c r="K62" s="187">
        <f t="shared" si="2"/>
        <v>3.03</v>
      </c>
      <c r="L62" s="188">
        <v>20</v>
      </c>
      <c r="M62" s="189">
        <f t="shared" si="3"/>
        <v>200</v>
      </c>
      <c r="N62" s="190"/>
      <c r="O62" s="191"/>
    </row>
    <row r="63" spans="1:15" s="4" customFormat="1" ht="87" customHeight="1">
      <c r="A63" s="179" t="s">
        <v>209</v>
      </c>
      <c r="B63" s="80"/>
      <c r="C63" s="180" t="s">
        <v>210</v>
      </c>
      <c r="D63" s="44" t="s">
        <v>211</v>
      </c>
      <c r="E63" s="181">
        <v>1</v>
      </c>
      <c r="F63" s="182">
        <v>10</v>
      </c>
      <c r="G63" s="183">
        <f t="shared" si="0"/>
        <v>10</v>
      </c>
      <c r="H63" s="184">
        <v>133</v>
      </c>
      <c r="I63" s="185">
        <f t="shared" si="1"/>
        <v>1330</v>
      </c>
      <c r="J63" s="186">
        <v>0.08</v>
      </c>
      <c r="K63" s="187">
        <f t="shared" si="2"/>
        <v>0.8</v>
      </c>
      <c r="L63" s="188">
        <v>6.5</v>
      </c>
      <c r="M63" s="189">
        <f t="shared" si="3"/>
        <v>65</v>
      </c>
      <c r="N63" s="190"/>
      <c r="O63" s="191"/>
    </row>
    <row r="64" spans="1:15" s="4" customFormat="1" ht="87" customHeight="1">
      <c r="A64" s="179" t="s">
        <v>212</v>
      </c>
      <c r="B64" s="80"/>
      <c r="C64" s="180" t="s">
        <v>213</v>
      </c>
      <c r="D64" s="44" t="s">
        <v>214</v>
      </c>
      <c r="E64" s="181">
        <v>1</v>
      </c>
      <c r="F64" s="182">
        <v>10</v>
      </c>
      <c r="G64" s="183">
        <f t="shared" si="0"/>
        <v>10</v>
      </c>
      <c r="H64" s="184">
        <v>385</v>
      </c>
      <c r="I64" s="185">
        <f t="shared" si="1"/>
        <v>3850</v>
      </c>
      <c r="J64" s="186">
        <v>0.35</v>
      </c>
      <c r="K64" s="187">
        <f t="shared" si="2"/>
        <v>3.5</v>
      </c>
      <c r="L64" s="188">
        <v>21</v>
      </c>
      <c r="M64" s="189">
        <f t="shared" si="3"/>
        <v>210</v>
      </c>
      <c r="N64" s="190"/>
      <c r="O64" s="191"/>
    </row>
    <row r="65" spans="1:15" s="4" customFormat="1" ht="87" customHeight="1">
      <c r="A65" s="179" t="s">
        <v>215</v>
      </c>
      <c r="B65" s="80"/>
      <c r="C65" s="180" t="s">
        <v>216</v>
      </c>
      <c r="D65" s="44" t="s">
        <v>217</v>
      </c>
      <c r="E65" s="181">
        <v>1</v>
      </c>
      <c r="F65" s="182">
        <v>10</v>
      </c>
      <c r="G65" s="183">
        <f t="shared" si="0"/>
        <v>10</v>
      </c>
      <c r="H65" s="184">
        <v>238</v>
      </c>
      <c r="I65" s="185">
        <f t="shared" si="1"/>
        <v>2380</v>
      </c>
      <c r="J65" s="186">
        <v>9.6000000000000002E-2</v>
      </c>
      <c r="K65" s="187">
        <f t="shared" si="2"/>
        <v>0.96</v>
      </c>
      <c r="L65" s="188">
        <v>9</v>
      </c>
      <c r="M65" s="189">
        <f t="shared" si="3"/>
        <v>90</v>
      </c>
      <c r="N65" s="190"/>
      <c r="O65" s="191"/>
    </row>
    <row r="66" spans="1:15" s="4" customFormat="1" ht="87" customHeight="1">
      <c r="A66" s="179" t="s">
        <v>218</v>
      </c>
      <c r="B66" s="80"/>
      <c r="C66" s="180" t="s">
        <v>219</v>
      </c>
      <c r="D66" s="44" t="s">
        <v>220</v>
      </c>
      <c r="E66" s="181">
        <v>1</v>
      </c>
      <c r="F66" s="182">
        <v>10</v>
      </c>
      <c r="G66" s="183">
        <f t="shared" si="0"/>
        <v>10</v>
      </c>
      <c r="H66" s="184">
        <v>268</v>
      </c>
      <c r="I66" s="185">
        <f t="shared" si="1"/>
        <v>2680</v>
      </c>
      <c r="J66" s="186">
        <v>0.27</v>
      </c>
      <c r="K66" s="187">
        <f t="shared" si="2"/>
        <v>2.7</v>
      </c>
      <c r="L66" s="188">
        <v>12</v>
      </c>
      <c r="M66" s="189">
        <f t="shared" si="3"/>
        <v>120</v>
      </c>
      <c r="N66" s="190"/>
      <c r="O66" s="191"/>
    </row>
    <row r="67" spans="1:15" s="4" customFormat="1" ht="87" customHeight="1">
      <c r="A67" s="179" t="s">
        <v>221</v>
      </c>
      <c r="B67" s="80"/>
      <c r="C67" s="180" t="s">
        <v>222</v>
      </c>
      <c r="D67" s="44" t="s">
        <v>223</v>
      </c>
      <c r="E67" s="181">
        <v>1</v>
      </c>
      <c r="F67" s="182">
        <v>10</v>
      </c>
      <c r="G67" s="183">
        <f t="shared" si="0"/>
        <v>10</v>
      </c>
      <c r="H67" s="184">
        <v>313</v>
      </c>
      <c r="I67" s="185">
        <f t="shared" si="1"/>
        <v>3130</v>
      </c>
      <c r="J67" s="186">
        <f>1.01*0.325*0.615</f>
        <v>0.20187374999999999</v>
      </c>
      <c r="K67" s="187">
        <f t="shared" si="2"/>
        <v>2.0187374999999999</v>
      </c>
      <c r="L67" s="188">
        <v>15</v>
      </c>
      <c r="M67" s="189">
        <f t="shared" si="3"/>
        <v>150</v>
      </c>
      <c r="N67" s="190"/>
      <c r="O67" s="191"/>
    </row>
    <row r="68" spans="1:15" s="4" customFormat="1" ht="87" customHeight="1">
      <c r="A68" s="179" t="s">
        <v>224</v>
      </c>
      <c r="B68" s="80"/>
      <c r="C68" s="180" t="s">
        <v>225</v>
      </c>
      <c r="D68" s="44" t="s">
        <v>226</v>
      </c>
      <c r="E68" s="181">
        <v>1</v>
      </c>
      <c r="F68" s="182">
        <v>10</v>
      </c>
      <c r="G68" s="183">
        <f t="shared" si="0"/>
        <v>10</v>
      </c>
      <c r="H68" s="184">
        <v>255</v>
      </c>
      <c r="I68" s="185">
        <f t="shared" si="1"/>
        <v>2550</v>
      </c>
      <c r="J68" s="186">
        <f>0.885*0.5*0.415</f>
        <v>0.18363750000000001</v>
      </c>
      <c r="K68" s="187">
        <f t="shared" si="2"/>
        <v>1.8363750000000001</v>
      </c>
      <c r="L68" s="188">
        <v>15.3</v>
      </c>
      <c r="M68" s="189">
        <f t="shared" si="3"/>
        <v>153</v>
      </c>
      <c r="N68" s="190"/>
      <c r="O68" s="191"/>
    </row>
    <row r="69" spans="1:15" s="4" customFormat="1" ht="87" customHeight="1">
      <c r="A69" s="179" t="s">
        <v>227</v>
      </c>
      <c r="B69" s="80"/>
      <c r="C69" s="180" t="s">
        <v>228</v>
      </c>
      <c r="D69" s="44" t="s">
        <v>229</v>
      </c>
      <c r="E69" s="181">
        <v>1</v>
      </c>
      <c r="F69" s="182">
        <v>10</v>
      </c>
      <c r="G69" s="183">
        <f t="shared" si="0"/>
        <v>10</v>
      </c>
      <c r="H69" s="184">
        <v>288</v>
      </c>
      <c r="I69" s="185">
        <f t="shared" si="1"/>
        <v>2880</v>
      </c>
      <c r="J69" s="186">
        <f>0.92*0.42*0.57</f>
        <v>0.220248</v>
      </c>
      <c r="K69" s="187">
        <f t="shared" si="2"/>
        <v>2.20248</v>
      </c>
      <c r="L69" s="188">
        <v>15.5</v>
      </c>
      <c r="M69" s="189">
        <f t="shared" si="3"/>
        <v>155</v>
      </c>
      <c r="N69" s="190"/>
      <c r="O69" s="191"/>
    </row>
    <row r="70" spans="1:15" s="4" customFormat="1" ht="87" customHeight="1">
      <c r="A70" s="179" t="s">
        <v>230</v>
      </c>
      <c r="B70" s="80"/>
      <c r="C70" s="180" t="s">
        <v>231</v>
      </c>
      <c r="D70" s="44" t="s">
        <v>232</v>
      </c>
      <c r="E70" s="181">
        <v>1</v>
      </c>
      <c r="F70" s="182">
        <v>10</v>
      </c>
      <c r="G70" s="183">
        <f t="shared" si="0"/>
        <v>10</v>
      </c>
      <c r="H70" s="184">
        <v>303</v>
      </c>
      <c r="I70" s="185">
        <f t="shared" si="1"/>
        <v>3030</v>
      </c>
      <c r="J70" s="186">
        <f>0.94*0.51*0.48</f>
        <v>0.23011200000000001</v>
      </c>
      <c r="K70" s="187">
        <f t="shared" si="2"/>
        <v>2.3011200000000001</v>
      </c>
      <c r="L70" s="188">
        <v>17.3</v>
      </c>
      <c r="M70" s="189">
        <f t="shared" si="3"/>
        <v>173</v>
      </c>
      <c r="N70" s="190"/>
      <c r="O70" s="191"/>
    </row>
    <row r="71" spans="1:15" s="4" customFormat="1" ht="87" customHeight="1">
      <c r="A71" s="179" t="s">
        <v>233</v>
      </c>
      <c r="B71" s="80"/>
      <c r="C71" s="180" t="s">
        <v>234</v>
      </c>
      <c r="D71" s="44" t="s">
        <v>235</v>
      </c>
      <c r="E71" s="181">
        <v>1</v>
      </c>
      <c r="F71" s="182">
        <v>10</v>
      </c>
      <c r="G71" s="183">
        <f t="shared" si="0"/>
        <v>10</v>
      </c>
      <c r="H71" s="184">
        <v>485</v>
      </c>
      <c r="I71" s="185">
        <f t="shared" si="1"/>
        <v>4850</v>
      </c>
      <c r="J71" s="186">
        <f>0.95*0.76*0.44</f>
        <v>0.31768000000000002</v>
      </c>
      <c r="K71" s="187">
        <f t="shared" si="2"/>
        <v>3.1768000000000001</v>
      </c>
      <c r="L71" s="188">
        <v>19</v>
      </c>
      <c r="M71" s="189">
        <f t="shared" si="3"/>
        <v>190</v>
      </c>
      <c r="N71" s="190"/>
      <c r="O71" s="191"/>
    </row>
    <row r="72" spans="1:15" s="4" customFormat="1" ht="87" customHeight="1">
      <c r="A72" s="179" t="s">
        <v>236</v>
      </c>
      <c r="B72" s="80"/>
      <c r="C72" s="180" t="s">
        <v>237</v>
      </c>
      <c r="D72" s="44" t="s">
        <v>238</v>
      </c>
      <c r="E72" s="181">
        <v>1</v>
      </c>
      <c r="F72" s="182">
        <v>10</v>
      </c>
      <c r="G72" s="183">
        <f t="shared" ref="G72:G86" si="5">F72*E72</f>
        <v>10</v>
      </c>
      <c r="H72" s="184">
        <v>245</v>
      </c>
      <c r="I72" s="185">
        <f t="shared" ref="I72:I86" si="6">G72*H72</f>
        <v>2450</v>
      </c>
      <c r="J72" s="186">
        <f>0.85*0.42*0.49</f>
        <v>0.17493</v>
      </c>
      <c r="K72" s="187">
        <f t="shared" ref="K72:K86" si="7">F72*J72</f>
        <v>1.7493000000000001</v>
      </c>
      <c r="L72" s="188">
        <v>12.4</v>
      </c>
      <c r="M72" s="189">
        <f t="shared" ref="M72:M86" si="8">F72*L72</f>
        <v>124</v>
      </c>
      <c r="N72" s="190"/>
      <c r="O72" s="191"/>
    </row>
    <row r="73" spans="1:15" s="4" customFormat="1" ht="87" customHeight="1">
      <c r="A73" s="179" t="s">
        <v>239</v>
      </c>
      <c r="B73" s="80"/>
      <c r="C73" s="180" t="s">
        <v>240</v>
      </c>
      <c r="D73" s="44" t="s">
        <v>238</v>
      </c>
      <c r="E73" s="181">
        <v>1</v>
      </c>
      <c r="F73" s="182">
        <v>10</v>
      </c>
      <c r="G73" s="183">
        <f t="shared" si="5"/>
        <v>10</v>
      </c>
      <c r="H73" s="184">
        <v>265</v>
      </c>
      <c r="I73" s="185">
        <f t="shared" si="6"/>
        <v>2650</v>
      </c>
      <c r="J73" s="186">
        <f>1.01*0.35*0.51</f>
        <v>0.180285</v>
      </c>
      <c r="K73" s="187">
        <f t="shared" si="7"/>
        <v>1.8028500000000001</v>
      </c>
      <c r="L73" s="188">
        <v>15</v>
      </c>
      <c r="M73" s="189">
        <f t="shared" si="8"/>
        <v>150</v>
      </c>
      <c r="N73" s="190"/>
      <c r="O73" s="191"/>
    </row>
    <row r="74" spans="1:15" s="4" customFormat="1" ht="87" customHeight="1">
      <c r="A74" s="179" t="s">
        <v>241</v>
      </c>
      <c r="B74" s="80"/>
      <c r="C74" s="180" t="s">
        <v>242</v>
      </c>
      <c r="D74" s="44" t="s">
        <v>243</v>
      </c>
      <c r="E74" s="181">
        <v>1</v>
      </c>
      <c r="F74" s="182">
        <v>10</v>
      </c>
      <c r="G74" s="183">
        <f t="shared" si="5"/>
        <v>10</v>
      </c>
      <c r="H74" s="184">
        <v>188</v>
      </c>
      <c r="I74" s="185">
        <f t="shared" si="6"/>
        <v>1880</v>
      </c>
      <c r="J74" s="186">
        <f>0.79*0.53*0.465</f>
        <v>0.19469549999999999</v>
      </c>
      <c r="K74" s="187">
        <f t="shared" si="7"/>
        <v>1.946955</v>
      </c>
      <c r="L74" s="188">
        <v>9.4</v>
      </c>
      <c r="M74" s="189">
        <f t="shared" si="8"/>
        <v>94</v>
      </c>
      <c r="N74" s="190"/>
      <c r="O74" s="191"/>
    </row>
    <row r="75" spans="1:15" s="4" customFormat="1" ht="87" customHeight="1">
      <c r="A75" s="179" t="s">
        <v>244</v>
      </c>
      <c r="B75" s="80"/>
      <c r="C75" s="180" t="s">
        <v>245</v>
      </c>
      <c r="D75" s="44" t="s">
        <v>246</v>
      </c>
      <c r="E75" s="181">
        <v>1</v>
      </c>
      <c r="F75" s="182">
        <v>10</v>
      </c>
      <c r="G75" s="183">
        <f t="shared" si="5"/>
        <v>10</v>
      </c>
      <c r="H75" s="184">
        <v>250</v>
      </c>
      <c r="I75" s="185">
        <f t="shared" si="6"/>
        <v>2500</v>
      </c>
      <c r="J75" s="186">
        <f>0.92*0.38*0.45</f>
        <v>0.15731999999999999</v>
      </c>
      <c r="K75" s="187">
        <f t="shared" si="7"/>
        <v>1.5731999999999999</v>
      </c>
      <c r="L75" s="188">
        <v>12</v>
      </c>
      <c r="M75" s="189">
        <f t="shared" si="8"/>
        <v>120</v>
      </c>
      <c r="N75" s="190"/>
      <c r="O75" s="191"/>
    </row>
    <row r="76" spans="1:15" s="4" customFormat="1" ht="87" customHeight="1">
      <c r="A76" s="179" t="s">
        <v>247</v>
      </c>
      <c r="B76" s="80"/>
      <c r="C76" s="180" t="s">
        <v>248</v>
      </c>
      <c r="D76" s="44" t="s">
        <v>249</v>
      </c>
      <c r="E76" s="181">
        <v>1</v>
      </c>
      <c r="F76" s="182">
        <v>10</v>
      </c>
      <c r="G76" s="183">
        <f t="shared" si="5"/>
        <v>10</v>
      </c>
      <c r="H76" s="184">
        <v>285</v>
      </c>
      <c r="I76" s="185">
        <f t="shared" si="6"/>
        <v>2850</v>
      </c>
      <c r="J76" s="186">
        <f>1*0.37*0.47</f>
        <v>0.1739</v>
      </c>
      <c r="K76" s="187">
        <f t="shared" si="7"/>
        <v>1.7390000000000001</v>
      </c>
      <c r="L76" s="188">
        <v>13.3</v>
      </c>
      <c r="M76" s="189">
        <f t="shared" si="8"/>
        <v>133</v>
      </c>
      <c r="N76" s="190"/>
      <c r="O76" s="191"/>
    </row>
    <row r="77" spans="1:15" s="4" customFormat="1" ht="87" customHeight="1">
      <c r="A77" s="179" t="s">
        <v>250</v>
      </c>
      <c r="B77" s="80"/>
      <c r="C77" s="180" t="s">
        <v>251</v>
      </c>
      <c r="D77" s="44" t="s">
        <v>252</v>
      </c>
      <c r="E77" s="181">
        <v>1</v>
      </c>
      <c r="F77" s="182">
        <v>10</v>
      </c>
      <c r="G77" s="183">
        <f t="shared" si="5"/>
        <v>10</v>
      </c>
      <c r="H77" s="184">
        <v>230</v>
      </c>
      <c r="I77" s="185">
        <f t="shared" si="6"/>
        <v>2300</v>
      </c>
      <c r="J77" s="186">
        <f>0.8*0.34*0.5</f>
        <v>0.13600000000000001</v>
      </c>
      <c r="K77" s="187">
        <f t="shared" si="7"/>
        <v>1.36</v>
      </c>
      <c r="L77" s="188">
        <v>10.9</v>
      </c>
      <c r="M77" s="189">
        <f t="shared" si="8"/>
        <v>109</v>
      </c>
      <c r="N77" s="190"/>
      <c r="O77" s="191"/>
    </row>
    <row r="78" spans="1:15" s="4" customFormat="1" ht="87" customHeight="1">
      <c r="A78" s="179" t="s">
        <v>253</v>
      </c>
      <c r="B78" s="80"/>
      <c r="C78" s="180" t="s">
        <v>254</v>
      </c>
      <c r="D78" s="44" t="s">
        <v>255</v>
      </c>
      <c r="E78" s="181">
        <v>1</v>
      </c>
      <c r="F78" s="182">
        <v>10</v>
      </c>
      <c r="G78" s="183">
        <f t="shared" si="5"/>
        <v>10</v>
      </c>
      <c r="H78" s="184">
        <v>230</v>
      </c>
      <c r="I78" s="185">
        <f t="shared" si="6"/>
        <v>2300</v>
      </c>
      <c r="J78" s="186">
        <f>1.05*0.45*0.4</f>
        <v>0.189</v>
      </c>
      <c r="K78" s="187">
        <f t="shared" si="7"/>
        <v>1.89</v>
      </c>
      <c r="L78" s="188">
        <v>15.5</v>
      </c>
      <c r="M78" s="189">
        <f t="shared" si="8"/>
        <v>155</v>
      </c>
      <c r="N78" s="190"/>
      <c r="O78" s="191"/>
    </row>
    <row r="79" spans="1:15" s="4" customFormat="1" ht="87" customHeight="1">
      <c r="A79" s="179" t="s">
        <v>256</v>
      </c>
      <c r="B79" s="80"/>
      <c r="C79" s="180" t="s">
        <v>257</v>
      </c>
      <c r="D79" s="44" t="s">
        <v>258</v>
      </c>
      <c r="E79" s="181">
        <v>1</v>
      </c>
      <c r="F79" s="182">
        <v>10</v>
      </c>
      <c r="G79" s="183">
        <f t="shared" si="5"/>
        <v>10</v>
      </c>
      <c r="H79" s="184">
        <v>310</v>
      </c>
      <c r="I79" s="185">
        <f t="shared" si="6"/>
        <v>3100</v>
      </c>
      <c r="J79" s="186">
        <f>0.95*0.58*0.48</f>
        <v>0.26447999999999999</v>
      </c>
      <c r="K79" s="187">
        <f t="shared" si="7"/>
        <v>2.6448</v>
      </c>
      <c r="L79" s="188">
        <v>16.5</v>
      </c>
      <c r="M79" s="189">
        <f t="shared" si="8"/>
        <v>165</v>
      </c>
      <c r="N79" s="190"/>
      <c r="O79" s="191"/>
    </row>
    <row r="80" spans="1:15" s="4" customFormat="1" ht="87" customHeight="1">
      <c r="A80" s="179" t="s">
        <v>259</v>
      </c>
      <c r="B80" s="80"/>
      <c r="C80" s="180" t="s">
        <v>260</v>
      </c>
      <c r="D80" s="44" t="s">
        <v>261</v>
      </c>
      <c r="E80" s="181">
        <v>1</v>
      </c>
      <c r="F80" s="182">
        <v>10</v>
      </c>
      <c r="G80" s="183">
        <f t="shared" si="5"/>
        <v>10</v>
      </c>
      <c r="H80" s="184">
        <v>320</v>
      </c>
      <c r="I80" s="185">
        <f t="shared" si="6"/>
        <v>3200</v>
      </c>
      <c r="J80" s="186">
        <f>0.97*0.41*0.545</f>
        <v>0.21674650000000001</v>
      </c>
      <c r="K80" s="187">
        <f t="shared" si="7"/>
        <v>2.167465</v>
      </c>
      <c r="L80" s="188">
        <v>16.5</v>
      </c>
      <c r="M80" s="189">
        <f t="shared" si="8"/>
        <v>165</v>
      </c>
      <c r="N80" s="190"/>
      <c r="O80" s="191"/>
    </row>
    <row r="81" spans="1:15" s="4" customFormat="1" ht="87" customHeight="1">
      <c r="A81" s="179" t="s">
        <v>262</v>
      </c>
      <c r="B81" s="80"/>
      <c r="C81" s="180" t="s">
        <v>263</v>
      </c>
      <c r="D81" s="44" t="s">
        <v>261</v>
      </c>
      <c r="E81" s="181">
        <v>1</v>
      </c>
      <c r="F81" s="182">
        <v>10</v>
      </c>
      <c r="G81" s="183">
        <f t="shared" si="5"/>
        <v>10</v>
      </c>
      <c r="H81" s="184">
        <v>352</v>
      </c>
      <c r="I81" s="185">
        <f t="shared" si="6"/>
        <v>3520</v>
      </c>
      <c r="J81" s="186">
        <f>0.97*0.41*0.545</f>
        <v>0.21674650000000001</v>
      </c>
      <c r="K81" s="187">
        <f t="shared" si="7"/>
        <v>2.167465</v>
      </c>
      <c r="L81" s="188">
        <v>18</v>
      </c>
      <c r="M81" s="189">
        <f t="shared" si="8"/>
        <v>180</v>
      </c>
      <c r="N81" s="190"/>
      <c r="O81" s="191"/>
    </row>
    <row r="82" spans="1:15" s="4" customFormat="1" ht="87" customHeight="1">
      <c r="A82" s="179" t="s">
        <v>264</v>
      </c>
      <c r="B82" s="80"/>
      <c r="C82" s="180" t="s">
        <v>265</v>
      </c>
      <c r="D82" s="44" t="s">
        <v>266</v>
      </c>
      <c r="E82" s="181">
        <v>1</v>
      </c>
      <c r="F82" s="182">
        <v>10</v>
      </c>
      <c r="G82" s="183">
        <f t="shared" si="5"/>
        <v>10</v>
      </c>
      <c r="H82" s="184">
        <v>342</v>
      </c>
      <c r="I82" s="185">
        <f t="shared" si="6"/>
        <v>3420</v>
      </c>
      <c r="J82" s="186">
        <f>1.04*0.63*0.3</f>
        <v>0.19656000000000001</v>
      </c>
      <c r="K82" s="187">
        <f t="shared" si="7"/>
        <v>1.9656</v>
      </c>
      <c r="L82" s="188">
        <v>18</v>
      </c>
      <c r="M82" s="189">
        <f t="shared" si="8"/>
        <v>180</v>
      </c>
      <c r="N82" s="190"/>
      <c r="O82" s="191"/>
    </row>
    <row r="83" spans="1:15" s="4" customFormat="1" ht="87" customHeight="1">
      <c r="A83" s="179" t="s">
        <v>267</v>
      </c>
      <c r="B83" s="80"/>
      <c r="C83" s="180" t="s">
        <v>268</v>
      </c>
      <c r="D83" s="44" t="s">
        <v>269</v>
      </c>
      <c r="E83" s="181">
        <v>1</v>
      </c>
      <c r="F83" s="182">
        <v>10</v>
      </c>
      <c r="G83" s="183">
        <f t="shared" si="5"/>
        <v>10</v>
      </c>
      <c r="H83" s="184">
        <v>280</v>
      </c>
      <c r="I83" s="185">
        <f t="shared" si="6"/>
        <v>2800</v>
      </c>
      <c r="J83" s="186">
        <f>0.75*0.705*0.45</f>
        <v>0.2379375</v>
      </c>
      <c r="K83" s="187">
        <f t="shared" si="7"/>
        <v>2.379375</v>
      </c>
      <c r="L83" s="188">
        <v>13.5</v>
      </c>
      <c r="M83" s="189">
        <f t="shared" si="8"/>
        <v>135</v>
      </c>
      <c r="N83" s="190"/>
      <c r="O83" s="191"/>
    </row>
    <row r="84" spans="1:15" s="4" customFormat="1" ht="87" customHeight="1">
      <c r="A84" s="179" t="s">
        <v>270</v>
      </c>
      <c r="B84" s="80"/>
      <c r="C84" s="180" t="s">
        <v>271</v>
      </c>
      <c r="D84" s="44" t="s">
        <v>272</v>
      </c>
      <c r="E84" s="181">
        <v>1</v>
      </c>
      <c r="F84" s="182">
        <v>10</v>
      </c>
      <c r="G84" s="183">
        <f t="shared" si="5"/>
        <v>10</v>
      </c>
      <c r="H84" s="184">
        <v>205</v>
      </c>
      <c r="I84" s="185">
        <f t="shared" si="6"/>
        <v>2050</v>
      </c>
      <c r="J84" s="186">
        <f>0.81*0.4*0.44</f>
        <v>0.14255999999999999</v>
      </c>
      <c r="K84" s="187">
        <f t="shared" si="7"/>
        <v>1.4256</v>
      </c>
      <c r="L84" s="188">
        <v>10.3</v>
      </c>
      <c r="M84" s="189">
        <f t="shared" si="8"/>
        <v>103</v>
      </c>
      <c r="N84" s="190"/>
      <c r="O84" s="191"/>
    </row>
    <row r="85" spans="1:15" s="4" customFormat="1" ht="87" customHeight="1">
      <c r="A85" s="179" t="s">
        <v>273</v>
      </c>
      <c r="B85" s="80"/>
      <c r="C85" s="180" t="s">
        <v>274</v>
      </c>
      <c r="D85" s="44" t="s">
        <v>275</v>
      </c>
      <c r="E85" s="181">
        <v>1</v>
      </c>
      <c r="F85" s="182">
        <v>10</v>
      </c>
      <c r="G85" s="183">
        <f t="shared" si="5"/>
        <v>10</v>
      </c>
      <c r="H85" s="184">
        <v>285</v>
      </c>
      <c r="I85" s="185">
        <f t="shared" si="6"/>
        <v>2850</v>
      </c>
      <c r="J85" s="186">
        <f>0.95*0.35*0.52</f>
        <v>0.1729</v>
      </c>
      <c r="K85" s="187">
        <f t="shared" si="7"/>
        <v>1.7290000000000001</v>
      </c>
      <c r="L85" s="188">
        <v>13</v>
      </c>
      <c r="M85" s="189">
        <f t="shared" si="8"/>
        <v>130</v>
      </c>
      <c r="N85" s="190"/>
      <c r="O85" s="191"/>
    </row>
    <row r="86" spans="1:15" s="4" customFormat="1" ht="87" customHeight="1">
      <c r="A86" s="179" t="s">
        <v>276</v>
      </c>
      <c r="B86" s="80"/>
      <c r="C86" s="180" t="s">
        <v>277</v>
      </c>
      <c r="D86" s="44" t="s">
        <v>278</v>
      </c>
      <c r="E86" s="181">
        <v>1</v>
      </c>
      <c r="F86" s="182">
        <v>10</v>
      </c>
      <c r="G86" s="183">
        <f t="shared" si="5"/>
        <v>10</v>
      </c>
      <c r="H86" s="184">
        <v>440</v>
      </c>
      <c r="I86" s="185">
        <f t="shared" si="6"/>
        <v>4400</v>
      </c>
      <c r="J86" s="186">
        <f>1.02*0.49*0.515</f>
        <v>0.25739699999999999</v>
      </c>
      <c r="K86" s="187">
        <f t="shared" si="7"/>
        <v>2.5739700000000001</v>
      </c>
      <c r="L86" s="188">
        <v>18</v>
      </c>
      <c r="M86" s="189">
        <f t="shared" si="8"/>
        <v>180</v>
      </c>
      <c r="N86" s="190"/>
      <c r="O86" s="191"/>
    </row>
    <row r="87" spans="1:15">
      <c r="A87" s="192"/>
      <c r="B87" s="192"/>
      <c r="C87" s="192"/>
      <c r="D87" s="193"/>
      <c r="E87" s="192"/>
      <c r="F87" s="192">
        <f t="shared" ref="F87:I87" si="9">SUM(F8:F86)</f>
        <v>790</v>
      </c>
      <c r="G87" s="192">
        <f t="shared" si="9"/>
        <v>790</v>
      </c>
      <c r="H87" s="192"/>
      <c r="I87" s="192">
        <f t="shared" si="9"/>
        <v>344220</v>
      </c>
      <c r="J87" s="192"/>
      <c r="K87" s="192">
        <f>SUM(K8:K86)</f>
        <v>227.95645375000001</v>
      </c>
      <c r="L87" s="192"/>
      <c r="M87" s="192">
        <f>SUM(M8:M86)</f>
        <v>16169.5</v>
      </c>
      <c r="N87" s="192"/>
    </row>
    <row r="88" spans="1:15" s="5" customFormat="1" ht="54.95" customHeight="1">
      <c r="A88" s="232" t="s">
        <v>279</v>
      </c>
      <c r="B88" s="232"/>
      <c r="C88" s="232" t="s">
        <v>280</v>
      </c>
      <c r="D88" s="232"/>
      <c r="E88" s="194" t="s">
        <v>281</v>
      </c>
      <c r="F88" s="194" t="s">
        <v>282</v>
      </c>
      <c r="G88" s="194"/>
      <c r="H88" s="194"/>
      <c r="I88" s="194" t="s">
        <v>283</v>
      </c>
      <c r="J88" s="194"/>
      <c r="K88" s="194" t="s">
        <v>284</v>
      </c>
      <c r="L88" s="194"/>
      <c r="M88" s="194" t="s">
        <v>285</v>
      </c>
      <c r="N88" s="194"/>
    </row>
    <row r="89" spans="1:15" s="5" customFormat="1" ht="165" customHeight="1">
      <c r="A89" s="233"/>
      <c r="B89" s="234"/>
      <c r="C89" s="235"/>
      <c r="D89" s="235"/>
      <c r="E89" s="195"/>
      <c r="F89" s="195"/>
      <c r="G89" s="195"/>
      <c r="H89" s="195"/>
      <c r="I89" s="195"/>
      <c r="J89" s="195"/>
      <c r="K89" s="195"/>
      <c r="L89" s="195"/>
      <c r="M89" s="195"/>
      <c r="N89" s="195"/>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dimension ref="A1:DB702"/>
  <sheetViews>
    <sheetView tabSelected="1" zoomScale="90" zoomScaleNormal="90" workbookViewId="0">
      <pane ySplit="3" topLeftCell="A4" activePane="bottomLeft" state="frozen"/>
      <selection pane="bottomLeft" activeCell="I4" sqref="I4"/>
    </sheetView>
  </sheetViews>
  <sheetFormatPr defaultColWidth="9.01171875" defaultRowHeight="15"/>
  <cols>
    <col min="1" max="1" width="29.0546875" style="5" customWidth="1"/>
    <col min="2" max="2" width="20.3125" style="6" customWidth="1"/>
    <col min="3" max="3" width="14.66015625" style="7" customWidth="1"/>
    <col min="4" max="4" width="6.3203125" style="8" customWidth="1"/>
    <col min="5" max="5" width="16.0078125" style="8" hidden="1" customWidth="1"/>
    <col min="6" max="6" width="11.703125" style="8" customWidth="1"/>
    <col min="7" max="7" width="17.08203125" style="5" customWidth="1"/>
    <col min="8" max="8" width="9.14453125" style="9" customWidth="1"/>
    <col min="9" max="9" width="9.4140625" style="5" customWidth="1"/>
    <col min="10" max="10" width="39.68359375" style="5" customWidth="1"/>
    <col min="11" max="12" width="9.01171875" style="8"/>
    <col min="13" max="13" width="28.25" style="5" customWidth="1"/>
    <col min="14" max="14" width="11.97265625" style="5" customWidth="1"/>
    <col min="15" max="16384" width="9.01171875" style="5"/>
  </cols>
  <sheetData>
    <row r="1" spans="1:106" s="1" customFormat="1" ht="77.099999999999994" customHeight="1">
      <c r="A1" s="199" t="s">
        <v>286</v>
      </c>
      <c r="B1" s="200"/>
      <c r="C1" s="201"/>
      <c r="D1" s="202"/>
      <c r="E1" s="202"/>
      <c r="F1" s="202"/>
      <c r="G1" s="199"/>
      <c r="H1" s="203"/>
      <c r="I1" s="199"/>
      <c r="J1" s="199"/>
      <c r="K1" s="202"/>
      <c r="L1" s="202"/>
      <c r="M1" s="5"/>
      <c r="N1" s="5"/>
      <c r="O1" s="5"/>
      <c r="P1" s="5"/>
      <c r="Q1" s="5"/>
      <c r="R1" s="5"/>
      <c r="S1" s="5"/>
      <c r="T1" s="5"/>
      <c r="U1" s="5"/>
      <c r="V1" s="5"/>
      <c r="W1" s="5"/>
      <c r="X1" s="5"/>
      <c r="Y1" s="5"/>
      <c r="Z1" s="5"/>
      <c r="AA1" s="5"/>
      <c r="AB1" s="5"/>
      <c r="AC1" s="5"/>
      <c r="AD1" s="5"/>
      <c r="AE1" s="5"/>
      <c r="AF1" s="5"/>
      <c r="AG1" s="5"/>
      <c r="AH1" s="5"/>
      <c r="AI1" s="5"/>
      <c r="AJ1" s="5"/>
      <c r="AK1" s="5"/>
      <c r="AL1" s="5"/>
      <c r="AM1" s="5"/>
      <c r="AN1" s="5"/>
      <c r="AO1" s="5"/>
      <c r="AP1" s="5"/>
      <c r="AQ1" s="5"/>
      <c r="AR1" s="5"/>
      <c r="AS1" s="5"/>
      <c r="AT1" s="5"/>
      <c r="AU1" s="5"/>
      <c r="AV1" s="5"/>
      <c r="AW1" s="5"/>
      <c r="AX1" s="5"/>
      <c r="AY1" s="5"/>
      <c r="AZ1" s="5"/>
      <c r="BA1" s="5"/>
      <c r="BB1" s="5"/>
      <c r="BC1" s="5"/>
      <c r="BD1" s="5"/>
      <c r="BE1" s="5"/>
      <c r="BF1" s="5"/>
      <c r="BG1" s="5"/>
      <c r="BH1" s="5"/>
      <c r="BI1" s="5"/>
      <c r="BJ1" s="5"/>
      <c r="BK1" s="5"/>
      <c r="BL1" s="5"/>
      <c r="BM1" s="5"/>
      <c r="BN1" s="5"/>
      <c r="BO1" s="5"/>
      <c r="BP1" s="5"/>
      <c r="BQ1" s="5"/>
      <c r="BR1" s="5"/>
      <c r="BS1" s="5"/>
      <c r="BT1" s="5"/>
      <c r="BU1" s="5"/>
      <c r="BV1" s="5"/>
      <c r="BW1" s="5"/>
      <c r="BX1" s="5"/>
      <c r="BY1" s="5"/>
      <c r="BZ1" s="5"/>
      <c r="CA1" s="5"/>
      <c r="CB1" s="5"/>
      <c r="CC1" s="5"/>
      <c r="CD1" s="5"/>
      <c r="CE1" s="5"/>
      <c r="CF1" s="5"/>
      <c r="CG1" s="5"/>
      <c r="CH1" s="5"/>
      <c r="CI1" s="5"/>
      <c r="CJ1" s="5"/>
      <c r="CK1" s="5"/>
      <c r="CL1" s="5"/>
      <c r="CM1" s="5"/>
      <c r="CN1" s="5"/>
      <c r="CO1" s="5"/>
      <c r="CP1" s="5"/>
      <c r="CQ1" s="5"/>
      <c r="CR1" s="5"/>
      <c r="CS1" s="5"/>
      <c r="CT1" s="5"/>
      <c r="CU1" s="5"/>
      <c r="CV1" s="5"/>
      <c r="CW1" s="5"/>
      <c r="CX1" s="5"/>
      <c r="CY1" s="5"/>
      <c r="CZ1" s="5"/>
      <c r="DA1" s="5"/>
      <c r="DB1" s="5"/>
    </row>
    <row r="2" spans="1:106" s="2" customFormat="1" ht="20.100000000000001" customHeight="1">
      <c r="A2" s="10" t="s">
        <v>21</v>
      </c>
      <c r="B2" s="11" t="s">
        <v>22</v>
      </c>
      <c r="C2" s="12" t="s">
        <v>23</v>
      </c>
      <c r="D2" s="12" t="s">
        <v>24</v>
      </c>
      <c r="E2" s="12" t="s">
        <v>287</v>
      </c>
      <c r="F2" s="12" t="s">
        <v>288</v>
      </c>
      <c r="G2" s="13" t="s">
        <v>289</v>
      </c>
      <c r="H2" s="14" t="s">
        <v>29</v>
      </c>
      <c r="I2" s="15" t="s">
        <v>31</v>
      </c>
      <c r="J2" s="15" t="s">
        <v>33</v>
      </c>
      <c r="K2" s="16" t="s">
        <v>290</v>
      </c>
      <c r="L2" s="17" t="s">
        <v>291</v>
      </c>
      <c r="M2" s="18" t="s">
        <v>292</v>
      </c>
      <c r="N2" s="19" t="s">
        <v>293</v>
      </c>
    </row>
    <row r="3" spans="1:106" s="3" customFormat="1" ht="27.95" customHeight="1">
      <c r="A3" s="20" t="s">
        <v>35</v>
      </c>
      <c r="B3" s="21" t="s">
        <v>36</v>
      </c>
      <c r="C3" s="22" t="s">
        <v>37</v>
      </c>
      <c r="D3" s="22" t="s">
        <v>38</v>
      </c>
      <c r="E3" s="22" t="s">
        <v>294</v>
      </c>
      <c r="F3" s="22" t="s">
        <v>295</v>
      </c>
      <c r="G3" s="23" t="s">
        <v>296</v>
      </c>
      <c r="H3" s="24" t="s">
        <v>43</v>
      </c>
      <c r="I3" s="25" t="s">
        <v>44</v>
      </c>
      <c r="J3" s="25" t="s">
        <v>45</v>
      </c>
      <c r="K3" s="16" t="s">
        <v>297</v>
      </c>
      <c r="L3" s="26" t="s">
        <v>298</v>
      </c>
      <c r="M3" s="27" t="s">
        <v>299</v>
      </c>
      <c r="N3" s="23" t="s">
        <v>300</v>
      </c>
    </row>
    <row r="4" spans="1:106" s="4" customFormat="1" ht="123" customHeight="1">
      <c r="A4" s="28" t="s">
        <v>301</v>
      </c>
      <c r="B4" s="29" t="s">
        <v>302</v>
      </c>
      <c r="C4" s="30" t="s">
        <v>303</v>
      </c>
      <c r="D4" s="31">
        <v>1</v>
      </c>
      <c r="E4" s="32">
        <v>318</v>
      </c>
      <c r="F4" s="32">
        <v>333</v>
      </c>
      <c r="G4" s="33" t="s">
        <v>304</v>
      </c>
      <c r="H4" s="34">
        <f t="shared" ref="H4:H11" si="0">1.19*0.36*0.6</f>
        <v>0.25703999999999999</v>
      </c>
      <c r="I4" s="35" t="s">
        <v>305</v>
      </c>
      <c r="J4" s="36" t="s">
        <v>306</v>
      </c>
      <c r="K4" s="37" t="s">
        <v>307</v>
      </c>
      <c r="L4" s="26" t="s">
        <v>308</v>
      </c>
      <c r="M4" s="38" t="s">
        <v>309</v>
      </c>
      <c r="N4" s="39"/>
    </row>
    <row r="5" spans="1:106" s="4" customFormat="1" ht="123" customHeight="1">
      <c r="A5" s="28" t="s">
        <v>301</v>
      </c>
      <c r="B5" s="29" t="s">
        <v>310</v>
      </c>
      <c r="C5" s="30" t="s">
        <v>303</v>
      </c>
      <c r="D5" s="31">
        <v>1</v>
      </c>
      <c r="E5" s="32">
        <v>330</v>
      </c>
      <c r="F5" s="32">
        <v>345</v>
      </c>
      <c r="G5" s="33" t="s">
        <v>304</v>
      </c>
      <c r="H5" s="34">
        <f t="shared" si="0"/>
        <v>0.25703999999999999</v>
      </c>
      <c r="I5" s="35" t="s">
        <v>305</v>
      </c>
      <c r="J5" s="36" t="s">
        <v>306</v>
      </c>
      <c r="K5" s="37" t="s">
        <v>307</v>
      </c>
      <c r="L5" s="26" t="s">
        <v>308</v>
      </c>
      <c r="M5" s="38" t="s">
        <v>309</v>
      </c>
      <c r="N5" s="39"/>
    </row>
    <row r="6" spans="1:106" s="4" customFormat="1" ht="123" customHeight="1">
      <c r="A6" s="28" t="s">
        <v>301</v>
      </c>
      <c r="B6" s="40" t="s">
        <v>311</v>
      </c>
      <c r="C6" s="30" t="s">
        <v>303</v>
      </c>
      <c r="D6" s="31">
        <v>1</v>
      </c>
      <c r="E6" s="32">
        <v>345</v>
      </c>
      <c r="F6" s="32">
        <v>360</v>
      </c>
      <c r="G6" s="33" t="s">
        <v>304</v>
      </c>
      <c r="H6" s="34">
        <f t="shared" si="0"/>
        <v>0.25703999999999999</v>
      </c>
      <c r="I6" s="35" t="s">
        <v>305</v>
      </c>
      <c r="J6" s="36" t="s">
        <v>306</v>
      </c>
      <c r="K6" s="37" t="s">
        <v>307</v>
      </c>
      <c r="L6" s="26" t="s">
        <v>308</v>
      </c>
      <c r="M6" s="38" t="s">
        <v>309</v>
      </c>
      <c r="N6" s="39"/>
    </row>
    <row r="7" spans="1:106" s="4" customFormat="1" ht="122.25">
      <c r="A7" s="28" t="s">
        <v>301</v>
      </c>
      <c r="B7" s="40" t="s">
        <v>312</v>
      </c>
      <c r="C7" s="30" t="s">
        <v>303</v>
      </c>
      <c r="D7" s="31">
        <v>1</v>
      </c>
      <c r="E7" s="32">
        <v>355</v>
      </c>
      <c r="F7" s="32">
        <v>370</v>
      </c>
      <c r="G7" s="33" t="s">
        <v>304</v>
      </c>
      <c r="H7" s="34">
        <f t="shared" si="0"/>
        <v>0.25703999999999999</v>
      </c>
      <c r="I7" s="35" t="s">
        <v>305</v>
      </c>
      <c r="J7" s="36" t="s">
        <v>306</v>
      </c>
      <c r="K7" s="37" t="s">
        <v>307</v>
      </c>
      <c r="L7" s="26" t="s">
        <v>308</v>
      </c>
      <c r="M7" s="38" t="s">
        <v>309</v>
      </c>
      <c r="N7" s="39"/>
    </row>
    <row r="8" spans="1:106" s="4" customFormat="1" ht="123" customHeight="1">
      <c r="A8" s="28" t="s">
        <v>301</v>
      </c>
      <c r="B8" s="29" t="s">
        <v>313</v>
      </c>
      <c r="C8" s="30" t="s">
        <v>303</v>
      </c>
      <c r="D8" s="31">
        <v>1</v>
      </c>
      <c r="E8" s="32">
        <v>328</v>
      </c>
      <c r="F8" s="32">
        <v>343</v>
      </c>
      <c r="G8" s="33" t="s">
        <v>304</v>
      </c>
      <c r="H8" s="34">
        <f t="shared" si="0"/>
        <v>0.25703999999999999</v>
      </c>
      <c r="I8" s="35" t="s">
        <v>305</v>
      </c>
      <c r="J8" s="36" t="s">
        <v>306</v>
      </c>
      <c r="K8" s="37" t="s">
        <v>307</v>
      </c>
      <c r="L8" s="26" t="s">
        <v>308</v>
      </c>
      <c r="M8" s="38" t="s">
        <v>309</v>
      </c>
      <c r="N8" s="39"/>
    </row>
    <row r="9" spans="1:106" s="4" customFormat="1" ht="123" customHeight="1">
      <c r="A9" s="28" t="s">
        <v>301</v>
      </c>
      <c r="B9" s="29" t="s">
        <v>314</v>
      </c>
      <c r="C9" s="30" t="s">
        <v>303</v>
      </c>
      <c r="D9" s="31">
        <v>1</v>
      </c>
      <c r="E9" s="32">
        <v>353</v>
      </c>
      <c r="F9" s="32">
        <v>368</v>
      </c>
      <c r="G9" s="33" t="s">
        <v>304</v>
      </c>
      <c r="H9" s="34">
        <f t="shared" si="0"/>
        <v>0.25703999999999999</v>
      </c>
      <c r="I9" s="35" t="s">
        <v>305</v>
      </c>
      <c r="J9" s="36" t="s">
        <v>306</v>
      </c>
      <c r="K9" s="37" t="s">
        <v>307</v>
      </c>
      <c r="L9" s="26" t="s">
        <v>308</v>
      </c>
      <c r="M9" s="38" t="s">
        <v>309</v>
      </c>
      <c r="N9" s="39"/>
    </row>
    <row r="10" spans="1:106" s="4" customFormat="1" ht="123" customHeight="1">
      <c r="A10" s="28" t="s">
        <v>301</v>
      </c>
      <c r="B10" s="29" t="s">
        <v>315</v>
      </c>
      <c r="C10" s="30" t="s">
        <v>303</v>
      </c>
      <c r="D10" s="31">
        <v>1</v>
      </c>
      <c r="E10" s="32">
        <v>368</v>
      </c>
      <c r="F10" s="32">
        <v>383</v>
      </c>
      <c r="G10" s="33" t="s">
        <v>304</v>
      </c>
      <c r="H10" s="34">
        <f t="shared" si="0"/>
        <v>0.25703999999999999</v>
      </c>
      <c r="I10" s="35" t="s">
        <v>305</v>
      </c>
      <c r="J10" s="36" t="s">
        <v>306</v>
      </c>
      <c r="K10" s="37" t="s">
        <v>307</v>
      </c>
      <c r="L10" s="26" t="s">
        <v>308</v>
      </c>
      <c r="M10" s="38" t="s">
        <v>309</v>
      </c>
      <c r="N10" s="39"/>
    </row>
    <row r="11" spans="1:106" s="4" customFormat="1" ht="122.25">
      <c r="A11" s="28" t="s">
        <v>301</v>
      </c>
      <c r="B11" s="29" t="s">
        <v>316</v>
      </c>
      <c r="C11" s="30" t="s">
        <v>303</v>
      </c>
      <c r="D11" s="31">
        <v>1</v>
      </c>
      <c r="E11" s="32">
        <v>378</v>
      </c>
      <c r="F11" s="32">
        <v>393</v>
      </c>
      <c r="G11" s="33" t="s">
        <v>304</v>
      </c>
      <c r="H11" s="34">
        <f t="shared" si="0"/>
        <v>0.25703999999999999</v>
      </c>
      <c r="I11" s="35" t="s">
        <v>305</v>
      </c>
      <c r="J11" s="36" t="s">
        <v>306</v>
      </c>
      <c r="K11" s="37" t="s">
        <v>307</v>
      </c>
      <c r="L11" s="26" t="s">
        <v>308</v>
      </c>
      <c r="M11" s="38" t="s">
        <v>309</v>
      </c>
      <c r="N11" s="39"/>
    </row>
    <row r="12" spans="1:106" s="4" customFormat="1" ht="123" customHeight="1">
      <c r="A12" s="28" t="s">
        <v>317</v>
      </c>
      <c r="B12" s="29" t="s">
        <v>318</v>
      </c>
      <c r="C12" s="30" t="s">
        <v>319</v>
      </c>
      <c r="D12" s="31">
        <v>1</v>
      </c>
      <c r="E12" s="32">
        <v>128</v>
      </c>
      <c r="F12" s="32">
        <v>138</v>
      </c>
      <c r="G12" s="33" t="s">
        <v>320</v>
      </c>
      <c r="H12" s="34">
        <f t="shared" ref="H12:H16" si="1">0.73*0.45*0.43</f>
        <v>0.14125499999999999</v>
      </c>
      <c r="I12" s="35" t="s">
        <v>321</v>
      </c>
      <c r="J12" s="41" t="s">
        <v>322</v>
      </c>
      <c r="K12" s="37" t="s">
        <v>307</v>
      </c>
      <c r="L12" s="42" t="s">
        <v>308</v>
      </c>
      <c r="M12" s="43" t="s">
        <v>323</v>
      </c>
      <c r="N12" s="39"/>
    </row>
    <row r="13" spans="1:106" s="4" customFormat="1" ht="123" customHeight="1">
      <c r="A13" s="28" t="s">
        <v>317</v>
      </c>
      <c r="B13" s="29" t="s">
        <v>318</v>
      </c>
      <c r="C13" s="30" t="s">
        <v>319</v>
      </c>
      <c r="D13" s="31">
        <v>1</v>
      </c>
      <c r="E13" s="32">
        <v>128</v>
      </c>
      <c r="F13" s="32">
        <v>138</v>
      </c>
      <c r="G13" s="33" t="s">
        <v>320</v>
      </c>
      <c r="H13" s="34">
        <f t="shared" si="1"/>
        <v>0.14125499999999999</v>
      </c>
      <c r="I13" s="35" t="s">
        <v>321</v>
      </c>
      <c r="J13" s="41" t="s">
        <v>322</v>
      </c>
      <c r="K13" s="37" t="s">
        <v>307</v>
      </c>
      <c r="L13" s="42" t="s">
        <v>308</v>
      </c>
      <c r="M13" s="43" t="s">
        <v>323</v>
      </c>
      <c r="N13" s="39"/>
    </row>
    <row r="14" spans="1:106" s="4" customFormat="1" ht="123" customHeight="1">
      <c r="A14" s="28" t="s">
        <v>317</v>
      </c>
      <c r="B14" s="29" t="s">
        <v>318</v>
      </c>
      <c r="C14" s="30" t="s">
        <v>319</v>
      </c>
      <c r="D14" s="31">
        <v>1</v>
      </c>
      <c r="E14" s="32">
        <v>128</v>
      </c>
      <c r="F14" s="32">
        <v>138</v>
      </c>
      <c r="G14" s="33" t="s">
        <v>320</v>
      </c>
      <c r="H14" s="34">
        <f t="shared" si="1"/>
        <v>0.14125499999999999</v>
      </c>
      <c r="I14" s="35" t="s">
        <v>321</v>
      </c>
      <c r="J14" s="41" t="s">
        <v>322</v>
      </c>
      <c r="K14" s="37" t="s">
        <v>307</v>
      </c>
      <c r="L14" s="42" t="s">
        <v>308</v>
      </c>
      <c r="M14" s="43" t="s">
        <v>323</v>
      </c>
      <c r="N14" s="39"/>
    </row>
    <row r="15" spans="1:106" s="4" customFormat="1" ht="123" customHeight="1">
      <c r="A15" s="28" t="s">
        <v>317</v>
      </c>
      <c r="B15" s="29" t="s">
        <v>324</v>
      </c>
      <c r="C15" s="30" t="s">
        <v>319</v>
      </c>
      <c r="D15" s="31">
        <v>1</v>
      </c>
      <c r="E15" s="32">
        <v>150</v>
      </c>
      <c r="F15" s="32">
        <v>160</v>
      </c>
      <c r="G15" s="33" t="s">
        <v>320</v>
      </c>
      <c r="H15" s="34">
        <f t="shared" si="1"/>
        <v>0.14125499999999999</v>
      </c>
      <c r="I15" s="35" t="s">
        <v>321</v>
      </c>
      <c r="J15" s="41" t="s">
        <v>322</v>
      </c>
      <c r="K15" s="37" t="s">
        <v>307</v>
      </c>
      <c r="L15" s="42" t="s">
        <v>308</v>
      </c>
      <c r="M15" s="43" t="s">
        <v>323</v>
      </c>
      <c r="N15" s="39"/>
    </row>
    <row r="16" spans="1:106" s="4" customFormat="1" ht="123" customHeight="1">
      <c r="A16" s="28" t="s">
        <v>317</v>
      </c>
      <c r="B16" s="29" t="s">
        <v>324</v>
      </c>
      <c r="C16" s="30" t="s">
        <v>319</v>
      </c>
      <c r="D16" s="31">
        <v>1</v>
      </c>
      <c r="E16" s="32">
        <v>150</v>
      </c>
      <c r="F16" s="32">
        <v>160</v>
      </c>
      <c r="G16" s="33" t="s">
        <v>320</v>
      </c>
      <c r="H16" s="34">
        <f t="shared" si="1"/>
        <v>0.14125499999999999</v>
      </c>
      <c r="I16" s="35" t="s">
        <v>321</v>
      </c>
      <c r="J16" s="41" t="s">
        <v>322</v>
      </c>
      <c r="K16" s="37" t="s">
        <v>307</v>
      </c>
      <c r="L16" s="42" t="s">
        <v>308</v>
      </c>
      <c r="M16" s="43" t="s">
        <v>323</v>
      </c>
      <c r="N16" s="39"/>
    </row>
    <row r="17" spans="1:14" s="4" customFormat="1" ht="123" customHeight="1">
      <c r="A17" s="28" t="s">
        <v>317</v>
      </c>
      <c r="B17" s="29" t="s">
        <v>325</v>
      </c>
      <c r="C17" s="30" t="s">
        <v>319</v>
      </c>
      <c r="D17" s="31">
        <v>1</v>
      </c>
      <c r="E17" s="32">
        <v>230</v>
      </c>
      <c r="F17" s="32">
        <v>245</v>
      </c>
      <c r="G17" s="33" t="s">
        <v>326</v>
      </c>
      <c r="H17" s="34">
        <f t="shared" ref="H17:H24" si="2">1.08*0.36*0.64</f>
        <v>0.248832</v>
      </c>
      <c r="I17" s="35" t="s">
        <v>327</v>
      </c>
      <c r="J17" s="41" t="s">
        <v>328</v>
      </c>
      <c r="K17" s="37" t="s">
        <v>307</v>
      </c>
      <c r="L17" s="42" t="s">
        <v>308</v>
      </c>
      <c r="M17" s="43" t="s">
        <v>329</v>
      </c>
      <c r="N17" s="39"/>
    </row>
    <row r="18" spans="1:14" s="4" customFormat="1" ht="123" customHeight="1">
      <c r="A18" s="28" t="s">
        <v>317</v>
      </c>
      <c r="B18" s="29" t="s">
        <v>325</v>
      </c>
      <c r="C18" s="30" t="s">
        <v>319</v>
      </c>
      <c r="D18" s="31">
        <v>1</v>
      </c>
      <c r="E18" s="32">
        <v>230</v>
      </c>
      <c r="F18" s="32">
        <v>245</v>
      </c>
      <c r="G18" s="33" t="s">
        <v>326</v>
      </c>
      <c r="H18" s="34">
        <f t="shared" si="2"/>
        <v>0.248832</v>
      </c>
      <c r="I18" s="35" t="s">
        <v>327</v>
      </c>
      <c r="J18" s="41" t="s">
        <v>328</v>
      </c>
      <c r="K18" s="37" t="s">
        <v>307</v>
      </c>
      <c r="L18" s="42" t="s">
        <v>308</v>
      </c>
      <c r="M18" s="43" t="s">
        <v>329</v>
      </c>
      <c r="N18" s="39"/>
    </row>
    <row r="19" spans="1:14" s="4" customFormat="1" ht="123" customHeight="1">
      <c r="A19" s="28" t="s">
        <v>317</v>
      </c>
      <c r="B19" s="29" t="s">
        <v>330</v>
      </c>
      <c r="C19" s="30" t="s">
        <v>319</v>
      </c>
      <c r="D19" s="31">
        <v>1</v>
      </c>
      <c r="E19" s="32">
        <v>250</v>
      </c>
      <c r="F19" s="32">
        <v>265</v>
      </c>
      <c r="G19" s="33" t="s">
        <v>326</v>
      </c>
      <c r="H19" s="34">
        <f t="shared" si="2"/>
        <v>0.248832</v>
      </c>
      <c r="I19" s="35" t="s">
        <v>327</v>
      </c>
      <c r="J19" s="41" t="s">
        <v>328</v>
      </c>
      <c r="K19" s="37" t="s">
        <v>307</v>
      </c>
      <c r="L19" s="42" t="s">
        <v>308</v>
      </c>
      <c r="M19" s="43" t="s">
        <v>329</v>
      </c>
      <c r="N19" s="39"/>
    </row>
    <row r="20" spans="1:14" s="4" customFormat="1" ht="123" customHeight="1">
      <c r="A20" s="28" t="s">
        <v>317</v>
      </c>
      <c r="B20" s="40" t="s">
        <v>331</v>
      </c>
      <c r="C20" s="30" t="s">
        <v>319</v>
      </c>
      <c r="D20" s="31">
        <v>1</v>
      </c>
      <c r="E20" s="32">
        <v>265</v>
      </c>
      <c r="F20" s="32">
        <v>280</v>
      </c>
      <c r="G20" s="33" t="s">
        <v>326</v>
      </c>
      <c r="H20" s="34">
        <f t="shared" si="2"/>
        <v>0.248832</v>
      </c>
      <c r="I20" s="35" t="s">
        <v>327</v>
      </c>
      <c r="J20" s="41" t="s">
        <v>328</v>
      </c>
      <c r="K20" s="37" t="s">
        <v>307</v>
      </c>
      <c r="L20" s="42" t="s">
        <v>308</v>
      </c>
      <c r="M20" s="43" t="s">
        <v>332</v>
      </c>
      <c r="N20" s="39"/>
    </row>
    <row r="21" spans="1:14" s="4" customFormat="1" ht="143.25">
      <c r="A21" s="28" t="s">
        <v>317</v>
      </c>
      <c r="B21" s="40" t="s">
        <v>333</v>
      </c>
      <c r="C21" s="44" t="s">
        <v>334</v>
      </c>
      <c r="D21" s="31">
        <v>1</v>
      </c>
      <c r="E21" s="32">
        <v>300</v>
      </c>
      <c r="F21" s="32">
        <v>315</v>
      </c>
      <c r="G21" s="33" t="s">
        <v>326</v>
      </c>
      <c r="H21" s="34">
        <f t="shared" si="2"/>
        <v>0.248832</v>
      </c>
      <c r="I21" s="35" t="s">
        <v>327</v>
      </c>
      <c r="J21" s="41" t="s">
        <v>328</v>
      </c>
      <c r="K21" s="37" t="s">
        <v>307</v>
      </c>
      <c r="L21" s="42" t="s">
        <v>308</v>
      </c>
      <c r="M21" s="43" t="s">
        <v>332</v>
      </c>
      <c r="N21" s="39"/>
    </row>
    <row r="22" spans="1:14" s="4" customFormat="1" ht="143.25">
      <c r="A22" s="28" t="s">
        <v>317</v>
      </c>
      <c r="B22" s="40" t="s">
        <v>333</v>
      </c>
      <c r="C22" s="44" t="s">
        <v>334</v>
      </c>
      <c r="D22" s="31">
        <v>1</v>
      </c>
      <c r="E22" s="32">
        <v>300</v>
      </c>
      <c r="F22" s="32">
        <v>315</v>
      </c>
      <c r="G22" s="33" t="s">
        <v>326</v>
      </c>
      <c r="H22" s="34">
        <f t="shared" si="2"/>
        <v>0.248832</v>
      </c>
      <c r="I22" s="35" t="s">
        <v>327</v>
      </c>
      <c r="J22" s="41" t="s">
        <v>328</v>
      </c>
      <c r="K22" s="37" t="s">
        <v>307</v>
      </c>
      <c r="L22" s="42" t="s">
        <v>308</v>
      </c>
      <c r="M22" s="43" t="s">
        <v>332</v>
      </c>
      <c r="N22" s="39"/>
    </row>
    <row r="23" spans="1:14" s="4" customFormat="1" ht="143.25">
      <c r="A23" s="28" t="s">
        <v>317</v>
      </c>
      <c r="B23" s="40" t="s">
        <v>333</v>
      </c>
      <c r="C23" s="44" t="s">
        <v>334</v>
      </c>
      <c r="D23" s="31">
        <v>1</v>
      </c>
      <c r="E23" s="32">
        <v>300</v>
      </c>
      <c r="F23" s="32">
        <v>315</v>
      </c>
      <c r="G23" s="33" t="s">
        <v>326</v>
      </c>
      <c r="H23" s="34">
        <f t="shared" si="2"/>
        <v>0.248832</v>
      </c>
      <c r="I23" s="35" t="s">
        <v>327</v>
      </c>
      <c r="J23" s="41" t="s">
        <v>328</v>
      </c>
      <c r="K23" s="37" t="s">
        <v>307</v>
      </c>
      <c r="L23" s="42" t="s">
        <v>308</v>
      </c>
      <c r="M23" s="43" t="s">
        <v>332</v>
      </c>
      <c r="N23" s="39"/>
    </row>
    <row r="24" spans="1:14" s="4" customFormat="1" ht="143.25">
      <c r="A24" s="28" t="s">
        <v>317</v>
      </c>
      <c r="B24" s="40" t="s">
        <v>333</v>
      </c>
      <c r="C24" s="44" t="s">
        <v>334</v>
      </c>
      <c r="D24" s="31">
        <v>1</v>
      </c>
      <c r="E24" s="32">
        <v>300</v>
      </c>
      <c r="F24" s="32">
        <v>315</v>
      </c>
      <c r="G24" s="33" t="s">
        <v>326</v>
      </c>
      <c r="H24" s="34">
        <f t="shared" si="2"/>
        <v>0.248832</v>
      </c>
      <c r="I24" s="35" t="s">
        <v>327</v>
      </c>
      <c r="J24" s="41" t="s">
        <v>328</v>
      </c>
      <c r="K24" s="37" t="s">
        <v>307</v>
      </c>
      <c r="L24" s="42" t="s">
        <v>308</v>
      </c>
      <c r="M24" s="43" t="s">
        <v>332</v>
      </c>
      <c r="N24" s="39"/>
    </row>
    <row r="25" spans="1:14" s="4" customFormat="1" ht="123" customHeight="1">
      <c r="A25" s="28" t="s">
        <v>335</v>
      </c>
      <c r="B25" s="29" t="s">
        <v>336</v>
      </c>
      <c r="C25" s="30" t="s">
        <v>337</v>
      </c>
      <c r="D25" s="31">
        <v>1</v>
      </c>
      <c r="E25" s="32">
        <v>284</v>
      </c>
      <c r="F25" s="32">
        <v>299</v>
      </c>
      <c r="G25" s="33" t="s">
        <v>338</v>
      </c>
      <c r="H25" s="34">
        <f t="shared" ref="H25:H29" si="3">1.06*0.38*0.62</f>
        <v>0.24973600000000001</v>
      </c>
      <c r="I25" s="35" t="s">
        <v>339</v>
      </c>
      <c r="J25" s="36" t="s">
        <v>340</v>
      </c>
      <c r="K25" s="37" t="s">
        <v>307</v>
      </c>
      <c r="L25" s="26" t="s">
        <v>308</v>
      </c>
      <c r="M25" s="38"/>
      <c r="N25" s="39"/>
    </row>
    <row r="26" spans="1:14" s="4" customFormat="1" ht="123" customHeight="1">
      <c r="A26" s="28" t="s">
        <v>335</v>
      </c>
      <c r="B26" s="29" t="s">
        <v>336</v>
      </c>
      <c r="C26" s="30" t="s">
        <v>337</v>
      </c>
      <c r="D26" s="31">
        <v>1</v>
      </c>
      <c r="E26" s="32">
        <v>284</v>
      </c>
      <c r="F26" s="32">
        <v>299</v>
      </c>
      <c r="G26" s="33" t="s">
        <v>338</v>
      </c>
      <c r="H26" s="34">
        <f t="shared" si="3"/>
        <v>0.24973600000000001</v>
      </c>
      <c r="I26" s="35" t="s">
        <v>339</v>
      </c>
      <c r="J26" s="36" t="s">
        <v>340</v>
      </c>
      <c r="K26" s="37" t="s">
        <v>307</v>
      </c>
      <c r="L26" s="26" t="s">
        <v>308</v>
      </c>
      <c r="M26" s="38"/>
      <c r="N26" s="39"/>
    </row>
    <row r="27" spans="1:14" s="4" customFormat="1" ht="123" customHeight="1">
      <c r="A27" s="28" t="s">
        <v>335</v>
      </c>
      <c r="B27" s="29" t="s">
        <v>341</v>
      </c>
      <c r="C27" s="30" t="s">
        <v>337</v>
      </c>
      <c r="D27" s="31">
        <v>1</v>
      </c>
      <c r="E27" s="32">
        <v>318</v>
      </c>
      <c r="F27" s="32">
        <v>333</v>
      </c>
      <c r="G27" s="33" t="s">
        <v>338</v>
      </c>
      <c r="H27" s="34">
        <f t="shared" si="3"/>
        <v>0.24973600000000001</v>
      </c>
      <c r="I27" s="35" t="s">
        <v>339</v>
      </c>
      <c r="J27" s="36" t="s">
        <v>340</v>
      </c>
      <c r="K27" s="37" t="s">
        <v>307</v>
      </c>
      <c r="L27" s="26" t="s">
        <v>308</v>
      </c>
      <c r="M27" s="38"/>
      <c r="N27" s="39"/>
    </row>
    <row r="28" spans="1:14" s="4" customFormat="1" ht="123" customHeight="1">
      <c r="A28" s="28" t="s">
        <v>335</v>
      </c>
      <c r="B28" s="29" t="s">
        <v>341</v>
      </c>
      <c r="C28" s="30" t="s">
        <v>337</v>
      </c>
      <c r="D28" s="31">
        <v>1</v>
      </c>
      <c r="E28" s="32">
        <v>318</v>
      </c>
      <c r="F28" s="32">
        <v>333</v>
      </c>
      <c r="G28" s="33" t="s">
        <v>338</v>
      </c>
      <c r="H28" s="34">
        <f t="shared" si="3"/>
        <v>0.24973600000000001</v>
      </c>
      <c r="I28" s="35" t="s">
        <v>339</v>
      </c>
      <c r="J28" s="36" t="s">
        <v>340</v>
      </c>
      <c r="K28" s="37" t="s">
        <v>307</v>
      </c>
      <c r="L28" s="26" t="s">
        <v>308</v>
      </c>
      <c r="M28" s="38"/>
      <c r="N28" s="39"/>
    </row>
    <row r="29" spans="1:14" s="4" customFormat="1" ht="123" customHeight="1">
      <c r="A29" s="28" t="s">
        <v>335</v>
      </c>
      <c r="B29" s="29" t="s">
        <v>342</v>
      </c>
      <c r="C29" s="30" t="s">
        <v>337</v>
      </c>
      <c r="D29" s="31">
        <v>1</v>
      </c>
      <c r="E29" s="32">
        <v>328</v>
      </c>
      <c r="F29" s="32">
        <v>343</v>
      </c>
      <c r="G29" s="33" t="s">
        <v>338</v>
      </c>
      <c r="H29" s="34">
        <f t="shared" si="3"/>
        <v>0.24973600000000001</v>
      </c>
      <c r="I29" s="35" t="s">
        <v>339</v>
      </c>
      <c r="J29" s="36" t="s">
        <v>343</v>
      </c>
      <c r="K29" s="37" t="s">
        <v>307</v>
      </c>
      <c r="L29" s="26" t="s">
        <v>308</v>
      </c>
      <c r="M29" s="38"/>
      <c r="N29" s="39"/>
    </row>
    <row r="30" spans="1:14" s="4" customFormat="1" ht="123" customHeight="1">
      <c r="A30" s="28" t="s">
        <v>344</v>
      </c>
      <c r="B30" s="29" t="s">
        <v>345</v>
      </c>
      <c r="C30" s="30" t="s">
        <v>346</v>
      </c>
      <c r="D30" s="31">
        <v>1</v>
      </c>
      <c r="E30" s="32">
        <v>295</v>
      </c>
      <c r="F30" s="32">
        <v>308</v>
      </c>
      <c r="G30" s="33" t="s">
        <v>347</v>
      </c>
      <c r="H30" s="34">
        <f t="shared" ref="H30:H36" si="4">1.02*0.33*0.63</f>
        <v>0.212058</v>
      </c>
      <c r="I30" s="35" t="s">
        <v>348</v>
      </c>
      <c r="J30" s="41" t="s">
        <v>349</v>
      </c>
      <c r="K30" s="37" t="s">
        <v>307</v>
      </c>
      <c r="L30" s="42" t="s">
        <v>308</v>
      </c>
      <c r="M30" s="43" t="s">
        <v>350</v>
      </c>
      <c r="N30" s="39"/>
    </row>
    <row r="31" spans="1:14" s="4" customFormat="1" ht="123" customHeight="1">
      <c r="A31" s="28" t="s">
        <v>344</v>
      </c>
      <c r="B31" s="29" t="s">
        <v>351</v>
      </c>
      <c r="C31" s="30" t="s">
        <v>346</v>
      </c>
      <c r="D31" s="31">
        <v>1</v>
      </c>
      <c r="E31" s="32">
        <v>305</v>
      </c>
      <c r="F31" s="32">
        <v>318</v>
      </c>
      <c r="G31" s="33" t="s">
        <v>347</v>
      </c>
      <c r="H31" s="34">
        <f t="shared" si="4"/>
        <v>0.212058</v>
      </c>
      <c r="I31" s="35" t="s">
        <v>348</v>
      </c>
      <c r="J31" s="41" t="s">
        <v>349</v>
      </c>
      <c r="K31" s="37" t="s">
        <v>307</v>
      </c>
      <c r="L31" s="42" t="s">
        <v>308</v>
      </c>
      <c r="M31" s="43" t="s">
        <v>350</v>
      </c>
      <c r="N31" s="39"/>
    </row>
    <row r="32" spans="1:14" s="4" customFormat="1" ht="123" customHeight="1">
      <c r="A32" s="28" t="s">
        <v>344</v>
      </c>
      <c r="B32" s="29" t="s">
        <v>352</v>
      </c>
      <c r="C32" s="30" t="s">
        <v>346</v>
      </c>
      <c r="D32" s="31">
        <v>1</v>
      </c>
      <c r="E32" s="32">
        <v>320</v>
      </c>
      <c r="F32" s="32">
        <v>333</v>
      </c>
      <c r="G32" s="33" t="s">
        <v>347</v>
      </c>
      <c r="H32" s="34">
        <f>0.97*0.34*0.62</f>
        <v>0.20447599999999999</v>
      </c>
      <c r="I32" s="35" t="s">
        <v>348</v>
      </c>
      <c r="J32" s="41" t="s">
        <v>349</v>
      </c>
      <c r="K32" s="37" t="s">
        <v>307</v>
      </c>
      <c r="L32" s="42" t="s">
        <v>308</v>
      </c>
      <c r="M32" s="43" t="s">
        <v>350</v>
      </c>
      <c r="N32" s="39"/>
    </row>
    <row r="33" spans="1:15" s="4" customFormat="1" ht="123" customHeight="1">
      <c r="A33" s="28" t="s">
        <v>344</v>
      </c>
      <c r="B33" s="29" t="s">
        <v>353</v>
      </c>
      <c r="C33" s="30" t="s">
        <v>346</v>
      </c>
      <c r="D33" s="31">
        <v>1</v>
      </c>
      <c r="E33" s="32">
        <v>295</v>
      </c>
      <c r="F33" s="32">
        <v>308</v>
      </c>
      <c r="G33" s="33" t="s">
        <v>347</v>
      </c>
      <c r="H33" s="34">
        <f t="shared" si="4"/>
        <v>0.212058</v>
      </c>
      <c r="I33" s="35" t="s">
        <v>348</v>
      </c>
      <c r="J33" s="41" t="s">
        <v>349</v>
      </c>
      <c r="K33" s="37" t="s">
        <v>307</v>
      </c>
      <c r="L33" s="42" t="s">
        <v>308</v>
      </c>
      <c r="M33" s="43" t="s">
        <v>354</v>
      </c>
      <c r="N33" s="39"/>
    </row>
    <row r="34" spans="1:15" s="4" customFormat="1" ht="123" customHeight="1">
      <c r="A34" s="28" t="s">
        <v>344</v>
      </c>
      <c r="B34" s="29" t="s">
        <v>355</v>
      </c>
      <c r="C34" s="30" t="s">
        <v>346</v>
      </c>
      <c r="D34" s="31">
        <v>1</v>
      </c>
      <c r="E34" s="32">
        <v>305</v>
      </c>
      <c r="F34" s="32">
        <v>318</v>
      </c>
      <c r="G34" s="33" t="s">
        <v>347</v>
      </c>
      <c r="H34" s="34">
        <f t="shared" si="4"/>
        <v>0.212058</v>
      </c>
      <c r="I34" s="35" t="s">
        <v>348</v>
      </c>
      <c r="J34" s="41" t="s">
        <v>349</v>
      </c>
      <c r="K34" s="37" t="s">
        <v>307</v>
      </c>
      <c r="L34" s="42" t="s">
        <v>308</v>
      </c>
      <c r="M34" s="43" t="s">
        <v>354</v>
      </c>
      <c r="N34" s="39"/>
    </row>
    <row r="35" spans="1:15" s="4" customFormat="1" ht="123" customHeight="1">
      <c r="A35" s="28" t="s">
        <v>344</v>
      </c>
      <c r="B35" s="29" t="s">
        <v>356</v>
      </c>
      <c r="C35" s="30" t="s">
        <v>346</v>
      </c>
      <c r="D35" s="31">
        <v>1</v>
      </c>
      <c r="E35" s="32">
        <v>320</v>
      </c>
      <c r="F35" s="32">
        <v>333</v>
      </c>
      <c r="G35" s="33" t="s">
        <v>347</v>
      </c>
      <c r="H35" s="34">
        <f t="shared" si="4"/>
        <v>0.212058</v>
      </c>
      <c r="I35" s="35" t="s">
        <v>348</v>
      </c>
      <c r="J35" s="41" t="s">
        <v>349</v>
      </c>
      <c r="K35" s="37" t="s">
        <v>307</v>
      </c>
      <c r="L35" s="42" t="s">
        <v>308</v>
      </c>
      <c r="M35" s="43" t="s">
        <v>350</v>
      </c>
      <c r="N35" s="39"/>
    </row>
    <row r="36" spans="1:15" s="4" customFormat="1" ht="137.1" customHeight="1">
      <c r="A36" s="28" t="s">
        <v>357</v>
      </c>
      <c r="B36" s="29" t="s">
        <v>358</v>
      </c>
      <c r="C36" s="30" t="s">
        <v>359</v>
      </c>
      <c r="D36" s="31">
        <v>1</v>
      </c>
      <c r="E36" s="32">
        <v>318</v>
      </c>
      <c r="F36" s="32">
        <v>328</v>
      </c>
      <c r="G36" s="33" t="s">
        <v>360</v>
      </c>
      <c r="H36" s="34">
        <f>0.825*0.325*0.595</f>
        <v>0.15953437500000001</v>
      </c>
      <c r="I36" s="35" t="s">
        <v>361</v>
      </c>
      <c r="J36" s="45" t="s">
        <v>362</v>
      </c>
      <c r="K36" s="37" t="s">
        <v>307</v>
      </c>
      <c r="L36" s="42" t="s">
        <v>308</v>
      </c>
      <c r="M36" s="43" t="s">
        <v>363</v>
      </c>
      <c r="N36" s="39"/>
    </row>
    <row r="37" spans="1:15" s="4" customFormat="1" ht="137.1" customHeight="1">
      <c r="A37" s="28" t="s">
        <v>357</v>
      </c>
      <c r="B37" s="29" t="s">
        <v>364</v>
      </c>
      <c r="C37" s="30" t="s">
        <v>359</v>
      </c>
      <c r="D37" s="31">
        <v>1</v>
      </c>
      <c r="E37" s="32">
        <v>338</v>
      </c>
      <c r="F37" s="32">
        <v>348</v>
      </c>
      <c r="G37" s="33" t="s">
        <v>360</v>
      </c>
      <c r="H37" s="34">
        <f>0.825*0.325*0.595</f>
        <v>0.15953437500000001</v>
      </c>
      <c r="I37" s="35" t="s">
        <v>361</v>
      </c>
      <c r="J37" s="45" t="s">
        <v>362</v>
      </c>
      <c r="K37" s="37" t="s">
        <v>307</v>
      </c>
      <c r="L37" s="42" t="s">
        <v>308</v>
      </c>
      <c r="M37" s="43" t="s">
        <v>363</v>
      </c>
      <c r="N37" s="39"/>
    </row>
    <row r="38" spans="1:15" s="4" customFormat="1" ht="137.1" customHeight="1">
      <c r="A38" s="28" t="s">
        <v>357</v>
      </c>
      <c r="B38" s="29" t="s">
        <v>365</v>
      </c>
      <c r="C38" s="30" t="s">
        <v>359</v>
      </c>
      <c r="D38" s="31">
        <v>1</v>
      </c>
      <c r="E38" s="32">
        <v>358</v>
      </c>
      <c r="F38" s="32">
        <v>368</v>
      </c>
      <c r="G38" s="33" t="s">
        <v>360</v>
      </c>
      <c r="H38" s="34">
        <f>0.825*0.325*0.595</f>
        <v>0.15953437500000001</v>
      </c>
      <c r="I38" s="35" t="s">
        <v>361</v>
      </c>
      <c r="J38" s="45" t="s">
        <v>362</v>
      </c>
      <c r="K38" s="37" t="s">
        <v>307</v>
      </c>
      <c r="L38" s="42" t="s">
        <v>308</v>
      </c>
      <c r="M38" s="43" t="s">
        <v>363</v>
      </c>
      <c r="N38" s="39"/>
    </row>
    <row r="39" spans="1:15" s="4" customFormat="1" ht="137.1" customHeight="1">
      <c r="A39" s="28" t="s">
        <v>357</v>
      </c>
      <c r="B39" s="29" t="s">
        <v>366</v>
      </c>
      <c r="C39" s="30" t="s">
        <v>367</v>
      </c>
      <c r="D39" s="31">
        <v>1</v>
      </c>
      <c r="E39" s="32">
        <v>412</v>
      </c>
      <c r="F39" s="32">
        <v>422</v>
      </c>
      <c r="G39" s="33" t="s">
        <v>368</v>
      </c>
      <c r="H39" s="34">
        <f>0.945*0.39*0.5</f>
        <v>0.18427499999999999</v>
      </c>
      <c r="I39" s="35" t="s">
        <v>369</v>
      </c>
      <c r="J39" s="45" t="s">
        <v>370</v>
      </c>
      <c r="K39" s="37" t="s">
        <v>307</v>
      </c>
      <c r="L39" s="42" t="s">
        <v>308</v>
      </c>
      <c r="M39" s="43" t="s">
        <v>371</v>
      </c>
      <c r="N39" s="39"/>
    </row>
    <row r="40" spans="1:15" s="4" customFormat="1" ht="137.1" customHeight="1">
      <c r="A40" s="28" t="s">
        <v>357</v>
      </c>
      <c r="B40" s="29" t="s">
        <v>366</v>
      </c>
      <c r="C40" s="30" t="s">
        <v>367</v>
      </c>
      <c r="D40" s="31"/>
      <c r="E40" s="32">
        <v>412</v>
      </c>
      <c r="F40" s="32">
        <v>422</v>
      </c>
      <c r="G40" s="33" t="s">
        <v>368</v>
      </c>
      <c r="H40" s="34">
        <f>0.945*0.39*0.5</f>
        <v>0.18427499999999999</v>
      </c>
      <c r="I40" s="35" t="s">
        <v>369</v>
      </c>
      <c r="J40" s="45" t="s">
        <v>370</v>
      </c>
      <c r="K40" s="37" t="s">
        <v>307</v>
      </c>
      <c r="L40" s="42" t="s">
        <v>308</v>
      </c>
      <c r="M40" s="43" t="s">
        <v>371</v>
      </c>
      <c r="N40" s="39"/>
    </row>
    <row r="41" spans="1:15" s="4" customFormat="1" ht="158.1" customHeight="1">
      <c r="A41" s="46" t="s">
        <v>372</v>
      </c>
      <c r="B41" s="47" t="s">
        <v>373</v>
      </c>
      <c r="C41" s="48" t="s">
        <v>374</v>
      </c>
      <c r="D41" s="49">
        <v>1</v>
      </c>
      <c r="E41" s="50">
        <v>438</v>
      </c>
      <c r="F41" s="51">
        <v>460</v>
      </c>
      <c r="G41" s="52" t="s">
        <v>375</v>
      </c>
      <c r="H41" s="53">
        <f t="shared" ref="H41:H45" si="5">1.23*0.46*0.64</f>
        <v>0.36211199999999999</v>
      </c>
      <c r="I41" s="54" t="s">
        <v>376</v>
      </c>
      <c r="J41" s="55" t="s">
        <v>377</v>
      </c>
      <c r="K41" s="56" t="s">
        <v>378</v>
      </c>
      <c r="L41" s="26" t="s">
        <v>308</v>
      </c>
      <c r="M41" s="57" t="s">
        <v>379</v>
      </c>
      <c r="N41" s="58"/>
      <c r="O41" s="59"/>
    </row>
    <row r="42" spans="1:15" s="4" customFormat="1" ht="168.95" customHeight="1">
      <c r="A42" s="46" t="s">
        <v>372</v>
      </c>
      <c r="B42" s="47" t="s">
        <v>380</v>
      </c>
      <c r="C42" s="48" t="s">
        <v>374</v>
      </c>
      <c r="D42" s="49">
        <v>1</v>
      </c>
      <c r="E42" s="50">
        <v>455</v>
      </c>
      <c r="F42" s="51">
        <v>477</v>
      </c>
      <c r="G42" s="52" t="s">
        <v>375</v>
      </c>
      <c r="H42" s="53">
        <f t="shared" si="5"/>
        <v>0.36211199999999999</v>
      </c>
      <c r="I42" s="54" t="s">
        <v>376</v>
      </c>
      <c r="J42" s="55" t="s">
        <v>381</v>
      </c>
      <c r="K42" s="56" t="s">
        <v>378</v>
      </c>
      <c r="L42" s="26" t="s">
        <v>308</v>
      </c>
      <c r="M42" s="57" t="s">
        <v>379</v>
      </c>
      <c r="N42" s="58"/>
      <c r="O42" s="59"/>
    </row>
    <row r="43" spans="1:15" s="4" customFormat="1" ht="165" customHeight="1">
      <c r="A43" s="46" t="s">
        <v>372</v>
      </c>
      <c r="B43" s="47" t="s">
        <v>382</v>
      </c>
      <c r="C43" s="48" t="s">
        <v>374</v>
      </c>
      <c r="D43" s="49">
        <v>1</v>
      </c>
      <c r="E43" s="50">
        <v>458</v>
      </c>
      <c r="F43" s="51">
        <v>480</v>
      </c>
      <c r="G43" s="52" t="s">
        <v>375</v>
      </c>
      <c r="H43" s="53">
        <f t="shared" si="5"/>
        <v>0.36211199999999999</v>
      </c>
      <c r="I43" s="54" t="s">
        <v>376</v>
      </c>
      <c r="J43" s="55" t="s">
        <v>383</v>
      </c>
      <c r="K43" s="56" t="s">
        <v>378</v>
      </c>
      <c r="L43" s="26" t="s">
        <v>308</v>
      </c>
      <c r="M43" s="57" t="s">
        <v>379</v>
      </c>
      <c r="N43" s="58"/>
      <c r="O43" s="59"/>
    </row>
    <row r="44" spans="1:15" s="4" customFormat="1" ht="165" customHeight="1">
      <c r="A44" s="46" t="s">
        <v>372</v>
      </c>
      <c r="B44" s="47" t="s">
        <v>384</v>
      </c>
      <c r="C44" s="48" t="s">
        <v>374</v>
      </c>
      <c r="D44" s="49">
        <v>1</v>
      </c>
      <c r="E44" s="50">
        <v>475</v>
      </c>
      <c r="F44" s="51">
        <v>497</v>
      </c>
      <c r="G44" s="52" t="s">
        <v>375</v>
      </c>
      <c r="H44" s="53">
        <f t="shared" si="5"/>
        <v>0.36211199999999999</v>
      </c>
      <c r="I44" s="54" t="s">
        <v>376</v>
      </c>
      <c r="J44" s="55" t="s">
        <v>385</v>
      </c>
      <c r="K44" s="56" t="s">
        <v>378</v>
      </c>
      <c r="L44" s="26" t="s">
        <v>308</v>
      </c>
      <c r="M44" s="57" t="s">
        <v>379</v>
      </c>
      <c r="N44" s="58"/>
      <c r="O44" s="59"/>
    </row>
    <row r="45" spans="1:15" s="4" customFormat="1" ht="176.1" customHeight="1">
      <c r="A45" s="46" t="s">
        <v>372</v>
      </c>
      <c r="B45" s="47" t="s">
        <v>386</v>
      </c>
      <c r="C45" s="48" t="s">
        <v>374</v>
      </c>
      <c r="D45" s="49">
        <v>1</v>
      </c>
      <c r="E45" s="50">
        <v>498</v>
      </c>
      <c r="F45" s="51">
        <v>520</v>
      </c>
      <c r="G45" s="52" t="s">
        <v>375</v>
      </c>
      <c r="H45" s="53">
        <f t="shared" si="5"/>
        <v>0.36211199999999999</v>
      </c>
      <c r="I45" s="54" t="s">
        <v>376</v>
      </c>
      <c r="J45" s="55" t="s">
        <v>387</v>
      </c>
      <c r="K45" s="56" t="s">
        <v>378</v>
      </c>
      <c r="L45" s="26" t="s">
        <v>308</v>
      </c>
      <c r="M45" s="57" t="s">
        <v>379</v>
      </c>
      <c r="N45" s="58"/>
      <c r="O45" s="59"/>
    </row>
    <row r="46" spans="1:15" s="4" customFormat="1" ht="87" customHeight="1">
      <c r="A46" s="28" t="s">
        <v>388</v>
      </c>
      <c r="B46" s="29" t="s">
        <v>389</v>
      </c>
      <c r="C46" s="40" t="s">
        <v>390</v>
      </c>
      <c r="D46" s="60">
        <v>1</v>
      </c>
      <c r="E46" s="32">
        <v>163</v>
      </c>
      <c r="F46" s="32">
        <v>175</v>
      </c>
      <c r="G46" s="33" t="s">
        <v>391</v>
      </c>
      <c r="H46" s="34">
        <f t="shared" ref="H46:H49" si="6">0.89*0.43*0.46</f>
        <v>0.176042</v>
      </c>
      <c r="I46" s="35" t="s">
        <v>392</v>
      </c>
      <c r="J46" s="36" t="s">
        <v>393</v>
      </c>
      <c r="K46" s="37" t="s">
        <v>307</v>
      </c>
      <c r="L46" s="26" t="s">
        <v>308</v>
      </c>
      <c r="M46" s="38" t="s">
        <v>394</v>
      </c>
      <c r="N46" s="39"/>
    </row>
    <row r="47" spans="1:15" s="4" customFormat="1" ht="87" customHeight="1">
      <c r="A47" s="28" t="s">
        <v>388</v>
      </c>
      <c r="B47" s="29" t="s">
        <v>395</v>
      </c>
      <c r="C47" s="40" t="s">
        <v>390</v>
      </c>
      <c r="D47" s="60">
        <v>1</v>
      </c>
      <c r="E47" s="32">
        <v>178</v>
      </c>
      <c r="F47" s="32">
        <v>190</v>
      </c>
      <c r="G47" s="33" t="s">
        <v>391</v>
      </c>
      <c r="H47" s="34">
        <f t="shared" si="6"/>
        <v>0.176042</v>
      </c>
      <c r="I47" s="35" t="s">
        <v>392</v>
      </c>
      <c r="J47" s="36" t="s">
        <v>393</v>
      </c>
      <c r="K47" s="37" t="s">
        <v>307</v>
      </c>
      <c r="L47" s="26" t="s">
        <v>308</v>
      </c>
      <c r="M47" s="38" t="s">
        <v>394</v>
      </c>
      <c r="N47" s="39"/>
    </row>
    <row r="48" spans="1:15" s="4" customFormat="1" ht="98.1" customHeight="1">
      <c r="A48" s="28" t="s">
        <v>388</v>
      </c>
      <c r="B48" s="29" t="s">
        <v>396</v>
      </c>
      <c r="C48" s="40" t="s">
        <v>390</v>
      </c>
      <c r="D48" s="60">
        <v>1</v>
      </c>
      <c r="E48" s="32">
        <v>163</v>
      </c>
      <c r="F48" s="32">
        <v>175</v>
      </c>
      <c r="G48" s="33" t="s">
        <v>391</v>
      </c>
      <c r="H48" s="34">
        <f t="shared" si="6"/>
        <v>0.176042</v>
      </c>
      <c r="I48" s="35" t="s">
        <v>392</v>
      </c>
      <c r="J48" s="36" t="s">
        <v>393</v>
      </c>
      <c r="K48" s="37" t="s">
        <v>307</v>
      </c>
      <c r="L48" s="26" t="s">
        <v>308</v>
      </c>
      <c r="M48" s="38" t="s">
        <v>394</v>
      </c>
      <c r="N48" s="39"/>
    </row>
    <row r="49" spans="1:14" s="4" customFormat="1" ht="98.1" customHeight="1">
      <c r="A49" s="28" t="s">
        <v>388</v>
      </c>
      <c r="B49" s="29" t="s">
        <v>397</v>
      </c>
      <c r="C49" s="40" t="s">
        <v>390</v>
      </c>
      <c r="D49" s="60">
        <v>1</v>
      </c>
      <c r="E49" s="32">
        <v>178</v>
      </c>
      <c r="F49" s="32">
        <v>190</v>
      </c>
      <c r="G49" s="33" t="s">
        <v>391</v>
      </c>
      <c r="H49" s="34">
        <f t="shared" si="6"/>
        <v>0.176042</v>
      </c>
      <c r="I49" s="35" t="s">
        <v>392</v>
      </c>
      <c r="J49" s="36" t="s">
        <v>393</v>
      </c>
      <c r="K49" s="37" t="s">
        <v>307</v>
      </c>
      <c r="L49" s="26" t="s">
        <v>308</v>
      </c>
      <c r="M49" s="38" t="s">
        <v>394</v>
      </c>
      <c r="N49" s="39"/>
    </row>
    <row r="50" spans="1:14" s="4" customFormat="1" ht="123" customHeight="1">
      <c r="A50" s="28" t="s">
        <v>398</v>
      </c>
      <c r="B50" s="29" t="s">
        <v>399</v>
      </c>
      <c r="C50" s="30" t="s">
        <v>400</v>
      </c>
      <c r="D50" s="31">
        <v>1</v>
      </c>
      <c r="E50" s="32">
        <v>185</v>
      </c>
      <c r="F50" s="32">
        <v>198</v>
      </c>
      <c r="G50" s="33" t="s">
        <v>401</v>
      </c>
      <c r="H50" s="34">
        <f t="shared" ref="H50:H52" si="7">0.97*0.44*0.39</f>
        <v>0.16645199999999999</v>
      </c>
      <c r="I50" s="35" t="s">
        <v>402</v>
      </c>
      <c r="J50" s="36" t="s">
        <v>403</v>
      </c>
      <c r="K50" s="37" t="s">
        <v>307</v>
      </c>
      <c r="L50" s="26" t="s">
        <v>308</v>
      </c>
      <c r="M50" s="38" t="s">
        <v>404</v>
      </c>
      <c r="N50" s="39"/>
    </row>
    <row r="51" spans="1:14" s="4" customFormat="1" ht="123" customHeight="1">
      <c r="A51" s="28" t="s">
        <v>398</v>
      </c>
      <c r="B51" s="29" t="s">
        <v>405</v>
      </c>
      <c r="C51" s="30" t="s">
        <v>400</v>
      </c>
      <c r="D51" s="31">
        <v>1</v>
      </c>
      <c r="E51" s="32">
        <v>198</v>
      </c>
      <c r="F51" s="32">
        <v>210</v>
      </c>
      <c r="G51" s="33" t="s">
        <v>401</v>
      </c>
      <c r="H51" s="34">
        <f t="shared" si="7"/>
        <v>0.16645199999999999</v>
      </c>
      <c r="I51" s="35" t="s">
        <v>402</v>
      </c>
      <c r="J51" s="36" t="s">
        <v>403</v>
      </c>
      <c r="K51" s="37" t="s">
        <v>307</v>
      </c>
      <c r="L51" s="26" t="s">
        <v>308</v>
      </c>
      <c r="M51" s="38" t="s">
        <v>404</v>
      </c>
      <c r="N51" s="39"/>
    </row>
    <row r="52" spans="1:14" s="4" customFormat="1" ht="123" customHeight="1">
      <c r="A52" s="28" t="s">
        <v>398</v>
      </c>
      <c r="B52" s="29" t="s">
        <v>406</v>
      </c>
      <c r="C52" s="30" t="s">
        <v>400</v>
      </c>
      <c r="D52" s="31">
        <v>1</v>
      </c>
      <c r="E52" s="32">
        <v>208</v>
      </c>
      <c r="F52" s="32">
        <v>220</v>
      </c>
      <c r="G52" s="33" t="s">
        <v>401</v>
      </c>
      <c r="H52" s="34">
        <f t="shared" si="7"/>
        <v>0.16645199999999999</v>
      </c>
      <c r="I52" s="35" t="s">
        <v>402</v>
      </c>
      <c r="J52" s="36" t="s">
        <v>403</v>
      </c>
      <c r="K52" s="37" t="s">
        <v>307</v>
      </c>
      <c r="L52" s="26" t="s">
        <v>308</v>
      </c>
      <c r="M52" s="38" t="s">
        <v>404</v>
      </c>
      <c r="N52" s="39"/>
    </row>
    <row r="53" spans="1:14" s="4" customFormat="1" ht="162.94999999999999" customHeight="1">
      <c r="A53" s="28"/>
      <c r="B53" s="61" t="s">
        <v>407</v>
      </c>
      <c r="C53" s="62" t="s">
        <v>408</v>
      </c>
      <c r="D53" s="60">
        <v>1</v>
      </c>
      <c r="E53" s="32">
        <v>1110</v>
      </c>
      <c r="F53" s="32">
        <v>1110</v>
      </c>
      <c r="G53" s="33" t="s">
        <v>409</v>
      </c>
      <c r="H53" s="34">
        <f t="shared" ref="H53:H55" si="8">1.05*0.28*0.55</f>
        <v>0.16170000000000001</v>
      </c>
      <c r="I53" s="35" t="s">
        <v>410</v>
      </c>
      <c r="J53" s="63" t="s">
        <v>411</v>
      </c>
      <c r="K53" s="37" t="s">
        <v>307</v>
      </c>
      <c r="L53" s="26" t="s">
        <v>308</v>
      </c>
      <c r="M53" s="38"/>
      <c r="N53" s="39"/>
    </row>
    <row r="54" spans="1:14" s="4" customFormat="1" ht="162.94999999999999" customHeight="1">
      <c r="A54" s="28"/>
      <c r="B54" s="61" t="s">
        <v>407</v>
      </c>
      <c r="C54" s="62" t="s">
        <v>408</v>
      </c>
      <c r="D54" s="60">
        <v>1</v>
      </c>
      <c r="E54" s="32">
        <v>1110</v>
      </c>
      <c r="F54" s="32">
        <v>1110</v>
      </c>
      <c r="G54" s="33" t="s">
        <v>409</v>
      </c>
      <c r="H54" s="34">
        <f t="shared" si="8"/>
        <v>0.16170000000000001</v>
      </c>
      <c r="I54" s="35" t="s">
        <v>410</v>
      </c>
      <c r="J54" s="63" t="s">
        <v>411</v>
      </c>
      <c r="K54" s="37" t="s">
        <v>307</v>
      </c>
      <c r="L54" s="26" t="s">
        <v>308</v>
      </c>
      <c r="M54" s="38"/>
      <c r="N54" s="39"/>
    </row>
    <row r="55" spans="1:14" s="4" customFormat="1" ht="162.94999999999999" customHeight="1">
      <c r="A55" s="28"/>
      <c r="B55" s="61" t="s">
        <v>407</v>
      </c>
      <c r="C55" s="62" t="s">
        <v>408</v>
      </c>
      <c r="D55" s="60">
        <v>1</v>
      </c>
      <c r="E55" s="32">
        <v>1110</v>
      </c>
      <c r="F55" s="32">
        <v>1110</v>
      </c>
      <c r="G55" s="33" t="s">
        <v>409</v>
      </c>
      <c r="H55" s="34">
        <f t="shared" si="8"/>
        <v>0.16170000000000001</v>
      </c>
      <c r="I55" s="35" t="s">
        <v>410</v>
      </c>
      <c r="J55" s="63" t="s">
        <v>411</v>
      </c>
      <c r="K55" s="37" t="s">
        <v>307</v>
      </c>
      <c r="L55" s="26" t="s">
        <v>308</v>
      </c>
      <c r="M55" s="38"/>
      <c r="N55" s="39"/>
    </row>
    <row r="56" spans="1:14" s="4" customFormat="1" ht="162.94999999999999" customHeight="1">
      <c r="A56" s="28"/>
      <c r="B56" s="61" t="s">
        <v>412</v>
      </c>
      <c r="C56" s="62" t="s">
        <v>413</v>
      </c>
      <c r="D56" s="60">
        <v>1</v>
      </c>
      <c r="E56" s="32">
        <v>735</v>
      </c>
      <c r="F56" s="32">
        <v>735</v>
      </c>
      <c r="G56" s="33" t="s">
        <v>414</v>
      </c>
      <c r="H56" s="34">
        <f>0.92*0.24*0.52</f>
        <v>0.114816</v>
      </c>
      <c r="I56" s="35" t="s">
        <v>415</v>
      </c>
      <c r="J56" s="30" t="s">
        <v>416</v>
      </c>
      <c r="K56" s="37" t="s">
        <v>307</v>
      </c>
      <c r="L56" s="26" t="s">
        <v>308</v>
      </c>
      <c r="M56" s="38"/>
      <c r="N56" s="39"/>
    </row>
    <row r="57" spans="1:14" s="4" customFormat="1" ht="162.94999999999999" customHeight="1">
      <c r="A57" s="28"/>
      <c r="B57" s="61" t="s">
        <v>412</v>
      </c>
      <c r="C57" s="62" t="s">
        <v>413</v>
      </c>
      <c r="D57" s="60">
        <v>1</v>
      </c>
      <c r="E57" s="32">
        <v>735</v>
      </c>
      <c r="F57" s="32">
        <v>735</v>
      </c>
      <c r="G57" s="33" t="s">
        <v>414</v>
      </c>
      <c r="H57" s="34">
        <f>0.92*0.24*0.52</f>
        <v>0.114816</v>
      </c>
      <c r="I57" s="35" t="s">
        <v>415</v>
      </c>
      <c r="J57" s="30" t="s">
        <v>416</v>
      </c>
      <c r="K57" s="37" t="s">
        <v>307</v>
      </c>
      <c r="L57" s="26" t="s">
        <v>308</v>
      </c>
      <c r="M57" s="38"/>
      <c r="N57" s="39"/>
    </row>
    <row r="58" spans="1:14" s="4" customFormat="1" ht="162.94999999999999" customHeight="1">
      <c r="A58" s="28"/>
      <c r="B58" s="64" t="s">
        <v>417</v>
      </c>
      <c r="C58" s="62" t="s">
        <v>418</v>
      </c>
      <c r="D58" s="60">
        <v>1</v>
      </c>
      <c r="E58" s="32">
        <v>1230</v>
      </c>
      <c r="F58" s="32">
        <v>1230</v>
      </c>
      <c r="G58" s="33" t="s">
        <v>409</v>
      </c>
      <c r="H58" s="34">
        <f>1.05*0.28*0.55</f>
        <v>0.16170000000000001</v>
      </c>
      <c r="I58" s="35" t="s">
        <v>410</v>
      </c>
      <c r="J58" s="63" t="s">
        <v>411</v>
      </c>
      <c r="K58" s="37" t="s">
        <v>307</v>
      </c>
      <c r="L58" s="26" t="s">
        <v>308</v>
      </c>
      <c r="M58" s="38"/>
      <c r="N58" s="39"/>
    </row>
    <row r="59" spans="1:14" s="4" customFormat="1" ht="144.94999999999999" customHeight="1">
      <c r="A59" s="28"/>
      <c r="B59" s="64" t="s">
        <v>419</v>
      </c>
      <c r="C59" s="62" t="s">
        <v>420</v>
      </c>
      <c r="D59" s="60">
        <v>1</v>
      </c>
      <c r="E59" s="32">
        <v>1230</v>
      </c>
      <c r="F59" s="32">
        <v>1230</v>
      </c>
      <c r="G59" s="33" t="s">
        <v>421</v>
      </c>
      <c r="H59" s="34">
        <f t="shared" ref="H59:H61" si="9">1.13*0.3*0.54</f>
        <v>0.18306</v>
      </c>
      <c r="I59" s="35" t="s">
        <v>410</v>
      </c>
      <c r="J59" s="63" t="s">
        <v>411</v>
      </c>
      <c r="K59" s="37" t="s">
        <v>307</v>
      </c>
      <c r="L59" s="26" t="s">
        <v>308</v>
      </c>
      <c r="M59" s="38"/>
      <c r="N59" s="39"/>
    </row>
    <row r="60" spans="1:14" s="4" customFormat="1" ht="144.94999999999999" customHeight="1">
      <c r="A60" s="28"/>
      <c r="B60" s="64" t="s">
        <v>419</v>
      </c>
      <c r="C60" s="62" t="s">
        <v>422</v>
      </c>
      <c r="D60" s="60">
        <v>1</v>
      </c>
      <c r="E60" s="32">
        <v>1230</v>
      </c>
      <c r="F60" s="32">
        <v>1230</v>
      </c>
      <c r="G60" s="33" t="s">
        <v>421</v>
      </c>
      <c r="H60" s="34">
        <f t="shared" si="9"/>
        <v>0.18306</v>
      </c>
      <c r="I60" s="35" t="s">
        <v>410</v>
      </c>
      <c r="J60" s="63" t="s">
        <v>411</v>
      </c>
      <c r="K60" s="37" t="s">
        <v>307</v>
      </c>
      <c r="L60" s="26" t="s">
        <v>308</v>
      </c>
      <c r="M60" s="38"/>
      <c r="N60" s="39"/>
    </row>
    <row r="61" spans="1:14" s="4" customFormat="1" ht="144.94999999999999" customHeight="1">
      <c r="A61" s="28"/>
      <c r="B61" s="64" t="s">
        <v>419</v>
      </c>
      <c r="C61" s="62" t="s">
        <v>423</v>
      </c>
      <c r="D61" s="60">
        <v>1</v>
      </c>
      <c r="E61" s="32">
        <v>1230</v>
      </c>
      <c r="F61" s="32">
        <v>1230</v>
      </c>
      <c r="G61" s="33" t="s">
        <v>421</v>
      </c>
      <c r="H61" s="34">
        <f t="shared" si="9"/>
        <v>0.18306</v>
      </c>
      <c r="I61" s="35" t="s">
        <v>410</v>
      </c>
      <c r="J61" s="63" t="s">
        <v>411</v>
      </c>
      <c r="K61" s="37" t="s">
        <v>307</v>
      </c>
      <c r="L61" s="26" t="s">
        <v>308</v>
      </c>
      <c r="M61" s="38"/>
      <c r="N61" s="39"/>
    </row>
    <row r="62" spans="1:14" s="4" customFormat="1" ht="144.94999999999999" customHeight="1">
      <c r="A62" s="28"/>
      <c r="B62" s="65" t="s">
        <v>424</v>
      </c>
      <c r="C62" s="62" t="s">
        <v>425</v>
      </c>
      <c r="D62" s="60">
        <v>1</v>
      </c>
      <c r="E62" s="32">
        <v>865</v>
      </c>
      <c r="F62" s="32">
        <v>865</v>
      </c>
      <c r="G62" s="33" t="s">
        <v>426</v>
      </c>
      <c r="H62" s="34">
        <f t="shared" ref="H62:H64" si="10">1*0.33*0.57</f>
        <v>0.18809999999999999</v>
      </c>
      <c r="I62" s="35" t="s">
        <v>427</v>
      </c>
      <c r="J62" s="63" t="s">
        <v>428</v>
      </c>
      <c r="K62" s="37" t="s">
        <v>307</v>
      </c>
      <c r="L62" s="26" t="s">
        <v>308</v>
      </c>
      <c r="M62" s="38"/>
      <c r="N62" s="39"/>
    </row>
    <row r="63" spans="1:14" s="4" customFormat="1" ht="144.94999999999999" customHeight="1">
      <c r="A63" s="28"/>
      <c r="B63" s="65" t="s">
        <v>424</v>
      </c>
      <c r="C63" s="62" t="s">
        <v>425</v>
      </c>
      <c r="D63" s="60">
        <v>1</v>
      </c>
      <c r="E63" s="32">
        <v>865</v>
      </c>
      <c r="F63" s="32">
        <v>865</v>
      </c>
      <c r="G63" s="33" t="s">
        <v>426</v>
      </c>
      <c r="H63" s="34">
        <f t="shared" si="10"/>
        <v>0.18809999999999999</v>
      </c>
      <c r="I63" s="35" t="s">
        <v>427</v>
      </c>
      <c r="J63" s="63" t="s">
        <v>428</v>
      </c>
      <c r="K63" s="37" t="s">
        <v>307</v>
      </c>
      <c r="L63" s="26" t="s">
        <v>308</v>
      </c>
      <c r="M63" s="38"/>
      <c r="N63" s="39"/>
    </row>
    <row r="64" spans="1:14" s="4" customFormat="1" ht="144.94999999999999" customHeight="1">
      <c r="A64" s="28"/>
      <c r="B64" s="65" t="s">
        <v>424</v>
      </c>
      <c r="C64" s="62" t="s">
        <v>425</v>
      </c>
      <c r="D64" s="60">
        <v>1</v>
      </c>
      <c r="E64" s="32">
        <v>865</v>
      </c>
      <c r="F64" s="32">
        <v>865</v>
      </c>
      <c r="G64" s="33" t="s">
        <v>426</v>
      </c>
      <c r="H64" s="34">
        <f t="shared" si="10"/>
        <v>0.18809999999999999</v>
      </c>
      <c r="I64" s="35" t="s">
        <v>427</v>
      </c>
      <c r="J64" s="63" t="s">
        <v>428</v>
      </c>
      <c r="K64" s="37" t="s">
        <v>307</v>
      </c>
      <c r="L64" s="26" t="s">
        <v>308</v>
      </c>
      <c r="M64" s="38"/>
      <c r="N64" s="39"/>
    </row>
    <row r="65" spans="1:15" s="4" customFormat="1" ht="99.95" customHeight="1">
      <c r="A65" s="28" t="s">
        <v>388</v>
      </c>
      <c r="B65" s="29" t="s">
        <v>429</v>
      </c>
      <c r="C65" s="48" t="s">
        <v>430</v>
      </c>
      <c r="D65" s="60">
        <v>1</v>
      </c>
      <c r="E65" s="32">
        <v>713</v>
      </c>
      <c r="F65" s="32">
        <v>728</v>
      </c>
      <c r="G65" s="33" t="s">
        <v>431</v>
      </c>
      <c r="H65" s="34">
        <f>1.21*0.34*0.6</f>
        <v>0.24684</v>
      </c>
      <c r="I65" s="35" t="s">
        <v>432</v>
      </c>
      <c r="J65" s="36" t="s">
        <v>433</v>
      </c>
      <c r="K65" s="37" t="s">
        <v>307</v>
      </c>
      <c r="L65" s="26" t="s">
        <v>308</v>
      </c>
      <c r="M65" s="38"/>
      <c r="N65" s="39"/>
    </row>
    <row r="66" spans="1:15" s="4" customFormat="1" ht="99.95" customHeight="1">
      <c r="A66" s="28" t="s">
        <v>388</v>
      </c>
      <c r="B66" s="29" t="s">
        <v>434</v>
      </c>
      <c r="C66" s="48" t="s">
        <v>430</v>
      </c>
      <c r="D66" s="60">
        <v>1</v>
      </c>
      <c r="E66" s="32">
        <v>713</v>
      </c>
      <c r="F66" s="32">
        <v>728</v>
      </c>
      <c r="G66" s="33" t="s">
        <v>431</v>
      </c>
      <c r="H66" s="34">
        <f>1.21*0.34*0.6</f>
        <v>0.24684</v>
      </c>
      <c r="I66" s="35" t="s">
        <v>432</v>
      </c>
      <c r="J66" s="36" t="s">
        <v>433</v>
      </c>
      <c r="K66" s="37" t="s">
        <v>307</v>
      </c>
      <c r="L66" s="26" t="s">
        <v>308</v>
      </c>
      <c r="M66" s="38"/>
      <c r="N66" s="39"/>
    </row>
    <row r="67" spans="1:15" s="4" customFormat="1" ht="99">
      <c r="A67" s="28" t="s">
        <v>388</v>
      </c>
      <c r="B67" s="29" t="s">
        <v>435</v>
      </c>
      <c r="C67" s="48" t="s">
        <v>430</v>
      </c>
      <c r="D67" s="60">
        <v>1</v>
      </c>
      <c r="E67" s="32">
        <v>823</v>
      </c>
      <c r="F67" s="32">
        <v>838</v>
      </c>
      <c r="G67" s="33" t="s">
        <v>431</v>
      </c>
      <c r="H67" s="34">
        <f>1.08*0.35*0.51</f>
        <v>0.19278000000000001</v>
      </c>
      <c r="I67" s="35" t="s">
        <v>432</v>
      </c>
      <c r="J67" s="36" t="s">
        <v>436</v>
      </c>
      <c r="K67" s="37" t="s">
        <v>307</v>
      </c>
      <c r="L67" s="26" t="s">
        <v>308</v>
      </c>
      <c r="M67" s="38"/>
      <c r="N67" s="39"/>
    </row>
    <row r="68" spans="1:15" s="4" customFormat="1" ht="99">
      <c r="A68" s="28" t="s">
        <v>388</v>
      </c>
      <c r="B68" s="29" t="s">
        <v>435</v>
      </c>
      <c r="C68" s="48" t="s">
        <v>430</v>
      </c>
      <c r="D68" s="60">
        <v>1</v>
      </c>
      <c r="E68" s="32">
        <v>823</v>
      </c>
      <c r="F68" s="32">
        <v>838</v>
      </c>
      <c r="G68" s="33" t="s">
        <v>431</v>
      </c>
      <c r="H68" s="34">
        <f>1.08*0.35*0.51</f>
        <v>0.19278000000000001</v>
      </c>
      <c r="I68" s="35" t="s">
        <v>432</v>
      </c>
      <c r="J68" s="36" t="s">
        <v>436</v>
      </c>
      <c r="K68" s="37" t="s">
        <v>307</v>
      </c>
      <c r="L68" s="26" t="s">
        <v>308</v>
      </c>
      <c r="M68" s="38"/>
      <c r="N68" s="39"/>
    </row>
    <row r="69" spans="1:15" s="4" customFormat="1" ht="123" customHeight="1">
      <c r="A69" s="28" t="s">
        <v>437</v>
      </c>
      <c r="B69" s="29" t="s">
        <v>438</v>
      </c>
      <c r="C69" s="30" t="s">
        <v>439</v>
      </c>
      <c r="D69" s="31">
        <v>1</v>
      </c>
      <c r="E69" s="32">
        <v>695</v>
      </c>
      <c r="F69" s="32">
        <v>705</v>
      </c>
      <c r="G69" s="33" t="s">
        <v>440</v>
      </c>
      <c r="H69" s="34">
        <f>1.08*0.25*0.55</f>
        <v>0.14849999999999999</v>
      </c>
      <c r="I69" s="35" t="s">
        <v>441</v>
      </c>
      <c r="J69" s="41" t="s">
        <v>442</v>
      </c>
      <c r="K69" s="37" t="s">
        <v>307</v>
      </c>
      <c r="L69" s="42" t="s">
        <v>308</v>
      </c>
      <c r="M69" s="43"/>
      <c r="N69" s="39"/>
    </row>
    <row r="70" spans="1:15" s="4" customFormat="1" ht="120" customHeight="1">
      <c r="A70" s="46" t="s">
        <v>443</v>
      </c>
      <c r="B70" s="47" t="s">
        <v>444</v>
      </c>
      <c r="C70" s="48" t="s">
        <v>445</v>
      </c>
      <c r="D70" s="49">
        <v>1</v>
      </c>
      <c r="E70" s="50">
        <v>650</v>
      </c>
      <c r="F70" s="51">
        <v>690</v>
      </c>
      <c r="G70" s="52" t="s">
        <v>446</v>
      </c>
      <c r="H70" s="53">
        <f>1.05*0.19*0.63</f>
        <v>0.12568499999999999</v>
      </c>
      <c r="I70" s="54" t="s">
        <v>447</v>
      </c>
      <c r="J70" s="30" t="s">
        <v>448</v>
      </c>
      <c r="K70" s="56" t="s">
        <v>378</v>
      </c>
      <c r="L70" s="26" t="s">
        <v>308</v>
      </c>
      <c r="M70" s="66"/>
      <c r="N70" s="58"/>
      <c r="O70" s="59"/>
    </row>
    <row r="71" spans="1:15" s="4" customFormat="1" ht="120" customHeight="1">
      <c r="A71" s="46" t="s">
        <v>443</v>
      </c>
      <c r="B71" s="47" t="s">
        <v>444</v>
      </c>
      <c r="C71" s="48" t="s">
        <v>445</v>
      </c>
      <c r="D71" s="49">
        <v>1</v>
      </c>
      <c r="E71" s="50">
        <v>650</v>
      </c>
      <c r="F71" s="51">
        <v>690</v>
      </c>
      <c r="G71" s="52" t="s">
        <v>446</v>
      </c>
      <c r="H71" s="53">
        <f>1.05*0.19*0.63</f>
        <v>0.12568499999999999</v>
      </c>
      <c r="I71" s="54" t="s">
        <v>447</v>
      </c>
      <c r="J71" s="30" t="s">
        <v>448</v>
      </c>
      <c r="K71" s="56" t="s">
        <v>378</v>
      </c>
      <c r="L71" s="26" t="s">
        <v>308</v>
      </c>
      <c r="M71" s="66"/>
      <c r="N71" s="58"/>
      <c r="O71" s="59"/>
    </row>
    <row r="72" spans="1:15" s="4" customFormat="1" ht="120" customHeight="1">
      <c r="A72" s="46" t="s">
        <v>443</v>
      </c>
      <c r="B72" s="47" t="s">
        <v>444</v>
      </c>
      <c r="C72" s="48" t="s">
        <v>445</v>
      </c>
      <c r="D72" s="49">
        <v>1</v>
      </c>
      <c r="E72" s="50">
        <v>650</v>
      </c>
      <c r="F72" s="51">
        <v>690</v>
      </c>
      <c r="G72" s="52" t="s">
        <v>446</v>
      </c>
      <c r="H72" s="53">
        <f>1.05*0.19*0.63</f>
        <v>0.12568499999999999</v>
      </c>
      <c r="I72" s="54" t="s">
        <v>447</v>
      </c>
      <c r="J72" s="30" t="s">
        <v>448</v>
      </c>
      <c r="K72" s="56" t="s">
        <v>378</v>
      </c>
      <c r="L72" s="26" t="s">
        <v>308</v>
      </c>
      <c r="M72" s="66"/>
      <c r="N72" s="58"/>
      <c r="O72" s="59"/>
    </row>
    <row r="73" spans="1:15" s="4" customFormat="1" ht="120" customHeight="1">
      <c r="A73" s="46" t="s">
        <v>443</v>
      </c>
      <c r="B73" s="47" t="s">
        <v>449</v>
      </c>
      <c r="C73" s="48" t="s">
        <v>445</v>
      </c>
      <c r="D73" s="49">
        <v>1</v>
      </c>
      <c r="E73" s="50">
        <v>550</v>
      </c>
      <c r="F73" s="51">
        <v>565</v>
      </c>
      <c r="G73" s="52" t="s">
        <v>450</v>
      </c>
      <c r="H73" s="53">
        <f>1.08*0.18*0.58</f>
        <v>0.112752</v>
      </c>
      <c r="I73" s="54" t="s">
        <v>447</v>
      </c>
      <c r="J73" s="30" t="s">
        <v>451</v>
      </c>
      <c r="K73" s="56" t="s">
        <v>378</v>
      </c>
      <c r="L73" s="26" t="s">
        <v>308</v>
      </c>
      <c r="M73" s="66"/>
      <c r="N73" s="58"/>
      <c r="O73" s="59"/>
    </row>
    <row r="74" spans="1:15" s="4" customFormat="1" ht="120" customHeight="1">
      <c r="A74" s="46" t="s">
        <v>443</v>
      </c>
      <c r="B74" s="47" t="s">
        <v>449</v>
      </c>
      <c r="C74" s="48" t="s">
        <v>445</v>
      </c>
      <c r="D74" s="49">
        <v>1</v>
      </c>
      <c r="E74" s="50">
        <v>550</v>
      </c>
      <c r="F74" s="51">
        <v>565</v>
      </c>
      <c r="G74" s="52" t="s">
        <v>450</v>
      </c>
      <c r="H74" s="53">
        <f>1.08*0.18*0.58</f>
        <v>0.112752</v>
      </c>
      <c r="I74" s="54" t="s">
        <v>447</v>
      </c>
      <c r="J74" s="30" t="s">
        <v>451</v>
      </c>
      <c r="K74" s="56" t="s">
        <v>378</v>
      </c>
      <c r="L74" s="26" t="s">
        <v>308</v>
      </c>
      <c r="M74" s="66"/>
      <c r="N74" s="58"/>
      <c r="O74" s="59"/>
    </row>
    <row r="75" spans="1:15" s="4" customFormat="1" ht="120" customHeight="1">
      <c r="A75" s="46" t="s">
        <v>443</v>
      </c>
      <c r="B75" s="47" t="s">
        <v>449</v>
      </c>
      <c r="C75" s="48" t="s">
        <v>445</v>
      </c>
      <c r="D75" s="49">
        <v>1</v>
      </c>
      <c r="E75" s="50">
        <v>550</v>
      </c>
      <c r="F75" s="51">
        <v>565</v>
      </c>
      <c r="G75" s="52" t="s">
        <v>450</v>
      </c>
      <c r="H75" s="53">
        <f>1.08*0.18*0.58</f>
        <v>0.112752</v>
      </c>
      <c r="I75" s="54" t="s">
        <v>447</v>
      </c>
      <c r="J75" s="30" t="s">
        <v>451</v>
      </c>
      <c r="K75" s="56" t="s">
        <v>378</v>
      </c>
      <c r="L75" s="26" t="s">
        <v>308</v>
      </c>
      <c r="M75" s="66"/>
      <c r="N75" s="58"/>
      <c r="O75" s="59"/>
    </row>
    <row r="76" spans="1:15" s="4" customFormat="1" ht="120" customHeight="1">
      <c r="A76" s="46" t="s">
        <v>443</v>
      </c>
      <c r="B76" s="47" t="s">
        <v>449</v>
      </c>
      <c r="C76" s="48" t="s">
        <v>445</v>
      </c>
      <c r="D76" s="49">
        <v>1</v>
      </c>
      <c r="E76" s="50">
        <v>550</v>
      </c>
      <c r="F76" s="51">
        <v>565</v>
      </c>
      <c r="G76" s="52" t="s">
        <v>450</v>
      </c>
      <c r="H76" s="53">
        <f>1.08*0.18*0.58</f>
        <v>0.112752</v>
      </c>
      <c r="I76" s="54" t="s">
        <v>447</v>
      </c>
      <c r="J76" s="30" t="s">
        <v>451</v>
      </c>
      <c r="K76" s="56" t="s">
        <v>378</v>
      </c>
      <c r="L76" s="26" t="s">
        <v>308</v>
      </c>
      <c r="M76" s="66"/>
      <c r="N76" s="58"/>
      <c r="O76" s="59"/>
    </row>
    <row r="77" spans="1:15" s="4" customFormat="1" ht="120" customHeight="1">
      <c r="A77" s="46" t="s">
        <v>443</v>
      </c>
      <c r="B77" s="47" t="s">
        <v>452</v>
      </c>
      <c r="C77" s="48" t="s">
        <v>453</v>
      </c>
      <c r="D77" s="49">
        <v>1</v>
      </c>
      <c r="E77" s="50">
        <v>685</v>
      </c>
      <c r="F77" s="51">
        <v>700</v>
      </c>
      <c r="G77" s="52" t="s">
        <v>446</v>
      </c>
      <c r="H77" s="53">
        <f>0.96*0.18*0.56</f>
        <v>9.6768000000000007E-2</v>
      </c>
      <c r="I77" s="54" t="s">
        <v>447</v>
      </c>
      <c r="J77" s="30" t="s">
        <v>448</v>
      </c>
      <c r="K77" s="56" t="s">
        <v>378</v>
      </c>
      <c r="L77" s="26" t="s">
        <v>308</v>
      </c>
      <c r="M77" s="66"/>
      <c r="N77" s="58"/>
      <c r="O77" s="59"/>
    </row>
    <row r="78" spans="1:15" s="4" customFormat="1" ht="120" customHeight="1">
      <c r="A78" s="46" t="s">
        <v>443</v>
      </c>
      <c r="B78" s="47" t="s">
        <v>452</v>
      </c>
      <c r="C78" s="48" t="s">
        <v>453</v>
      </c>
      <c r="D78" s="49">
        <v>1</v>
      </c>
      <c r="E78" s="50">
        <v>685</v>
      </c>
      <c r="F78" s="51">
        <v>700</v>
      </c>
      <c r="G78" s="52" t="s">
        <v>446</v>
      </c>
      <c r="H78" s="53">
        <f>0.96*0.18*0.56</f>
        <v>9.6768000000000007E-2</v>
      </c>
      <c r="I78" s="54" t="s">
        <v>447</v>
      </c>
      <c r="J78" s="30" t="s">
        <v>448</v>
      </c>
      <c r="K78" s="56" t="s">
        <v>378</v>
      </c>
      <c r="L78" s="26" t="s">
        <v>308</v>
      </c>
      <c r="M78" s="66"/>
      <c r="N78" s="58"/>
      <c r="O78" s="59"/>
    </row>
    <row r="79" spans="1:15" s="4" customFormat="1" ht="120" customHeight="1">
      <c r="A79" s="46" t="s">
        <v>443</v>
      </c>
      <c r="B79" s="47" t="s">
        <v>452</v>
      </c>
      <c r="C79" s="48" t="s">
        <v>453</v>
      </c>
      <c r="D79" s="49">
        <v>1</v>
      </c>
      <c r="E79" s="50">
        <v>685</v>
      </c>
      <c r="F79" s="51">
        <v>700</v>
      </c>
      <c r="G79" s="52" t="s">
        <v>446</v>
      </c>
      <c r="H79" s="53">
        <f>0.96*0.18*0.56</f>
        <v>9.6768000000000007E-2</v>
      </c>
      <c r="I79" s="54" t="s">
        <v>447</v>
      </c>
      <c r="J79" s="30" t="s">
        <v>448</v>
      </c>
      <c r="K79" s="56" t="s">
        <v>378</v>
      </c>
      <c r="L79" s="26" t="s">
        <v>308</v>
      </c>
      <c r="M79" s="66"/>
      <c r="N79" s="58"/>
      <c r="O79" s="59"/>
    </row>
    <row r="80" spans="1:15" s="4" customFormat="1" ht="129.94999999999999" customHeight="1">
      <c r="A80" s="46" t="s">
        <v>454</v>
      </c>
      <c r="B80" s="47" t="s">
        <v>455</v>
      </c>
      <c r="C80" s="48" t="s">
        <v>456</v>
      </c>
      <c r="D80" s="49">
        <v>1</v>
      </c>
      <c r="E80" s="50">
        <v>640</v>
      </c>
      <c r="F80" s="51">
        <v>650</v>
      </c>
      <c r="G80" s="52" t="s">
        <v>457</v>
      </c>
      <c r="H80" s="53">
        <f t="shared" ref="H80:H83" si="11">1.12*0.23*0.49</f>
        <v>0.126224</v>
      </c>
      <c r="I80" s="54" t="s">
        <v>458</v>
      </c>
      <c r="J80" s="55" t="s">
        <v>459</v>
      </c>
      <c r="K80" s="56" t="s">
        <v>378</v>
      </c>
      <c r="L80" s="26" t="s">
        <v>308</v>
      </c>
      <c r="M80" s="66"/>
      <c r="N80" s="58"/>
      <c r="O80" s="59"/>
    </row>
    <row r="81" spans="1:15" s="4" customFormat="1" ht="126" customHeight="1">
      <c r="A81" s="46"/>
      <c r="B81" s="47" t="s">
        <v>455</v>
      </c>
      <c r="C81" s="48" t="s">
        <v>456</v>
      </c>
      <c r="D81" s="49">
        <v>1</v>
      </c>
      <c r="E81" s="50">
        <v>640</v>
      </c>
      <c r="F81" s="51">
        <v>650</v>
      </c>
      <c r="G81" s="52" t="s">
        <v>457</v>
      </c>
      <c r="H81" s="53">
        <f t="shared" si="11"/>
        <v>0.126224</v>
      </c>
      <c r="I81" s="54" t="s">
        <v>458</v>
      </c>
      <c r="J81" s="55" t="s">
        <v>459</v>
      </c>
      <c r="K81" s="56" t="s">
        <v>378</v>
      </c>
      <c r="L81" s="26" t="s">
        <v>308</v>
      </c>
      <c r="M81" s="66"/>
      <c r="N81" s="58"/>
      <c r="O81" s="59"/>
    </row>
    <row r="82" spans="1:15" s="4" customFormat="1" ht="131.1" customHeight="1">
      <c r="A82" s="46" t="s">
        <v>454</v>
      </c>
      <c r="B82" s="47" t="s">
        <v>455</v>
      </c>
      <c r="C82" s="48" t="s">
        <v>456</v>
      </c>
      <c r="D82" s="49">
        <v>1</v>
      </c>
      <c r="E82" s="50">
        <v>640</v>
      </c>
      <c r="F82" s="51">
        <v>650</v>
      </c>
      <c r="G82" s="52" t="s">
        <v>457</v>
      </c>
      <c r="H82" s="53">
        <f t="shared" si="11"/>
        <v>0.126224</v>
      </c>
      <c r="I82" s="54" t="s">
        <v>458</v>
      </c>
      <c r="J82" s="55" t="s">
        <v>459</v>
      </c>
      <c r="K82" s="56" t="s">
        <v>378</v>
      </c>
      <c r="L82" s="26" t="s">
        <v>308</v>
      </c>
      <c r="M82" s="66"/>
      <c r="N82" s="58"/>
      <c r="O82" s="59"/>
    </row>
    <row r="83" spans="1:15" s="4" customFormat="1" ht="138" customHeight="1">
      <c r="A83" s="46" t="s">
        <v>454</v>
      </c>
      <c r="B83" s="47" t="s">
        <v>455</v>
      </c>
      <c r="C83" s="48" t="s">
        <v>456</v>
      </c>
      <c r="D83" s="49">
        <v>1</v>
      </c>
      <c r="E83" s="50">
        <v>640</v>
      </c>
      <c r="F83" s="51">
        <v>650</v>
      </c>
      <c r="G83" s="52" t="s">
        <v>457</v>
      </c>
      <c r="H83" s="53">
        <f t="shared" si="11"/>
        <v>0.126224</v>
      </c>
      <c r="I83" s="54" t="s">
        <v>458</v>
      </c>
      <c r="J83" s="55" t="s">
        <v>459</v>
      </c>
      <c r="K83" s="56" t="s">
        <v>378</v>
      </c>
      <c r="L83" s="26" t="s">
        <v>308</v>
      </c>
      <c r="M83" s="66"/>
      <c r="N83" s="58"/>
      <c r="O83" s="59"/>
    </row>
    <row r="84" spans="1:15" s="4" customFormat="1" ht="123" customHeight="1">
      <c r="A84" s="28" t="s">
        <v>344</v>
      </c>
      <c r="B84" s="29" t="s">
        <v>460</v>
      </c>
      <c r="C84" s="30" t="s">
        <v>461</v>
      </c>
      <c r="D84" s="31">
        <v>1</v>
      </c>
      <c r="E84" s="32">
        <v>218</v>
      </c>
      <c r="F84" s="32">
        <v>228</v>
      </c>
      <c r="G84" s="33" t="s">
        <v>462</v>
      </c>
      <c r="H84" s="34">
        <f t="shared" ref="H84:H86" si="12">0.9*0.3*0.48</f>
        <v>0.12959999999999999</v>
      </c>
      <c r="I84" s="35" t="s">
        <v>463</v>
      </c>
      <c r="J84" s="41" t="s">
        <v>349</v>
      </c>
      <c r="K84" s="37" t="s">
        <v>307</v>
      </c>
      <c r="L84" s="42" t="s">
        <v>308</v>
      </c>
      <c r="M84" s="43" t="s">
        <v>464</v>
      </c>
      <c r="N84" s="39"/>
    </row>
    <row r="85" spans="1:15" s="4" customFormat="1" ht="123" customHeight="1">
      <c r="A85" s="28" t="s">
        <v>344</v>
      </c>
      <c r="B85" s="29" t="s">
        <v>465</v>
      </c>
      <c r="C85" s="30" t="s">
        <v>461</v>
      </c>
      <c r="D85" s="31">
        <v>1</v>
      </c>
      <c r="E85" s="32">
        <v>240</v>
      </c>
      <c r="F85" s="32">
        <v>250</v>
      </c>
      <c r="G85" s="33" t="s">
        <v>462</v>
      </c>
      <c r="H85" s="34">
        <f t="shared" si="12"/>
        <v>0.12959999999999999</v>
      </c>
      <c r="I85" s="35" t="s">
        <v>463</v>
      </c>
      <c r="J85" s="41" t="s">
        <v>349</v>
      </c>
      <c r="K85" s="37" t="s">
        <v>307</v>
      </c>
      <c r="L85" s="42" t="s">
        <v>308</v>
      </c>
      <c r="M85" s="43" t="s">
        <v>464</v>
      </c>
      <c r="N85" s="39"/>
    </row>
    <row r="86" spans="1:15" s="4" customFormat="1" ht="123" customHeight="1">
      <c r="A86" s="28" t="s">
        <v>344</v>
      </c>
      <c r="B86" s="29" t="s">
        <v>466</v>
      </c>
      <c r="C86" s="30" t="s">
        <v>461</v>
      </c>
      <c r="D86" s="31">
        <v>1</v>
      </c>
      <c r="E86" s="32">
        <v>260</v>
      </c>
      <c r="F86" s="32">
        <v>270</v>
      </c>
      <c r="G86" s="33" t="s">
        <v>462</v>
      </c>
      <c r="H86" s="34">
        <f t="shared" si="12"/>
        <v>0.12959999999999999</v>
      </c>
      <c r="I86" s="35" t="s">
        <v>463</v>
      </c>
      <c r="J86" s="41" t="s">
        <v>349</v>
      </c>
      <c r="K86" s="37" t="s">
        <v>307</v>
      </c>
      <c r="L86" s="42" t="s">
        <v>308</v>
      </c>
      <c r="M86" s="43" t="s">
        <v>464</v>
      </c>
      <c r="N86" s="39"/>
    </row>
    <row r="87" spans="1:15" s="4" customFormat="1" ht="105" customHeight="1">
      <c r="A87" s="67" t="s">
        <v>467</v>
      </c>
      <c r="B87" s="68" t="s">
        <v>468</v>
      </c>
      <c r="C87" s="69" t="s">
        <v>469</v>
      </c>
      <c r="D87" s="49">
        <v>1</v>
      </c>
      <c r="E87" s="32">
        <v>470</v>
      </c>
      <c r="F87" s="32">
        <v>494</v>
      </c>
      <c r="G87" s="70" t="s">
        <v>470</v>
      </c>
      <c r="H87" s="71">
        <f>1.37*0.41*0.71</f>
        <v>0.39880700000000002</v>
      </c>
      <c r="I87" s="72" t="s">
        <v>471</v>
      </c>
      <c r="J87" s="73" t="s">
        <v>472</v>
      </c>
      <c r="K87" s="74" t="s">
        <v>378</v>
      </c>
      <c r="L87" s="26" t="s">
        <v>308</v>
      </c>
      <c r="M87" s="75" t="s">
        <v>473</v>
      </c>
      <c r="N87" s="58"/>
      <c r="O87" s="59"/>
    </row>
    <row r="88" spans="1:15" s="4" customFormat="1" ht="143.1" customHeight="1">
      <c r="A88" s="67" t="s">
        <v>467</v>
      </c>
      <c r="B88" s="68" t="s">
        <v>474</v>
      </c>
      <c r="C88" s="69" t="s">
        <v>469</v>
      </c>
      <c r="D88" s="49">
        <v>1</v>
      </c>
      <c r="E88" s="32">
        <v>520</v>
      </c>
      <c r="F88" s="32">
        <v>544</v>
      </c>
      <c r="G88" s="70" t="s">
        <v>470</v>
      </c>
      <c r="H88" s="71">
        <f>1.37*0.41*0.71</f>
        <v>0.39880700000000002</v>
      </c>
      <c r="I88" s="72" t="s">
        <v>475</v>
      </c>
      <c r="J88" s="73" t="s">
        <v>476</v>
      </c>
      <c r="K88" s="74" t="s">
        <v>378</v>
      </c>
      <c r="L88" s="26" t="s">
        <v>308</v>
      </c>
      <c r="M88" s="72" t="s">
        <v>477</v>
      </c>
      <c r="N88" s="58"/>
      <c r="O88" s="59"/>
    </row>
    <row r="89" spans="1:15" s="4" customFormat="1" ht="110.1" customHeight="1">
      <c r="A89" s="76" t="s">
        <v>478</v>
      </c>
      <c r="B89" s="47" t="s">
        <v>479</v>
      </c>
      <c r="C89" s="48" t="s">
        <v>480</v>
      </c>
      <c r="D89" s="49">
        <v>1</v>
      </c>
      <c r="E89" s="50">
        <v>350</v>
      </c>
      <c r="F89" s="51">
        <v>370</v>
      </c>
      <c r="G89" s="52" t="s">
        <v>481</v>
      </c>
      <c r="H89" s="53">
        <f t="shared" ref="H89:H91" si="13">1.12*0.51*0.62</f>
        <v>0.35414400000000001</v>
      </c>
      <c r="I89" s="54" t="s">
        <v>482</v>
      </c>
      <c r="J89" s="77" t="s">
        <v>483</v>
      </c>
      <c r="K89" s="56" t="s">
        <v>378</v>
      </c>
      <c r="L89" s="26" t="s">
        <v>308</v>
      </c>
      <c r="M89" s="78" t="s">
        <v>484</v>
      </c>
      <c r="N89" s="58"/>
      <c r="O89" s="59"/>
    </row>
    <row r="90" spans="1:15" s="4" customFormat="1" ht="105" customHeight="1">
      <c r="A90" s="76" t="s">
        <v>478</v>
      </c>
      <c r="B90" s="47" t="s">
        <v>485</v>
      </c>
      <c r="C90" s="48" t="s">
        <v>480</v>
      </c>
      <c r="D90" s="49">
        <v>1</v>
      </c>
      <c r="E90" s="50">
        <v>365</v>
      </c>
      <c r="F90" s="51">
        <v>385</v>
      </c>
      <c r="G90" s="52" t="s">
        <v>481</v>
      </c>
      <c r="H90" s="53">
        <f t="shared" si="13"/>
        <v>0.35414400000000001</v>
      </c>
      <c r="I90" s="54" t="s">
        <v>482</v>
      </c>
      <c r="J90" s="77" t="s">
        <v>483</v>
      </c>
      <c r="K90" s="56" t="s">
        <v>378</v>
      </c>
      <c r="L90" s="26" t="s">
        <v>308</v>
      </c>
      <c r="M90" s="78" t="s">
        <v>486</v>
      </c>
      <c r="N90" s="58"/>
      <c r="O90" s="59"/>
    </row>
    <row r="91" spans="1:15" s="4" customFormat="1" ht="111" customHeight="1">
      <c r="A91" s="76" t="s">
        <v>478</v>
      </c>
      <c r="B91" s="47" t="s">
        <v>487</v>
      </c>
      <c r="C91" s="48" t="s">
        <v>488</v>
      </c>
      <c r="D91" s="49">
        <v>1</v>
      </c>
      <c r="E91" s="50">
        <v>388</v>
      </c>
      <c r="F91" s="51">
        <v>408</v>
      </c>
      <c r="G91" s="52" t="s">
        <v>481</v>
      </c>
      <c r="H91" s="53">
        <f t="shared" si="13"/>
        <v>0.35414400000000001</v>
      </c>
      <c r="I91" s="54" t="s">
        <v>482</v>
      </c>
      <c r="J91" s="77" t="s">
        <v>489</v>
      </c>
      <c r="K91" s="56" t="s">
        <v>378</v>
      </c>
      <c r="L91" s="26" t="s">
        <v>308</v>
      </c>
      <c r="M91" s="78" t="s">
        <v>484</v>
      </c>
      <c r="N91" s="58"/>
      <c r="O91" s="59"/>
    </row>
    <row r="92" spans="1:15" s="4" customFormat="1" ht="138" customHeight="1">
      <c r="A92" s="46" t="s">
        <v>490</v>
      </c>
      <c r="B92" s="47" t="s">
        <v>491</v>
      </c>
      <c r="C92" s="48" t="s">
        <v>492</v>
      </c>
      <c r="D92" s="49">
        <v>1</v>
      </c>
      <c r="E92" s="50">
        <v>390</v>
      </c>
      <c r="F92" s="51">
        <v>405</v>
      </c>
      <c r="G92" s="52" t="s">
        <v>493</v>
      </c>
      <c r="H92" s="53">
        <f t="shared" ref="H92:H95" si="14">1.03*0.655*0.38</f>
        <v>0.25636700000000001</v>
      </c>
      <c r="I92" s="54" t="s">
        <v>494</v>
      </c>
      <c r="J92" s="79" t="s">
        <v>495</v>
      </c>
      <c r="K92" s="56" t="s">
        <v>378</v>
      </c>
      <c r="L92" s="26" t="s">
        <v>308</v>
      </c>
      <c r="M92" s="66" t="s">
        <v>496</v>
      </c>
      <c r="N92" s="58"/>
      <c r="O92" s="59"/>
    </row>
    <row r="93" spans="1:15" s="4" customFormat="1" ht="138" customHeight="1">
      <c r="A93" s="46" t="s">
        <v>490</v>
      </c>
      <c r="B93" s="47" t="s">
        <v>491</v>
      </c>
      <c r="C93" s="48" t="s">
        <v>492</v>
      </c>
      <c r="D93" s="49">
        <v>1</v>
      </c>
      <c r="E93" s="50">
        <v>390</v>
      </c>
      <c r="F93" s="51">
        <v>405</v>
      </c>
      <c r="G93" s="52" t="s">
        <v>493</v>
      </c>
      <c r="H93" s="53">
        <f t="shared" si="14"/>
        <v>0.25636700000000001</v>
      </c>
      <c r="I93" s="54" t="s">
        <v>494</v>
      </c>
      <c r="J93" s="79" t="s">
        <v>495</v>
      </c>
      <c r="K93" s="56" t="s">
        <v>378</v>
      </c>
      <c r="L93" s="26" t="s">
        <v>308</v>
      </c>
      <c r="M93" s="66" t="s">
        <v>496</v>
      </c>
      <c r="N93" s="58"/>
      <c r="O93" s="59"/>
    </row>
    <row r="94" spans="1:15" s="4" customFormat="1" ht="164.1" customHeight="1">
      <c r="A94" s="46" t="s">
        <v>490</v>
      </c>
      <c r="B94" s="47" t="s">
        <v>497</v>
      </c>
      <c r="C94" s="48" t="s">
        <v>492</v>
      </c>
      <c r="D94" s="49">
        <v>1</v>
      </c>
      <c r="E94" s="50">
        <v>428</v>
      </c>
      <c r="F94" s="51">
        <v>443</v>
      </c>
      <c r="G94" s="52" t="s">
        <v>493</v>
      </c>
      <c r="H94" s="53">
        <f t="shared" si="14"/>
        <v>0.25636700000000001</v>
      </c>
      <c r="I94" s="54" t="s">
        <v>498</v>
      </c>
      <c r="J94" s="79" t="s">
        <v>499</v>
      </c>
      <c r="K94" s="56" t="s">
        <v>378</v>
      </c>
      <c r="L94" s="26" t="s">
        <v>308</v>
      </c>
      <c r="M94" s="66" t="s">
        <v>496</v>
      </c>
      <c r="N94" s="58"/>
      <c r="O94" s="59"/>
    </row>
    <row r="95" spans="1:15" s="4" customFormat="1" ht="152.1" customHeight="1">
      <c r="A95" s="46" t="s">
        <v>490</v>
      </c>
      <c r="B95" s="47" t="s">
        <v>500</v>
      </c>
      <c r="C95" s="48" t="s">
        <v>492</v>
      </c>
      <c r="D95" s="49">
        <v>1</v>
      </c>
      <c r="E95" s="50">
        <v>319</v>
      </c>
      <c r="F95" s="51">
        <v>334</v>
      </c>
      <c r="G95" s="52" t="s">
        <v>493</v>
      </c>
      <c r="H95" s="53">
        <f>1.03*0.625*0.38</f>
        <v>0.24462500000000001</v>
      </c>
      <c r="I95" s="54" t="s">
        <v>501</v>
      </c>
      <c r="J95" s="55" t="s">
        <v>502</v>
      </c>
      <c r="K95" s="56" t="s">
        <v>378</v>
      </c>
      <c r="L95" s="26" t="s">
        <v>308</v>
      </c>
      <c r="M95" s="66" t="s">
        <v>503</v>
      </c>
      <c r="N95" s="58"/>
      <c r="O95" s="59"/>
    </row>
    <row r="96" spans="1:15" s="4" customFormat="1" ht="152.1" customHeight="1">
      <c r="A96" s="46" t="s">
        <v>490</v>
      </c>
      <c r="B96" s="47" t="s">
        <v>504</v>
      </c>
      <c r="C96" s="48" t="s">
        <v>505</v>
      </c>
      <c r="D96" s="49">
        <v>1</v>
      </c>
      <c r="E96" s="50">
        <v>460</v>
      </c>
      <c r="F96" s="51">
        <v>485</v>
      </c>
      <c r="G96" s="52" t="s">
        <v>506</v>
      </c>
      <c r="H96" s="53">
        <f>1.03*0.625*0.38</f>
        <v>0.24462500000000001</v>
      </c>
      <c r="I96" s="54" t="s">
        <v>507</v>
      </c>
      <c r="J96" s="55" t="s">
        <v>508</v>
      </c>
      <c r="K96" s="56" t="s">
        <v>378</v>
      </c>
      <c r="L96" s="26" t="s">
        <v>308</v>
      </c>
      <c r="M96" s="66" t="s">
        <v>503</v>
      </c>
      <c r="N96" s="58"/>
      <c r="O96" s="59"/>
    </row>
    <row r="97" spans="1:15" s="4" customFormat="1" ht="135.94999999999999" customHeight="1">
      <c r="A97" s="80" t="s">
        <v>372</v>
      </c>
      <c r="B97" s="81" t="s">
        <v>509</v>
      </c>
      <c r="C97" s="82" t="s">
        <v>510</v>
      </c>
      <c r="D97" s="60">
        <v>1</v>
      </c>
      <c r="E97" s="50">
        <v>460</v>
      </c>
      <c r="F97" s="51">
        <v>485</v>
      </c>
      <c r="G97" s="83" t="s">
        <v>506</v>
      </c>
      <c r="H97" s="84">
        <f t="shared" ref="H97:H105" si="15">1.32*0.41*0.695</f>
        <v>0.37613400000000002</v>
      </c>
      <c r="I97" s="85" t="s">
        <v>511</v>
      </c>
      <c r="J97" s="86" t="s">
        <v>512</v>
      </c>
      <c r="K97" s="37" t="s">
        <v>378</v>
      </c>
      <c r="L97" s="26" t="s">
        <v>308</v>
      </c>
      <c r="M97" s="87" t="s">
        <v>513</v>
      </c>
      <c r="N97" s="52"/>
    </row>
    <row r="98" spans="1:15" s="4" customFormat="1" ht="135.94999999999999" customHeight="1">
      <c r="A98" s="80" t="s">
        <v>372</v>
      </c>
      <c r="B98" s="81" t="s">
        <v>514</v>
      </c>
      <c r="C98" s="82" t="s">
        <v>510</v>
      </c>
      <c r="D98" s="60">
        <v>1</v>
      </c>
      <c r="E98" s="50">
        <v>480</v>
      </c>
      <c r="F98" s="51">
        <v>505</v>
      </c>
      <c r="G98" s="83" t="s">
        <v>506</v>
      </c>
      <c r="H98" s="84">
        <f t="shared" si="15"/>
        <v>0.37613400000000002</v>
      </c>
      <c r="I98" s="85" t="s">
        <v>515</v>
      </c>
      <c r="J98" s="86" t="s">
        <v>512</v>
      </c>
      <c r="K98" s="37" t="s">
        <v>378</v>
      </c>
      <c r="L98" s="26" t="s">
        <v>308</v>
      </c>
      <c r="M98" s="87" t="s">
        <v>513</v>
      </c>
      <c r="N98" s="52"/>
    </row>
    <row r="99" spans="1:15" s="4" customFormat="1" ht="141" customHeight="1">
      <c r="A99" s="80" t="s">
        <v>372</v>
      </c>
      <c r="B99" s="81" t="s">
        <v>516</v>
      </c>
      <c r="C99" s="82" t="s">
        <v>510</v>
      </c>
      <c r="D99" s="60">
        <v>1</v>
      </c>
      <c r="E99" s="50">
        <v>500</v>
      </c>
      <c r="F99" s="51">
        <v>530</v>
      </c>
      <c r="G99" s="83" t="s">
        <v>506</v>
      </c>
      <c r="H99" s="84">
        <f t="shared" si="15"/>
        <v>0.37613400000000002</v>
      </c>
      <c r="I99" s="85" t="s">
        <v>515</v>
      </c>
      <c r="J99" s="88" t="s">
        <v>517</v>
      </c>
      <c r="K99" s="37" t="s">
        <v>378</v>
      </c>
      <c r="L99" s="26" t="s">
        <v>308</v>
      </c>
      <c r="M99" s="87" t="s">
        <v>513</v>
      </c>
      <c r="N99" s="52"/>
    </row>
    <row r="100" spans="1:15" s="4" customFormat="1" ht="158.1" customHeight="1">
      <c r="A100" s="46"/>
      <c r="B100" s="47" t="s">
        <v>518</v>
      </c>
      <c r="C100" s="82" t="s">
        <v>510</v>
      </c>
      <c r="D100" s="49">
        <v>1</v>
      </c>
      <c r="E100" s="50">
        <v>540</v>
      </c>
      <c r="F100" s="51">
        <v>565</v>
      </c>
      <c r="G100" s="83" t="s">
        <v>506</v>
      </c>
      <c r="H100" s="84">
        <f t="shared" si="15"/>
        <v>0.37613400000000002</v>
      </c>
      <c r="I100" s="85" t="s">
        <v>515</v>
      </c>
      <c r="J100" s="89" t="s">
        <v>519</v>
      </c>
      <c r="K100" s="56" t="s">
        <v>378</v>
      </c>
      <c r="L100" s="26" t="s">
        <v>308</v>
      </c>
      <c r="M100" s="87" t="s">
        <v>513</v>
      </c>
      <c r="N100" s="58"/>
      <c r="O100" s="59"/>
    </row>
    <row r="101" spans="1:15" s="4" customFormat="1" ht="138" customHeight="1">
      <c r="A101" s="46"/>
      <c r="B101" s="81" t="s">
        <v>520</v>
      </c>
      <c r="C101" s="48" t="s">
        <v>521</v>
      </c>
      <c r="D101" s="49">
        <v>1</v>
      </c>
      <c r="E101" s="50">
        <v>528</v>
      </c>
      <c r="F101" s="51">
        <v>553</v>
      </c>
      <c r="G101" s="83" t="s">
        <v>506</v>
      </c>
      <c r="H101" s="84">
        <f t="shared" si="15"/>
        <v>0.37613400000000002</v>
      </c>
      <c r="I101" s="85" t="s">
        <v>515</v>
      </c>
      <c r="J101" s="86" t="s">
        <v>512</v>
      </c>
      <c r="K101" s="37" t="s">
        <v>378</v>
      </c>
      <c r="L101" s="26" t="s">
        <v>308</v>
      </c>
      <c r="M101" s="87" t="s">
        <v>513</v>
      </c>
      <c r="N101" s="58"/>
      <c r="O101" s="59"/>
    </row>
    <row r="102" spans="1:15" s="4" customFormat="1" ht="138" customHeight="1">
      <c r="A102" s="46"/>
      <c r="B102" s="81" t="s">
        <v>522</v>
      </c>
      <c r="C102" s="48" t="s">
        <v>521</v>
      </c>
      <c r="D102" s="49">
        <v>1</v>
      </c>
      <c r="E102" s="50">
        <v>548</v>
      </c>
      <c r="F102" s="51">
        <v>573</v>
      </c>
      <c r="G102" s="83" t="s">
        <v>506</v>
      </c>
      <c r="H102" s="84">
        <f t="shared" si="15"/>
        <v>0.37613400000000002</v>
      </c>
      <c r="I102" s="85" t="s">
        <v>515</v>
      </c>
      <c r="J102" s="86" t="s">
        <v>512</v>
      </c>
      <c r="K102" s="37" t="s">
        <v>378</v>
      </c>
      <c r="L102" s="26" t="s">
        <v>308</v>
      </c>
      <c r="M102" s="87" t="s">
        <v>513</v>
      </c>
      <c r="N102" s="58"/>
      <c r="O102" s="59"/>
    </row>
    <row r="103" spans="1:15" s="4" customFormat="1" ht="144" customHeight="1">
      <c r="A103" s="46"/>
      <c r="B103" s="81" t="s">
        <v>523</v>
      </c>
      <c r="C103" s="48" t="s">
        <v>521</v>
      </c>
      <c r="D103" s="49">
        <v>1</v>
      </c>
      <c r="E103" s="50">
        <v>568</v>
      </c>
      <c r="F103" s="51">
        <v>593</v>
      </c>
      <c r="G103" s="83" t="s">
        <v>506</v>
      </c>
      <c r="H103" s="84">
        <f t="shared" si="15"/>
        <v>0.37613400000000002</v>
      </c>
      <c r="I103" s="85" t="s">
        <v>515</v>
      </c>
      <c r="J103" s="88" t="s">
        <v>517</v>
      </c>
      <c r="K103" s="37" t="s">
        <v>378</v>
      </c>
      <c r="L103" s="26" t="s">
        <v>308</v>
      </c>
      <c r="M103" s="87" t="s">
        <v>513</v>
      </c>
      <c r="N103" s="58"/>
      <c r="O103" s="59"/>
    </row>
    <row r="104" spans="1:15" s="4" customFormat="1" ht="173.1" customHeight="1">
      <c r="A104" s="46"/>
      <c r="B104" s="47" t="s">
        <v>524</v>
      </c>
      <c r="C104" s="48" t="s">
        <v>521</v>
      </c>
      <c r="D104" s="49">
        <v>1</v>
      </c>
      <c r="E104" s="50">
        <v>608</v>
      </c>
      <c r="F104" s="51">
        <v>633</v>
      </c>
      <c r="G104" s="83" t="s">
        <v>506</v>
      </c>
      <c r="H104" s="84">
        <f t="shared" si="15"/>
        <v>0.37613400000000002</v>
      </c>
      <c r="I104" s="85" t="s">
        <v>515</v>
      </c>
      <c r="J104" s="89" t="s">
        <v>519</v>
      </c>
      <c r="K104" s="56" t="s">
        <v>378</v>
      </c>
      <c r="L104" s="26" t="s">
        <v>308</v>
      </c>
      <c r="M104" s="87" t="s">
        <v>513</v>
      </c>
      <c r="N104" s="58"/>
      <c r="O104" s="59"/>
    </row>
    <row r="105" spans="1:15" s="4" customFormat="1" ht="176.1" customHeight="1">
      <c r="A105" s="46"/>
      <c r="B105" s="47" t="s">
        <v>524</v>
      </c>
      <c r="C105" s="48" t="s">
        <v>521</v>
      </c>
      <c r="D105" s="49">
        <v>1</v>
      </c>
      <c r="E105" s="50">
        <v>608</v>
      </c>
      <c r="F105" s="51">
        <v>633</v>
      </c>
      <c r="G105" s="83" t="s">
        <v>506</v>
      </c>
      <c r="H105" s="84">
        <f t="shared" si="15"/>
        <v>0.37613400000000002</v>
      </c>
      <c r="I105" s="85" t="s">
        <v>515</v>
      </c>
      <c r="J105" s="89" t="s">
        <v>519</v>
      </c>
      <c r="K105" s="56" t="s">
        <v>378</v>
      </c>
      <c r="L105" s="26" t="s">
        <v>308</v>
      </c>
      <c r="M105" s="87" t="s">
        <v>513</v>
      </c>
      <c r="N105" s="58"/>
      <c r="O105" s="59"/>
    </row>
    <row r="106" spans="1:15" s="4" customFormat="1" ht="86.1" customHeight="1">
      <c r="A106" s="90" t="s">
        <v>525</v>
      </c>
      <c r="B106" s="47" t="s">
        <v>526</v>
      </c>
      <c r="C106" s="48" t="s">
        <v>527</v>
      </c>
      <c r="D106" s="49">
        <v>1</v>
      </c>
      <c r="E106" s="50">
        <v>160</v>
      </c>
      <c r="F106" s="51">
        <v>168</v>
      </c>
      <c r="G106" s="52" t="s">
        <v>528</v>
      </c>
      <c r="H106" s="53">
        <f t="shared" ref="H106:H109" si="16">0.92*0.345*0.395</f>
        <v>0.12537300000000001</v>
      </c>
      <c r="I106" s="54" t="s">
        <v>529</v>
      </c>
      <c r="J106" s="91" t="s">
        <v>530</v>
      </c>
      <c r="K106" s="56" t="s">
        <v>378</v>
      </c>
      <c r="L106" s="26" t="s">
        <v>308</v>
      </c>
      <c r="M106" s="66"/>
      <c r="N106" s="58"/>
      <c r="O106" s="59"/>
    </row>
    <row r="107" spans="1:15" s="4" customFormat="1" ht="138" customHeight="1">
      <c r="A107" s="90" t="s">
        <v>525</v>
      </c>
      <c r="B107" s="47" t="s">
        <v>531</v>
      </c>
      <c r="C107" s="48" t="s">
        <v>527</v>
      </c>
      <c r="D107" s="49">
        <v>1</v>
      </c>
      <c r="E107" s="50">
        <v>170</v>
      </c>
      <c r="F107" s="51">
        <v>178</v>
      </c>
      <c r="G107" s="52" t="s">
        <v>528</v>
      </c>
      <c r="H107" s="53">
        <f t="shared" si="16"/>
        <v>0.12537300000000001</v>
      </c>
      <c r="I107" s="54" t="s">
        <v>529</v>
      </c>
      <c r="J107" s="91" t="s">
        <v>532</v>
      </c>
      <c r="K107" s="56" t="s">
        <v>378</v>
      </c>
      <c r="L107" s="26" t="s">
        <v>308</v>
      </c>
      <c r="M107" s="66"/>
      <c r="N107" s="58"/>
      <c r="O107" s="59"/>
    </row>
    <row r="108" spans="1:15" s="4" customFormat="1" ht="93" customHeight="1">
      <c r="A108" s="90" t="s">
        <v>525</v>
      </c>
      <c r="B108" s="47" t="s">
        <v>533</v>
      </c>
      <c r="C108" s="48" t="s">
        <v>527</v>
      </c>
      <c r="D108" s="49">
        <v>1</v>
      </c>
      <c r="E108" s="50">
        <v>180</v>
      </c>
      <c r="F108" s="51">
        <v>188</v>
      </c>
      <c r="G108" s="52" t="s">
        <v>528</v>
      </c>
      <c r="H108" s="53">
        <f t="shared" si="16"/>
        <v>0.12537300000000001</v>
      </c>
      <c r="I108" s="54" t="s">
        <v>529</v>
      </c>
      <c r="J108" s="77" t="s">
        <v>534</v>
      </c>
      <c r="K108" s="56" t="s">
        <v>378</v>
      </c>
      <c r="L108" s="26" t="s">
        <v>308</v>
      </c>
      <c r="M108" s="66"/>
      <c r="N108" s="58"/>
      <c r="O108" s="59"/>
    </row>
    <row r="109" spans="1:15" s="4" customFormat="1" ht="138" customHeight="1">
      <c r="A109" s="90" t="s">
        <v>525</v>
      </c>
      <c r="B109" s="47" t="s">
        <v>535</v>
      </c>
      <c r="C109" s="48" t="s">
        <v>527</v>
      </c>
      <c r="D109" s="49">
        <v>1</v>
      </c>
      <c r="E109" s="50">
        <v>190</v>
      </c>
      <c r="F109" s="51">
        <v>198</v>
      </c>
      <c r="G109" s="52" t="s">
        <v>528</v>
      </c>
      <c r="H109" s="53">
        <f t="shared" si="16"/>
        <v>0.12537300000000001</v>
      </c>
      <c r="I109" s="54" t="s">
        <v>529</v>
      </c>
      <c r="J109" s="77" t="s">
        <v>536</v>
      </c>
      <c r="K109" s="56" t="s">
        <v>378</v>
      </c>
      <c r="L109" s="26" t="s">
        <v>308</v>
      </c>
      <c r="M109" s="66"/>
      <c r="N109" s="58"/>
      <c r="O109" s="59"/>
    </row>
    <row r="110" spans="1:15" s="4" customFormat="1" ht="111.95" customHeight="1">
      <c r="A110" s="92" t="s">
        <v>537</v>
      </c>
      <c r="B110" s="52" t="s">
        <v>538</v>
      </c>
      <c r="C110" s="69" t="s">
        <v>539</v>
      </c>
      <c r="D110" s="49">
        <v>1</v>
      </c>
      <c r="E110" s="32">
        <v>295</v>
      </c>
      <c r="F110" s="32">
        <v>315</v>
      </c>
      <c r="G110" s="33" t="s">
        <v>540</v>
      </c>
      <c r="H110" s="93">
        <f t="shared" ref="H110:H115" si="17">1.11*0.35*0.68</f>
        <v>0.26418000000000003</v>
      </c>
      <c r="I110" s="35" t="s">
        <v>541</v>
      </c>
      <c r="J110" s="44" t="s">
        <v>542</v>
      </c>
      <c r="K110" s="37" t="s">
        <v>378</v>
      </c>
      <c r="L110" s="26" t="s">
        <v>308</v>
      </c>
      <c r="M110" s="38" t="s">
        <v>543</v>
      </c>
      <c r="N110" s="39"/>
    </row>
    <row r="111" spans="1:15" s="4" customFormat="1" ht="105" customHeight="1">
      <c r="A111" s="92" t="s">
        <v>537</v>
      </c>
      <c r="B111" s="52" t="s">
        <v>544</v>
      </c>
      <c r="C111" s="69" t="s">
        <v>539</v>
      </c>
      <c r="D111" s="49">
        <v>1</v>
      </c>
      <c r="E111" s="32">
        <v>315</v>
      </c>
      <c r="F111" s="32">
        <v>335</v>
      </c>
      <c r="G111" s="33" t="s">
        <v>540</v>
      </c>
      <c r="H111" s="93">
        <f t="shared" si="17"/>
        <v>0.26418000000000003</v>
      </c>
      <c r="I111" s="35" t="s">
        <v>541</v>
      </c>
      <c r="J111" s="44" t="s">
        <v>545</v>
      </c>
      <c r="K111" s="37" t="s">
        <v>378</v>
      </c>
      <c r="L111" s="26" t="s">
        <v>308</v>
      </c>
      <c r="M111" s="38" t="s">
        <v>543</v>
      </c>
      <c r="N111" s="39"/>
    </row>
    <row r="112" spans="1:15" s="4" customFormat="1" ht="188.1" customHeight="1">
      <c r="A112" s="92" t="s">
        <v>537</v>
      </c>
      <c r="B112" s="52" t="s">
        <v>546</v>
      </c>
      <c r="C112" s="69" t="s">
        <v>539</v>
      </c>
      <c r="D112" s="49">
        <v>1</v>
      </c>
      <c r="E112" s="32">
        <v>378</v>
      </c>
      <c r="F112" s="32">
        <v>398</v>
      </c>
      <c r="G112" s="33" t="s">
        <v>540</v>
      </c>
      <c r="H112" s="93">
        <f t="shared" si="17"/>
        <v>0.26418000000000003</v>
      </c>
      <c r="I112" s="35" t="s">
        <v>541</v>
      </c>
      <c r="J112" s="44" t="s">
        <v>545</v>
      </c>
      <c r="K112" s="37" t="s">
        <v>378</v>
      </c>
      <c r="L112" s="26" t="s">
        <v>308</v>
      </c>
      <c r="M112" s="38" t="s">
        <v>547</v>
      </c>
      <c r="N112" s="39"/>
    </row>
    <row r="113" spans="1:14" s="4" customFormat="1" ht="119.1" customHeight="1">
      <c r="A113" s="92" t="s">
        <v>537</v>
      </c>
      <c r="B113" s="52" t="s">
        <v>548</v>
      </c>
      <c r="C113" s="69" t="s">
        <v>549</v>
      </c>
      <c r="D113" s="49">
        <v>1</v>
      </c>
      <c r="E113" s="32">
        <v>207</v>
      </c>
      <c r="F113" s="32">
        <v>215</v>
      </c>
      <c r="G113" s="33" t="s">
        <v>550</v>
      </c>
      <c r="H113" s="93">
        <f t="shared" ref="H113:H116" si="18">0.74*0.325*0.53</f>
        <v>0.12746499999999999</v>
      </c>
      <c r="I113" s="35" t="s">
        <v>551</v>
      </c>
      <c r="J113" s="55" t="s">
        <v>552</v>
      </c>
      <c r="K113" s="37" t="s">
        <v>378</v>
      </c>
      <c r="L113" s="26" t="s">
        <v>308</v>
      </c>
      <c r="M113" s="38" t="s">
        <v>553</v>
      </c>
      <c r="N113" s="39"/>
    </row>
    <row r="114" spans="1:14" s="4" customFormat="1" ht="119.1" customHeight="1">
      <c r="A114" s="92" t="s">
        <v>537</v>
      </c>
      <c r="B114" s="52" t="s">
        <v>554</v>
      </c>
      <c r="C114" s="69" t="s">
        <v>549</v>
      </c>
      <c r="D114" s="49">
        <v>1</v>
      </c>
      <c r="E114" s="32">
        <v>218</v>
      </c>
      <c r="F114" s="32">
        <v>226</v>
      </c>
      <c r="G114" s="33" t="s">
        <v>550</v>
      </c>
      <c r="H114" s="93">
        <f t="shared" si="18"/>
        <v>0.12746499999999999</v>
      </c>
      <c r="I114" s="35" t="s">
        <v>551</v>
      </c>
      <c r="J114" s="55" t="s">
        <v>552</v>
      </c>
      <c r="K114" s="37" t="s">
        <v>378</v>
      </c>
      <c r="L114" s="26" t="s">
        <v>308</v>
      </c>
      <c r="M114" s="38" t="s">
        <v>553</v>
      </c>
      <c r="N114" s="39"/>
    </row>
    <row r="115" spans="1:14" s="4" customFormat="1" ht="119.1" customHeight="1">
      <c r="A115" s="92" t="s">
        <v>537</v>
      </c>
      <c r="B115" s="52" t="s">
        <v>555</v>
      </c>
      <c r="C115" s="69" t="s">
        <v>549</v>
      </c>
      <c r="D115" s="49">
        <v>1</v>
      </c>
      <c r="E115" s="32">
        <v>222</v>
      </c>
      <c r="F115" s="32">
        <v>230</v>
      </c>
      <c r="G115" s="33" t="s">
        <v>550</v>
      </c>
      <c r="H115" s="93">
        <f t="shared" si="18"/>
        <v>0.12746499999999999</v>
      </c>
      <c r="I115" s="35" t="s">
        <v>551</v>
      </c>
      <c r="J115" s="55" t="s">
        <v>552</v>
      </c>
      <c r="K115" s="37" t="s">
        <v>378</v>
      </c>
      <c r="L115" s="26" t="s">
        <v>308</v>
      </c>
      <c r="M115" s="38" t="s">
        <v>553</v>
      </c>
      <c r="N115" s="39"/>
    </row>
    <row r="116" spans="1:14" s="4" customFormat="1" ht="119.1" customHeight="1">
      <c r="A116" s="92" t="s">
        <v>537</v>
      </c>
      <c r="B116" s="52" t="s">
        <v>556</v>
      </c>
      <c r="C116" s="69" t="s">
        <v>549</v>
      </c>
      <c r="D116" s="49">
        <v>1</v>
      </c>
      <c r="E116" s="32">
        <v>233</v>
      </c>
      <c r="F116" s="32">
        <v>241</v>
      </c>
      <c r="G116" s="33" t="s">
        <v>550</v>
      </c>
      <c r="H116" s="93">
        <f t="shared" si="18"/>
        <v>0.12746499999999999</v>
      </c>
      <c r="I116" s="35" t="s">
        <v>551</v>
      </c>
      <c r="J116" s="55" t="s">
        <v>552</v>
      </c>
      <c r="K116" s="37" t="s">
        <v>378</v>
      </c>
      <c r="L116" s="26" t="s">
        <v>308</v>
      </c>
      <c r="M116" s="38" t="s">
        <v>553</v>
      </c>
      <c r="N116" s="39"/>
    </row>
    <row r="117" spans="1:14" s="4" customFormat="1" ht="123" customHeight="1">
      <c r="A117" s="28" t="s">
        <v>557</v>
      </c>
      <c r="B117" s="29" t="s">
        <v>558</v>
      </c>
      <c r="C117" s="30" t="s">
        <v>559</v>
      </c>
      <c r="D117" s="31">
        <v>1</v>
      </c>
      <c r="E117" s="32">
        <v>528</v>
      </c>
      <c r="F117" s="32">
        <v>538</v>
      </c>
      <c r="G117" s="33" t="s">
        <v>560</v>
      </c>
      <c r="H117" s="34">
        <f t="shared" ref="H117:H119" si="19">0.99*0.23*0.45</f>
        <v>0.102465</v>
      </c>
      <c r="I117" s="35" t="s">
        <v>561</v>
      </c>
      <c r="J117" s="94" t="s">
        <v>562</v>
      </c>
      <c r="K117" s="37" t="s">
        <v>307</v>
      </c>
      <c r="L117" s="42" t="s">
        <v>308</v>
      </c>
      <c r="M117" s="43" t="s">
        <v>563</v>
      </c>
      <c r="N117" s="39"/>
    </row>
    <row r="118" spans="1:14" s="4" customFormat="1" ht="123" customHeight="1">
      <c r="A118" s="28" t="s">
        <v>557</v>
      </c>
      <c r="B118" s="29" t="s">
        <v>558</v>
      </c>
      <c r="C118" s="30" t="s">
        <v>559</v>
      </c>
      <c r="D118" s="31">
        <v>1</v>
      </c>
      <c r="E118" s="32">
        <v>528</v>
      </c>
      <c r="F118" s="32">
        <v>538</v>
      </c>
      <c r="G118" s="33" t="s">
        <v>560</v>
      </c>
      <c r="H118" s="34">
        <f t="shared" si="19"/>
        <v>0.102465</v>
      </c>
      <c r="I118" s="35" t="s">
        <v>561</v>
      </c>
      <c r="J118" s="94" t="s">
        <v>562</v>
      </c>
      <c r="K118" s="37" t="s">
        <v>307</v>
      </c>
      <c r="L118" s="42" t="s">
        <v>308</v>
      </c>
      <c r="M118" s="43" t="s">
        <v>563</v>
      </c>
      <c r="N118" s="39"/>
    </row>
    <row r="119" spans="1:14" s="4" customFormat="1" ht="123" customHeight="1">
      <c r="A119" s="28" t="s">
        <v>557</v>
      </c>
      <c r="B119" s="29" t="s">
        <v>558</v>
      </c>
      <c r="C119" s="30" t="s">
        <v>559</v>
      </c>
      <c r="D119" s="31">
        <v>1</v>
      </c>
      <c r="E119" s="32">
        <v>528</v>
      </c>
      <c r="F119" s="32">
        <v>538</v>
      </c>
      <c r="G119" s="33" t="s">
        <v>560</v>
      </c>
      <c r="H119" s="34">
        <f t="shared" si="19"/>
        <v>0.102465</v>
      </c>
      <c r="I119" s="35" t="s">
        <v>561</v>
      </c>
      <c r="J119" s="94" t="s">
        <v>562</v>
      </c>
      <c r="K119" s="37" t="s">
        <v>307</v>
      </c>
      <c r="L119" s="42" t="s">
        <v>308</v>
      </c>
      <c r="M119" s="43" t="s">
        <v>563</v>
      </c>
      <c r="N119" s="39"/>
    </row>
    <row r="120" spans="1:14" s="4" customFormat="1" ht="123" customHeight="1">
      <c r="A120" s="28" t="s">
        <v>557</v>
      </c>
      <c r="B120" s="29" t="s">
        <v>564</v>
      </c>
      <c r="C120" s="30" t="s">
        <v>565</v>
      </c>
      <c r="D120" s="31">
        <v>1</v>
      </c>
      <c r="E120" s="32">
        <v>570</v>
      </c>
      <c r="F120" s="32">
        <v>580</v>
      </c>
      <c r="G120" s="33" t="s">
        <v>566</v>
      </c>
      <c r="H120" s="34">
        <f t="shared" ref="H120:H128" si="20">1.04*0.235*0.49</f>
        <v>0.119756</v>
      </c>
      <c r="I120" s="35" t="s">
        <v>561</v>
      </c>
      <c r="J120" s="94" t="s">
        <v>567</v>
      </c>
      <c r="K120" s="37" t="s">
        <v>307</v>
      </c>
      <c r="L120" s="42" t="s">
        <v>308</v>
      </c>
      <c r="M120" s="43" t="s">
        <v>563</v>
      </c>
      <c r="N120" s="39"/>
    </row>
    <row r="121" spans="1:14" s="4" customFormat="1" ht="123" customHeight="1">
      <c r="A121" s="28" t="s">
        <v>557</v>
      </c>
      <c r="B121" s="29" t="s">
        <v>564</v>
      </c>
      <c r="C121" s="30" t="s">
        <v>565</v>
      </c>
      <c r="D121" s="31">
        <v>1</v>
      </c>
      <c r="E121" s="32">
        <v>570</v>
      </c>
      <c r="F121" s="32">
        <v>580</v>
      </c>
      <c r="G121" s="33" t="s">
        <v>566</v>
      </c>
      <c r="H121" s="34">
        <f t="shared" si="20"/>
        <v>0.119756</v>
      </c>
      <c r="I121" s="35" t="s">
        <v>561</v>
      </c>
      <c r="J121" s="94" t="s">
        <v>567</v>
      </c>
      <c r="K121" s="37" t="s">
        <v>307</v>
      </c>
      <c r="L121" s="42" t="s">
        <v>308</v>
      </c>
      <c r="M121" s="43" t="s">
        <v>563</v>
      </c>
      <c r="N121" s="39"/>
    </row>
    <row r="122" spans="1:14" s="4" customFormat="1" ht="123" customHeight="1">
      <c r="A122" s="28" t="s">
        <v>557</v>
      </c>
      <c r="B122" s="29" t="s">
        <v>564</v>
      </c>
      <c r="C122" s="30" t="s">
        <v>565</v>
      </c>
      <c r="D122" s="31">
        <v>1</v>
      </c>
      <c r="E122" s="32">
        <v>570</v>
      </c>
      <c r="F122" s="32">
        <v>580</v>
      </c>
      <c r="G122" s="33" t="s">
        <v>566</v>
      </c>
      <c r="H122" s="34">
        <f t="shared" si="20"/>
        <v>0.119756</v>
      </c>
      <c r="I122" s="35" t="s">
        <v>561</v>
      </c>
      <c r="J122" s="94" t="s">
        <v>567</v>
      </c>
      <c r="K122" s="37" t="s">
        <v>307</v>
      </c>
      <c r="L122" s="42" t="s">
        <v>308</v>
      </c>
      <c r="M122" s="43" t="s">
        <v>563</v>
      </c>
      <c r="N122" s="39"/>
    </row>
    <row r="123" spans="1:14" s="4" customFormat="1" ht="123" customHeight="1">
      <c r="A123" s="28" t="s">
        <v>557</v>
      </c>
      <c r="B123" s="29" t="s">
        <v>564</v>
      </c>
      <c r="C123" s="30" t="s">
        <v>565</v>
      </c>
      <c r="D123" s="31">
        <v>1</v>
      </c>
      <c r="E123" s="32">
        <v>570</v>
      </c>
      <c r="F123" s="32">
        <v>580</v>
      </c>
      <c r="G123" s="33" t="s">
        <v>566</v>
      </c>
      <c r="H123" s="34">
        <f t="shared" si="20"/>
        <v>0.119756</v>
      </c>
      <c r="I123" s="35" t="s">
        <v>561</v>
      </c>
      <c r="J123" s="94" t="s">
        <v>567</v>
      </c>
      <c r="K123" s="37" t="s">
        <v>307</v>
      </c>
      <c r="L123" s="42" t="s">
        <v>308</v>
      </c>
      <c r="M123" s="43" t="s">
        <v>563</v>
      </c>
      <c r="N123" s="39"/>
    </row>
    <row r="124" spans="1:14" s="4" customFormat="1" ht="123" customHeight="1">
      <c r="A124" s="28" t="s">
        <v>557</v>
      </c>
      <c r="B124" s="29" t="s">
        <v>568</v>
      </c>
      <c r="C124" s="30" t="s">
        <v>565</v>
      </c>
      <c r="D124" s="31">
        <v>1</v>
      </c>
      <c r="E124" s="32">
        <v>590</v>
      </c>
      <c r="F124" s="32">
        <v>600</v>
      </c>
      <c r="G124" s="33" t="s">
        <v>566</v>
      </c>
      <c r="H124" s="34">
        <f t="shared" si="20"/>
        <v>0.119756</v>
      </c>
      <c r="I124" s="35" t="s">
        <v>561</v>
      </c>
      <c r="J124" s="94" t="s">
        <v>567</v>
      </c>
      <c r="K124" s="37" t="s">
        <v>307</v>
      </c>
      <c r="L124" s="42" t="s">
        <v>308</v>
      </c>
      <c r="M124" s="43" t="s">
        <v>563</v>
      </c>
      <c r="N124" s="39"/>
    </row>
    <row r="125" spans="1:14" s="4" customFormat="1" ht="123" customHeight="1">
      <c r="A125" s="28" t="s">
        <v>557</v>
      </c>
      <c r="B125" s="29" t="s">
        <v>568</v>
      </c>
      <c r="C125" s="30" t="s">
        <v>565</v>
      </c>
      <c r="D125" s="31">
        <v>1</v>
      </c>
      <c r="E125" s="32">
        <v>590</v>
      </c>
      <c r="F125" s="32">
        <v>600</v>
      </c>
      <c r="G125" s="33" t="s">
        <v>566</v>
      </c>
      <c r="H125" s="34">
        <f t="shared" si="20"/>
        <v>0.119756</v>
      </c>
      <c r="I125" s="35" t="s">
        <v>561</v>
      </c>
      <c r="J125" s="94" t="s">
        <v>567</v>
      </c>
      <c r="K125" s="37" t="s">
        <v>307</v>
      </c>
      <c r="L125" s="42" t="s">
        <v>308</v>
      </c>
      <c r="M125" s="43" t="s">
        <v>563</v>
      </c>
      <c r="N125" s="39"/>
    </row>
    <row r="126" spans="1:14" s="4" customFormat="1" ht="123" customHeight="1">
      <c r="A126" s="28" t="s">
        <v>557</v>
      </c>
      <c r="B126" s="29" t="s">
        <v>568</v>
      </c>
      <c r="C126" s="30" t="s">
        <v>565</v>
      </c>
      <c r="D126" s="31">
        <v>1</v>
      </c>
      <c r="E126" s="32">
        <v>590</v>
      </c>
      <c r="F126" s="32">
        <v>600</v>
      </c>
      <c r="G126" s="33" t="s">
        <v>566</v>
      </c>
      <c r="H126" s="34">
        <f t="shared" si="20"/>
        <v>0.119756</v>
      </c>
      <c r="I126" s="35" t="s">
        <v>561</v>
      </c>
      <c r="J126" s="94" t="s">
        <v>567</v>
      </c>
      <c r="K126" s="37" t="s">
        <v>307</v>
      </c>
      <c r="L126" s="42" t="s">
        <v>308</v>
      </c>
      <c r="M126" s="43" t="s">
        <v>563</v>
      </c>
      <c r="N126" s="39"/>
    </row>
    <row r="127" spans="1:14" s="4" customFormat="1" ht="123" customHeight="1">
      <c r="A127" s="28" t="s">
        <v>557</v>
      </c>
      <c r="B127" s="29" t="s">
        <v>568</v>
      </c>
      <c r="C127" s="30" t="s">
        <v>565</v>
      </c>
      <c r="D127" s="31">
        <v>1</v>
      </c>
      <c r="E127" s="32">
        <v>590</v>
      </c>
      <c r="F127" s="32">
        <v>600</v>
      </c>
      <c r="G127" s="33" t="s">
        <v>566</v>
      </c>
      <c r="H127" s="34">
        <f t="shared" si="20"/>
        <v>0.119756</v>
      </c>
      <c r="I127" s="35" t="s">
        <v>561</v>
      </c>
      <c r="J127" s="94" t="s">
        <v>567</v>
      </c>
      <c r="K127" s="37" t="s">
        <v>307</v>
      </c>
      <c r="L127" s="42" t="s">
        <v>308</v>
      </c>
      <c r="M127" s="43" t="s">
        <v>563</v>
      </c>
      <c r="N127" s="39"/>
    </row>
    <row r="128" spans="1:14" s="4" customFormat="1" ht="123" customHeight="1">
      <c r="A128" s="28" t="s">
        <v>557</v>
      </c>
      <c r="B128" s="29" t="s">
        <v>568</v>
      </c>
      <c r="C128" s="30" t="s">
        <v>565</v>
      </c>
      <c r="D128" s="31">
        <v>1</v>
      </c>
      <c r="E128" s="32">
        <v>590</v>
      </c>
      <c r="F128" s="32">
        <v>600</v>
      </c>
      <c r="G128" s="33" t="s">
        <v>566</v>
      </c>
      <c r="H128" s="34">
        <f t="shared" si="20"/>
        <v>0.119756</v>
      </c>
      <c r="I128" s="35" t="s">
        <v>561</v>
      </c>
      <c r="J128" s="94" t="s">
        <v>567</v>
      </c>
      <c r="K128" s="37" t="s">
        <v>307</v>
      </c>
      <c r="L128" s="42" t="s">
        <v>308</v>
      </c>
      <c r="M128" s="43" t="s">
        <v>563</v>
      </c>
      <c r="N128" s="39"/>
    </row>
    <row r="129" spans="1:14" s="4" customFormat="1" ht="123" customHeight="1">
      <c r="A129" s="28" t="s">
        <v>557</v>
      </c>
      <c r="B129" s="29" t="s">
        <v>569</v>
      </c>
      <c r="C129" s="30" t="s">
        <v>570</v>
      </c>
      <c r="D129" s="31">
        <v>1</v>
      </c>
      <c r="E129" s="32">
        <v>570</v>
      </c>
      <c r="F129" s="32">
        <v>580</v>
      </c>
      <c r="G129" s="33" t="s">
        <v>566</v>
      </c>
      <c r="H129" s="34">
        <f t="shared" ref="H129:H131" si="21">0.92*0.21*0.55</f>
        <v>0.10625999999999999</v>
      </c>
      <c r="I129" s="35" t="s">
        <v>561</v>
      </c>
      <c r="J129" s="94" t="s">
        <v>571</v>
      </c>
      <c r="K129" s="37" t="s">
        <v>307</v>
      </c>
      <c r="L129" s="42" t="s">
        <v>308</v>
      </c>
      <c r="M129" s="43" t="s">
        <v>563</v>
      </c>
      <c r="N129" s="39"/>
    </row>
    <row r="130" spans="1:14" s="4" customFormat="1" ht="123" customHeight="1">
      <c r="A130" s="28" t="s">
        <v>557</v>
      </c>
      <c r="B130" s="29" t="s">
        <v>569</v>
      </c>
      <c r="C130" s="30" t="s">
        <v>570</v>
      </c>
      <c r="D130" s="31">
        <v>1</v>
      </c>
      <c r="E130" s="32">
        <v>570</v>
      </c>
      <c r="F130" s="32">
        <v>580</v>
      </c>
      <c r="G130" s="33" t="s">
        <v>566</v>
      </c>
      <c r="H130" s="34">
        <f t="shared" si="21"/>
        <v>0.10625999999999999</v>
      </c>
      <c r="I130" s="35" t="s">
        <v>561</v>
      </c>
      <c r="J130" s="94" t="s">
        <v>571</v>
      </c>
      <c r="K130" s="37" t="s">
        <v>307</v>
      </c>
      <c r="L130" s="42" t="s">
        <v>308</v>
      </c>
      <c r="M130" s="43" t="s">
        <v>563</v>
      </c>
      <c r="N130" s="39"/>
    </row>
    <row r="131" spans="1:14" s="4" customFormat="1" ht="123" customHeight="1">
      <c r="A131" s="28" t="s">
        <v>557</v>
      </c>
      <c r="B131" s="29" t="s">
        <v>569</v>
      </c>
      <c r="C131" s="30" t="s">
        <v>570</v>
      </c>
      <c r="D131" s="31">
        <v>1</v>
      </c>
      <c r="E131" s="32">
        <v>570</v>
      </c>
      <c r="F131" s="32">
        <v>580</v>
      </c>
      <c r="G131" s="33" t="s">
        <v>566</v>
      </c>
      <c r="H131" s="34">
        <f t="shared" si="21"/>
        <v>0.10625999999999999</v>
      </c>
      <c r="I131" s="35" t="s">
        <v>561</v>
      </c>
      <c r="J131" s="94" t="s">
        <v>571</v>
      </c>
      <c r="K131" s="37" t="s">
        <v>307</v>
      </c>
      <c r="L131" s="42" t="s">
        <v>308</v>
      </c>
      <c r="M131" s="43" t="s">
        <v>563</v>
      </c>
      <c r="N131" s="39"/>
    </row>
    <row r="132" spans="1:14" s="4" customFormat="1" ht="123" customHeight="1">
      <c r="A132" s="28" t="s">
        <v>557</v>
      </c>
      <c r="B132" s="29" t="s">
        <v>572</v>
      </c>
      <c r="C132" s="30" t="s">
        <v>573</v>
      </c>
      <c r="D132" s="31">
        <v>1</v>
      </c>
      <c r="E132" s="32">
        <v>515</v>
      </c>
      <c r="F132" s="32">
        <v>525</v>
      </c>
      <c r="G132" s="33" t="s">
        <v>566</v>
      </c>
      <c r="H132" s="34">
        <f t="shared" ref="H132:H135" si="22">0.99*0.23*0.42</f>
        <v>9.5633999999999997E-2</v>
      </c>
      <c r="I132" s="35" t="s">
        <v>561</v>
      </c>
      <c r="J132" s="94" t="s">
        <v>571</v>
      </c>
      <c r="K132" s="37" t="s">
        <v>307</v>
      </c>
      <c r="L132" s="42" t="s">
        <v>308</v>
      </c>
      <c r="M132" s="43" t="s">
        <v>563</v>
      </c>
      <c r="N132" s="39"/>
    </row>
    <row r="133" spans="1:14" s="4" customFormat="1" ht="123" customHeight="1">
      <c r="A133" s="28" t="s">
        <v>557</v>
      </c>
      <c r="B133" s="29" t="s">
        <v>572</v>
      </c>
      <c r="C133" s="30" t="s">
        <v>573</v>
      </c>
      <c r="D133" s="31">
        <v>1</v>
      </c>
      <c r="E133" s="32">
        <v>515</v>
      </c>
      <c r="F133" s="32">
        <v>525</v>
      </c>
      <c r="G133" s="33" t="s">
        <v>566</v>
      </c>
      <c r="H133" s="34">
        <f t="shared" si="22"/>
        <v>9.5633999999999997E-2</v>
      </c>
      <c r="I133" s="35" t="s">
        <v>561</v>
      </c>
      <c r="J133" s="94" t="s">
        <v>571</v>
      </c>
      <c r="K133" s="37" t="s">
        <v>307</v>
      </c>
      <c r="L133" s="42" t="s">
        <v>308</v>
      </c>
      <c r="M133" s="43" t="s">
        <v>563</v>
      </c>
      <c r="N133" s="39"/>
    </row>
    <row r="134" spans="1:14" s="4" customFormat="1" ht="123" customHeight="1">
      <c r="A134" s="28" t="s">
        <v>557</v>
      </c>
      <c r="B134" s="29" t="s">
        <v>572</v>
      </c>
      <c r="C134" s="30" t="s">
        <v>573</v>
      </c>
      <c r="D134" s="31">
        <v>1</v>
      </c>
      <c r="E134" s="32">
        <v>515</v>
      </c>
      <c r="F134" s="32">
        <v>525</v>
      </c>
      <c r="G134" s="33" t="s">
        <v>566</v>
      </c>
      <c r="H134" s="34">
        <f t="shared" si="22"/>
        <v>9.5633999999999997E-2</v>
      </c>
      <c r="I134" s="35" t="s">
        <v>561</v>
      </c>
      <c r="J134" s="94" t="s">
        <v>571</v>
      </c>
      <c r="K134" s="37" t="s">
        <v>307</v>
      </c>
      <c r="L134" s="42" t="s">
        <v>308</v>
      </c>
      <c r="M134" s="43" t="s">
        <v>563</v>
      </c>
      <c r="N134" s="39"/>
    </row>
    <row r="135" spans="1:14" s="4" customFormat="1" ht="123" customHeight="1">
      <c r="A135" s="28" t="s">
        <v>557</v>
      </c>
      <c r="B135" s="29" t="s">
        <v>574</v>
      </c>
      <c r="C135" s="30" t="s">
        <v>575</v>
      </c>
      <c r="D135" s="31">
        <v>1</v>
      </c>
      <c r="E135" s="32">
        <v>548</v>
      </c>
      <c r="F135" s="32">
        <v>558</v>
      </c>
      <c r="G135" s="33" t="s">
        <v>566</v>
      </c>
      <c r="H135" s="34">
        <f t="shared" si="22"/>
        <v>9.5633999999999997E-2</v>
      </c>
      <c r="I135" s="35" t="s">
        <v>561</v>
      </c>
      <c r="J135" s="94" t="s">
        <v>571</v>
      </c>
      <c r="K135" s="37" t="s">
        <v>307</v>
      </c>
      <c r="L135" s="42" t="s">
        <v>308</v>
      </c>
      <c r="M135" s="43" t="s">
        <v>563</v>
      </c>
      <c r="N135" s="39"/>
    </row>
    <row r="136" spans="1:14" s="4" customFormat="1" ht="123" customHeight="1">
      <c r="A136" s="28" t="s">
        <v>557</v>
      </c>
      <c r="B136" s="29" t="s">
        <v>574</v>
      </c>
      <c r="C136" s="30" t="s">
        <v>575</v>
      </c>
      <c r="D136" s="31">
        <v>1</v>
      </c>
      <c r="E136" s="32">
        <v>548</v>
      </c>
      <c r="F136" s="32">
        <v>558</v>
      </c>
      <c r="G136" s="33" t="s">
        <v>566</v>
      </c>
      <c r="H136" s="34">
        <f>0.99*0.23*0.47</f>
        <v>0.107019</v>
      </c>
      <c r="I136" s="35" t="s">
        <v>561</v>
      </c>
      <c r="J136" s="94" t="s">
        <v>571</v>
      </c>
      <c r="K136" s="37" t="s">
        <v>307</v>
      </c>
      <c r="L136" s="42" t="s">
        <v>308</v>
      </c>
      <c r="M136" s="43" t="s">
        <v>563</v>
      </c>
      <c r="N136" s="39"/>
    </row>
    <row r="137" spans="1:14" s="4" customFormat="1" ht="123" customHeight="1">
      <c r="A137" s="28" t="s">
        <v>557</v>
      </c>
      <c r="B137" s="29" t="s">
        <v>574</v>
      </c>
      <c r="C137" s="30" t="s">
        <v>575</v>
      </c>
      <c r="D137" s="31">
        <v>1</v>
      </c>
      <c r="E137" s="32">
        <v>548</v>
      </c>
      <c r="F137" s="32">
        <v>558</v>
      </c>
      <c r="G137" s="33" t="s">
        <v>566</v>
      </c>
      <c r="H137" s="34">
        <f t="shared" ref="H137:H140" si="23">0.99*0.23*0.42</f>
        <v>9.5633999999999997E-2</v>
      </c>
      <c r="I137" s="35" t="s">
        <v>561</v>
      </c>
      <c r="J137" s="94" t="s">
        <v>571</v>
      </c>
      <c r="K137" s="37" t="s">
        <v>307</v>
      </c>
      <c r="L137" s="42" t="s">
        <v>308</v>
      </c>
      <c r="M137" s="43" t="s">
        <v>563</v>
      </c>
      <c r="N137" s="39"/>
    </row>
    <row r="138" spans="1:14" s="4" customFormat="1" ht="123" customHeight="1">
      <c r="A138" s="28" t="s">
        <v>557</v>
      </c>
      <c r="B138" s="29" t="s">
        <v>576</v>
      </c>
      <c r="C138" s="30" t="s">
        <v>573</v>
      </c>
      <c r="D138" s="31">
        <v>1</v>
      </c>
      <c r="E138" s="32">
        <v>515</v>
      </c>
      <c r="F138" s="32">
        <v>525</v>
      </c>
      <c r="G138" s="33" t="s">
        <v>566</v>
      </c>
      <c r="H138" s="34">
        <f t="shared" si="23"/>
        <v>9.5633999999999997E-2</v>
      </c>
      <c r="I138" s="35" t="s">
        <v>561</v>
      </c>
      <c r="J138" s="94" t="s">
        <v>571</v>
      </c>
      <c r="K138" s="37" t="s">
        <v>307</v>
      </c>
      <c r="L138" s="42" t="s">
        <v>308</v>
      </c>
      <c r="M138" s="43" t="s">
        <v>563</v>
      </c>
      <c r="N138" s="39"/>
    </row>
    <row r="139" spans="1:14" s="4" customFormat="1" ht="123" customHeight="1">
      <c r="A139" s="28" t="s">
        <v>557</v>
      </c>
      <c r="B139" s="29" t="s">
        <v>576</v>
      </c>
      <c r="C139" s="30" t="s">
        <v>573</v>
      </c>
      <c r="D139" s="31">
        <v>1</v>
      </c>
      <c r="E139" s="32">
        <v>515</v>
      </c>
      <c r="F139" s="32">
        <v>525</v>
      </c>
      <c r="G139" s="33" t="s">
        <v>566</v>
      </c>
      <c r="H139" s="34">
        <f t="shared" si="23"/>
        <v>9.5633999999999997E-2</v>
      </c>
      <c r="I139" s="35" t="s">
        <v>561</v>
      </c>
      <c r="J139" s="94" t="s">
        <v>571</v>
      </c>
      <c r="K139" s="37" t="s">
        <v>307</v>
      </c>
      <c r="L139" s="42" t="s">
        <v>308</v>
      </c>
      <c r="M139" s="43" t="s">
        <v>563</v>
      </c>
      <c r="N139" s="39"/>
    </row>
    <row r="140" spans="1:14" s="4" customFormat="1" ht="123" customHeight="1">
      <c r="A140" s="28" t="s">
        <v>557</v>
      </c>
      <c r="B140" s="29" t="s">
        <v>576</v>
      </c>
      <c r="C140" s="30" t="s">
        <v>573</v>
      </c>
      <c r="D140" s="31">
        <v>1</v>
      </c>
      <c r="E140" s="32">
        <v>515</v>
      </c>
      <c r="F140" s="32">
        <v>525</v>
      </c>
      <c r="G140" s="33" t="s">
        <v>566</v>
      </c>
      <c r="H140" s="34">
        <f t="shared" si="23"/>
        <v>9.5633999999999997E-2</v>
      </c>
      <c r="I140" s="35" t="s">
        <v>561</v>
      </c>
      <c r="J140" s="94" t="s">
        <v>571</v>
      </c>
      <c r="K140" s="37" t="s">
        <v>307</v>
      </c>
      <c r="L140" s="42" t="s">
        <v>308</v>
      </c>
      <c r="M140" s="43" t="s">
        <v>563</v>
      </c>
      <c r="N140" s="39"/>
    </row>
    <row r="141" spans="1:14" s="4" customFormat="1" ht="123" customHeight="1">
      <c r="A141" s="28" t="s">
        <v>557</v>
      </c>
      <c r="B141" s="29" t="s">
        <v>577</v>
      </c>
      <c r="C141" s="30" t="s">
        <v>575</v>
      </c>
      <c r="D141" s="31">
        <v>1</v>
      </c>
      <c r="E141" s="32">
        <v>680</v>
      </c>
      <c r="F141" s="32">
        <v>690</v>
      </c>
      <c r="G141" s="33" t="s">
        <v>566</v>
      </c>
      <c r="H141" s="34">
        <f t="shared" ref="H141:H151" si="24">1.07*0.28*0.56</f>
        <v>0.16777600000000001</v>
      </c>
      <c r="I141" s="35" t="s">
        <v>578</v>
      </c>
      <c r="J141" s="94" t="s">
        <v>571</v>
      </c>
      <c r="K141" s="37" t="s">
        <v>307</v>
      </c>
      <c r="L141" s="42" t="s">
        <v>308</v>
      </c>
      <c r="M141" s="43" t="s">
        <v>579</v>
      </c>
      <c r="N141" s="39"/>
    </row>
    <row r="142" spans="1:14" s="4" customFormat="1" ht="123" customHeight="1">
      <c r="A142" s="28" t="s">
        <v>557</v>
      </c>
      <c r="B142" s="29" t="s">
        <v>577</v>
      </c>
      <c r="C142" s="30" t="s">
        <v>575</v>
      </c>
      <c r="D142" s="31">
        <v>1</v>
      </c>
      <c r="E142" s="32">
        <v>680</v>
      </c>
      <c r="F142" s="32">
        <v>690</v>
      </c>
      <c r="G142" s="33" t="s">
        <v>566</v>
      </c>
      <c r="H142" s="34">
        <f t="shared" si="24"/>
        <v>0.16777600000000001</v>
      </c>
      <c r="I142" s="35" t="s">
        <v>578</v>
      </c>
      <c r="J142" s="94" t="s">
        <v>571</v>
      </c>
      <c r="K142" s="37" t="s">
        <v>307</v>
      </c>
      <c r="L142" s="42" t="s">
        <v>308</v>
      </c>
      <c r="M142" s="43" t="s">
        <v>579</v>
      </c>
      <c r="N142" s="39"/>
    </row>
    <row r="143" spans="1:14" s="4" customFormat="1" ht="123" customHeight="1">
      <c r="A143" s="28" t="s">
        <v>557</v>
      </c>
      <c r="B143" s="29" t="s">
        <v>577</v>
      </c>
      <c r="C143" s="30" t="s">
        <v>575</v>
      </c>
      <c r="D143" s="31">
        <v>1</v>
      </c>
      <c r="E143" s="32">
        <v>680</v>
      </c>
      <c r="F143" s="32">
        <v>690</v>
      </c>
      <c r="G143" s="33" t="s">
        <v>566</v>
      </c>
      <c r="H143" s="34">
        <f t="shared" si="24"/>
        <v>0.16777600000000001</v>
      </c>
      <c r="I143" s="35" t="s">
        <v>578</v>
      </c>
      <c r="J143" s="94" t="s">
        <v>571</v>
      </c>
      <c r="K143" s="37" t="s">
        <v>307</v>
      </c>
      <c r="L143" s="42" t="s">
        <v>308</v>
      </c>
      <c r="M143" s="43" t="s">
        <v>579</v>
      </c>
      <c r="N143" s="39"/>
    </row>
    <row r="144" spans="1:14" s="4" customFormat="1" ht="123" customHeight="1">
      <c r="A144" s="28" t="s">
        <v>557</v>
      </c>
      <c r="B144" s="29" t="s">
        <v>577</v>
      </c>
      <c r="C144" s="30" t="s">
        <v>575</v>
      </c>
      <c r="D144" s="31">
        <v>1</v>
      </c>
      <c r="E144" s="32">
        <v>680</v>
      </c>
      <c r="F144" s="32">
        <v>690</v>
      </c>
      <c r="G144" s="33" t="s">
        <v>566</v>
      </c>
      <c r="H144" s="34">
        <f t="shared" si="24"/>
        <v>0.16777600000000001</v>
      </c>
      <c r="I144" s="35" t="s">
        <v>578</v>
      </c>
      <c r="J144" s="94" t="s">
        <v>571</v>
      </c>
      <c r="K144" s="37" t="s">
        <v>307</v>
      </c>
      <c r="L144" s="42" t="s">
        <v>308</v>
      </c>
      <c r="M144" s="43" t="s">
        <v>579</v>
      </c>
      <c r="N144" s="39"/>
    </row>
    <row r="145" spans="1:28" s="4" customFormat="1" ht="123" customHeight="1">
      <c r="A145" s="28" t="s">
        <v>557</v>
      </c>
      <c r="B145" s="29" t="s">
        <v>577</v>
      </c>
      <c r="C145" s="30" t="s">
        <v>413</v>
      </c>
      <c r="D145" s="31">
        <v>1</v>
      </c>
      <c r="E145" s="32">
        <v>705</v>
      </c>
      <c r="F145" s="32">
        <v>715</v>
      </c>
      <c r="G145" s="33" t="s">
        <v>566</v>
      </c>
      <c r="H145" s="34">
        <f t="shared" si="24"/>
        <v>0.16777600000000001</v>
      </c>
      <c r="I145" s="35" t="s">
        <v>578</v>
      </c>
      <c r="J145" s="94" t="s">
        <v>571</v>
      </c>
      <c r="K145" s="37" t="s">
        <v>307</v>
      </c>
      <c r="L145" s="42" t="s">
        <v>308</v>
      </c>
      <c r="M145" s="43" t="s">
        <v>579</v>
      </c>
      <c r="N145" s="39"/>
    </row>
    <row r="146" spans="1:28" s="4" customFormat="1" ht="123" customHeight="1">
      <c r="A146" s="28" t="s">
        <v>557</v>
      </c>
      <c r="B146" s="29" t="s">
        <v>577</v>
      </c>
      <c r="C146" s="30" t="s">
        <v>413</v>
      </c>
      <c r="D146" s="31">
        <v>1</v>
      </c>
      <c r="E146" s="32">
        <v>705</v>
      </c>
      <c r="F146" s="32">
        <v>715</v>
      </c>
      <c r="G146" s="33" t="s">
        <v>566</v>
      </c>
      <c r="H146" s="34">
        <f t="shared" si="24"/>
        <v>0.16777600000000001</v>
      </c>
      <c r="I146" s="35" t="s">
        <v>578</v>
      </c>
      <c r="J146" s="94" t="s">
        <v>571</v>
      </c>
      <c r="K146" s="37" t="s">
        <v>307</v>
      </c>
      <c r="L146" s="42" t="s">
        <v>308</v>
      </c>
      <c r="M146" s="43" t="s">
        <v>579</v>
      </c>
      <c r="N146" s="39"/>
    </row>
    <row r="147" spans="1:28" s="4" customFormat="1" ht="123" customHeight="1">
      <c r="A147" s="28" t="s">
        <v>557</v>
      </c>
      <c r="B147" s="29" t="s">
        <v>577</v>
      </c>
      <c r="C147" s="30" t="s">
        <v>413</v>
      </c>
      <c r="D147" s="31">
        <v>1</v>
      </c>
      <c r="E147" s="32">
        <v>705</v>
      </c>
      <c r="F147" s="32">
        <v>715</v>
      </c>
      <c r="G147" s="33" t="s">
        <v>566</v>
      </c>
      <c r="H147" s="34">
        <f t="shared" si="24"/>
        <v>0.16777600000000001</v>
      </c>
      <c r="I147" s="35" t="s">
        <v>578</v>
      </c>
      <c r="J147" s="94" t="s">
        <v>571</v>
      </c>
      <c r="K147" s="37" t="s">
        <v>307</v>
      </c>
      <c r="L147" s="42" t="s">
        <v>308</v>
      </c>
      <c r="M147" s="43" t="s">
        <v>579</v>
      </c>
      <c r="N147" s="39"/>
    </row>
    <row r="148" spans="1:28" s="4" customFormat="1" ht="123" customHeight="1">
      <c r="A148" s="28" t="s">
        <v>557</v>
      </c>
      <c r="B148" s="29" t="s">
        <v>577</v>
      </c>
      <c r="C148" s="30" t="s">
        <v>413</v>
      </c>
      <c r="D148" s="31">
        <v>1</v>
      </c>
      <c r="E148" s="32">
        <v>705</v>
      </c>
      <c r="F148" s="32">
        <v>715</v>
      </c>
      <c r="G148" s="33" t="s">
        <v>566</v>
      </c>
      <c r="H148" s="34">
        <f t="shared" si="24"/>
        <v>0.16777600000000001</v>
      </c>
      <c r="I148" s="35" t="s">
        <v>578</v>
      </c>
      <c r="J148" s="94" t="s">
        <v>571</v>
      </c>
      <c r="K148" s="37" t="s">
        <v>307</v>
      </c>
      <c r="L148" s="42" t="s">
        <v>308</v>
      </c>
      <c r="M148" s="43" t="s">
        <v>579</v>
      </c>
      <c r="N148" s="39"/>
    </row>
    <row r="149" spans="1:28" s="4" customFormat="1" ht="123" customHeight="1">
      <c r="A149" s="28" t="s">
        <v>557</v>
      </c>
      <c r="B149" s="29" t="s">
        <v>577</v>
      </c>
      <c r="C149" s="30" t="s">
        <v>580</v>
      </c>
      <c r="D149" s="31">
        <v>1</v>
      </c>
      <c r="E149" s="32">
        <v>715</v>
      </c>
      <c r="F149" s="32">
        <v>725</v>
      </c>
      <c r="G149" s="33" t="s">
        <v>566</v>
      </c>
      <c r="H149" s="34">
        <f t="shared" si="24"/>
        <v>0.16777600000000001</v>
      </c>
      <c r="I149" s="35" t="s">
        <v>578</v>
      </c>
      <c r="J149" s="94" t="s">
        <v>571</v>
      </c>
      <c r="K149" s="37" t="s">
        <v>307</v>
      </c>
      <c r="L149" s="42" t="s">
        <v>308</v>
      </c>
      <c r="M149" s="43" t="s">
        <v>579</v>
      </c>
      <c r="N149" s="39"/>
    </row>
    <row r="150" spans="1:28" s="4" customFormat="1" ht="123" customHeight="1">
      <c r="A150" s="28" t="s">
        <v>557</v>
      </c>
      <c r="B150" s="29" t="s">
        <v>577</v>
      </c>
      <c r="C150" s="30" t="s">
        <v>581</v>
      </c>
      <c r="D150" s="31">
        <v>1</v>
      </c>
      <c r="E150" s="32">
        <v>715</v>
      </c>
      <c r="F150" s="32">
        <v>725</v>
      </c>
      <c r="G150" s="33" t="s">
        <v>566</v>
      </c>
      <c r="H150" s="34">
        <f t="shared" si="24"/>
        <v>0.16777600000000001</v>
      </c>
      <c r="I150" s="35" t="s">
        <v>578</v>
      </c>
      <c r="J150" s="94" t="s">
        <v>571</v>
      </c>
      <c r="K150" s="37" t="s">
        <v>307</v>
      </c>
      <c r="L150" s="42" t="s">
        <v>308</v>
      </c>
      <c r="M150" s="43" t="s">
        <v>579</v>
      </c>
      <c r="N150" s="39"/>
    </row>
    <row r="151" spans="1:28" s="4" customFormat="1" ht="123" customHeight="1">
      <c r="A151" s="28" t="s">
        <v>557</v>
      </c>
      <c r="B151" s="29" t="s">
        <v>577</v>
      </c>
      <c r="C151" s="30" t="s">
        <v>582</v>
      </c>
      <c r="D151" s="31">
        <v>1</v>
      </c>
      <c r="E151" s="32">
        <v>715</v>
      </c>
      <c r="F151" s="32">
        <v>725</v>
      </c>
      <c r="G151" s="33" t="s">
        <v>566</v>
      </c>
      <c r="H151" s="34">
        <f t="shared" si="24"/>
        <v>0.16777600000000001</v>
      </c>
      <c r="I151" s="35" t="s">
        <v>578</v>
      </c>
      <c r="J151" s="94" t="s">
        <v>571</v>
      </c>
      <c r="K151" s="37" t="s">
        <v>307</v>
      </c>
      <c r="L151" s="42" t="s">
        <v>308</v>
      </c>
      <c r="M151" s="43" t="s">
        <v>579</v>
      </c>
      <c r="N151" s="39"/>
    </row>
    <row r="152" spans="1:28" s="4" customFormat="1" ht="123" customHeight="1">
      <c r="A152" s="28" t="s">
        <v>583</v>
      </c>
      <c r="B152" s="29" t="s">
        <v>584</v>
      </c>
      <c r="C152" s="30" t="s">
        <v>585</v>
      </c>
      <c r="D152" s="31">
        <v>1</v>
      </c>
      <c r="E152" s="32">
        <v>945</v>
      </c>
      <c r="F152" s="32">
        <v>965</v>
      </c>
      <c r="G152" s="33" t="s">
        <v>586</v>
      </c>
      <c r="H152" s="34">
        <f t="shared" ref="H152:H156" si="25">1.28*0.3*0.72</f>
        <v>0.27648</v>
      </c>
      <c r="I152" s="35" t="s">
        <v>587</v>
      </c>
      <c r="J152" s="94" t="s">
        <v>588</v>
      </c>
      <c r="K152" s="37" t="s">
        <v>307</v>
      </c>
      <c r="L152" s="42" t="s">
        <v>308</v>
      </c>
      <c r="M152" s="43"/>
      <c r="N152" s="39"/>
    </row>
    <row r="153" spans="1:28" s="4" customFormat="1" ht="123" customHeight="1">
      <c r="A153" s="28" t="s">
        <v>583</v>
      </c>
      <c r="B153" s="29" t="s">
        <v>584</v>
      </c>
      <c r="C153" s="30" t="s">
        <v>585</v>
      </c>
      <c r="D153" s="31">
        <v>1</v>
      </c>
      <c r="E153" s="32">
        <v>945</v>
      </c>
      <c r="F153" s="32">
        <v>965</v>
      </c>
      <c r="G153" s="33" t="s">
        <v>586</v>
      </c>
      <c r="H153" s="34">
        <f t="shared" si="25"/>
        <v>0.27648</v>
      </c>
      <c r="I153" s="35" t="s">
        <v>587</v>
      </c>
      <c r="J153" s="94" t="s">
        <v>588</v>
      </c>
      <c r="K153" s="37" t="s">
        <v>307</v>
      </c>
      <c r="L153" s="42" t="s">
        <v>308</v>
      </c>
      <c r="M153" s="43"/>
      <c r="N153" s="39"/>
    </row>
    <row r="154" spans="1:28" s="4" customFormat="1" ht="123" customHeight="1">
      <c r="A154" s="28" t="s">
        <v>583</v>
      </c>
      <c r="B154" s="29" t="s">
        <v>584</v>
      </c>
      <c r="C154" s="30" t="s">
        <v>585</v>
      </c>
      <c r="D154" s="31">
        <v>1</v>
      </c>
      <c r="E154" s="32">
        <v>945</v>
      </c>
      <c r="F154" s="32">
        <v>965</v>
      </c>
      <c r="G154" s="33" t="s">
        <v>586</v>
      </c>
      <c r="H154" s="34">
        <f t="shared" si="25"/>
        <v>0.27648</v>
      </c>
      <c r="I154" s="35" t="s">
        <v>587</v>
      </c>
      <c r="J154" s="94" t="s">
        <v>588</v>
      </c>
      <c r="K154" s="37" t="s">
        <v>307</v>
      </c>
      <c r="L154" s="42" t="s">
        <v>308</v>
      </c>
      <c r="M154" s="43"/>
      <c r="N154" s="39"/>
    </row>
    <row r="155" spans="1:28" s="4" customFormat="1" ht="123" customHeight="1">
      <c r="A155" s="28" t="s">
        <v>583</v>
      </c>
      <c r="B155" s="29" t="s">
        <v>584</v>
      </c>
      <c r="C155" s="30" t="s">
        <v>585</v>
      </c>
      <c r="D155" s="31">
        <v>1</v>
      </c>
      <c r="E155" s="32">
        <v>945</v>
      </c>
      <c r="F155" s="32">
        <v>965</v>
      </c>
      <c r="G155" s="33" t="s">
        <v>586</v>
      </c>
      <c r="H155" s="34">
        <f t="shared" si="25"/>
        <v>0.27648</v>
      </c>
      <c r="I155" s="35" t="s">
        <v>587</v>
      </c>
      <c r="J155" s="94" t="s">
        <v>588</v>
      </c>
      <c r="K155" s="37" t="s">
        <v>307</v>
      </c>
      <c r="L155" s="42" t="s">
        <v>308</v>
      </c>
      <c r="M155" s="43"/>
      <c r="N155" s="39"/>
    </row>
    <row r="156" spans="1:28" s="4" customFormat="1" ht="123" customHeight="1">
      <c r="A156" s="28" t="s">
        <v>583</v>
      </c>
      <c r="B156" s="29" t="s">
        <v>584</v>
      </c>
      <c r="C156" s="30" t="s">
        <v>585</v>
      </c>
      <c r="D156" s="31">
        <v>1</v>
      </c>
      <c r="E156" s="32">
        <v>945</v>
      </c>
      <c r="F156" s="32">
        <v>965</v>
      </c>
      <c r="G156" s="33" t="s">
        <v>586</v>
      </c>
      <c r="H156" s="34">
        <f t="shared" si="25"/>
        <v>0.27648</v>
      </c>
      <c r="I156" s="35" t="s">
        <v>587</v>
      </c>
      <c r="J156" s="94" t="s">
        <v>588</v>
      </c>
      <c r="K156" s="37" t="s">
        <v>307</v>
      </c>
      <c r="L156" s="42" t="s">
        <v>308</v>
      </c>
      <c r="M156" s="43"/>
      <c r="N156" s="39"/>
    </row>
    <row r="157" spans="1:28" s="4" customFormat="1" ht="120" customHeight="1">
      <c r="A157" s="46" t="s">
        <v>589</v>
      </c>
      <c r="B157" s="40" t="s">
        <v>590</v>
      </c>
      <c r="C157" s="95" t="s">
        <v>591</v>
      </c>
      <c r="D157" s="96">
        <v>1</v>
      </c>
      <c r="E157" s="97">
        <v>218</v>
      </c>
      <c r="F157" s="98">
        <v>230</v>
      </c>
      <c r="G157" s="99" t="s">
        <v>592</v>
      </c>
      <c r="H157" s="100">
        <f t="shared" ref="H157:H165" si="26">1.1*0.48*0.39</f>
        <v>0.20591999999999999</v>
      </c>
      <c r="I157" s="85" t="s">
        <v>593</v>
      </c>
      <c r="J157" s="101" t="s">
        <v>594</v>
      </c>
      <c r="K157" s="102" t="s">
        <v>378</v>
      </c>
      <c r="L157" s="103" t="s">
        <v>308</v>
      </c>
      <c r="M157" s="104" t="s">
        <v>595</v>
      </c>
      <c r="N157" s="105"/>
      <c r="O157" s="106"/>
      <c r="P157" s="106"/>
      <c r="Q157" s="106"/>
      <c r="R157" s="106"/>
      <c r="S157" s="106"/>
      <c r="T157" s="106"/>
      <c r="U157" s="106"/>
      <c r="V157" s="106"/>
      <c r="W157" s="106"/>
      <c r="X157" s="106"/>
      <c r="Y157" s="106"/>
      <c r="Z157" s="106"/>
      <c r="AA157" s="106"/>
      <c r="AB157" s="106"/>
    </row>
    <row r="158" spans="1:28" s="4" customFormat="1" ht="120" customHeight="1">
      <c r="A158" s="46" t="s">
        <v>589</v>
      </c>
      <c r="B158" s="40" t="s">
        <v>590</v>
      </c>
      <c r="C158" s="95" t="s">
        <v>591</v>
      </c>
      <c r="D158" s="96">
        <v>1</v>
      </c>
      <c r="E158" s="97">
        <v>218</v>
      </c>
      <c r="F158" s="98">
        <v>230</v>
      </c>
      <c r="G158" s="99" t="s">
        <v>592</v>
      </c>
      <c r="H158" s="100">
        <f t="shared" si="26"/>
        <v>0.20591999999999999</v>
      </c>
      <c r="I158" s="85" t="s">
        <v>593</v>
      </c>
      <c r="J158" s="101" t="s">
        <v>594</v>
      </c>
      <c r="K158" s="102" t="s">
        <v>378</v>
      </c>
      <c r="L158" s="103" t="s">
        <v>308</v>
      </c>
      <c r="M158" s="104" t="s">
        <v>595</v>
      </c>
      <c r="N158" s="105"/>
      <c r="O158" s="106"/>
      <c r="P158" s="106"/>
      <c r="Q158" s="106"/>
      <c r="R158" s="106"/>
      <c r="S158" s="106"/>
      <c r="T158" s="106"/>
      <c r="U158" s="106"/>
      <c r="V158" s="106"/>
      <c r="W158" s="106"/>
      <c r="X158" s="106"/>
      <c r="Y158" s="106"/>
      <c r="Z158" s="106"/>
      <c r="AA158" s="106"/>
      <c r="AB158" s="106"/>
    </row>
    <row r="159" spans="1:28" s="4" customFormat="1" ht="120" customHeight="1">
      <c r="A159" s="46" t="s">
        <v>589</v>
      </c>
      <c r="B159" s="40" t="s">
        <v>596</v>
      </c>
      <c r="C159" s="95" t="s">
        <v>591</v>
      </c>
      <c r="D159" s="96">
        <v>1</v>
      </c>
      <c r="E159" s="97">
        <v>262</v>
      </c>
      <c r="F159" s="98">
        <v>274</v>
      </c>
      <c r="G159" s="99" t="s">
        <v>592</v>
      </c>
      <c r="H159" s="100">
        <f t="shared" si="26"/>
        <v>0.20591999999999999</v>
      </c>
      <c r="I159" s="85" t="s">
        <v>593</v>
      </c>
      <c r="J159" s="101" t="s">
        <v>594</v>
      </c>
      <c r="K159" s="102" t="s">
        <v>378</v>
      </c>
      <c r="L159" s="103" t="s">
        <v>308</v>
      </c>
      <c r="M159" s="104" t="s">
        <v>595</v>
      </c>
      <c r="N159" s="105"/>
      <c r="O159" s="106"/>
      <c r="P159" s="106"/>
      <c r="Q159" s="106"/>
      <c r="R159" s="106"/>
      <c r="S159" s="106"/>
      <c r="T159" s="106"/>
      <c r="U159" s="106"/>
      <c r="V159" s="106"/>
      <c r="W159" s="106"/>
      <c r="X159" s="106"/>
      <c r="Y159" s="106"/>
      <c r="Z159" s="106"/>
      <c r="AA159" s="106"/>
      <c r="AB159" s="106"/>
    </row>
    <row r="160" spans="1:28" s="4" customFormat="1" ht="120" customHeight="1">
      <c r="A160" s="46" t="s">
        <v>589</v>
      </c>
      <c r="B160" s="40" t="s">
        <v>596</v>
      </c>
      <c r="C160" s="95" t="s">
        <v>591</v>
      </c>
      <c r="D160" s="96">
        <v>1</v>
      </c>
      <c r="E160" s="97">
        <v>262</v>
      </c>
      <c r="F160" s="98">
        <v>274</v>
      </c>
      <c r="G160" s="99" t="s">
        <v>592</v>
      </c>
      <c r="H160" s="100">
        <f t="shared" si="26"/>
        <v>0.20591999999999999</v>
      </c>
      <c r="I160" s="85" t="s">
        <v>593</v>
      </c>
      <c r="J160" s="101" t="s">
        <v>594</v>
      </c>
      <c r="K160" s="102" t="s">
        <v>378</v>
      </c>
      <c r="L160" s="103" t="s">
        <v>308</v>
      </c>
      <c r="M160" s="104" t="s">
        <v>595</v>
      </c>
      <c r="N160" s="105"/>
      <c r="O160" s="106"/>
      <c r="P160" s="106"/>
      <c r="Q160" s="106"/>
      <c r="R160" s="106"/>
      <c r="S160" s="106"/>
      <c r="T160" s="106"/>
      <c r="U160" s="106"/>
      <c r="V160" s="106"/>
      <c r="W160" s="106"/>
      <c r="X160" s="106"/>
      <c r="Y160" s="106"/>
      <c r="Z160" s="106"/>
      <c r="AA160" s="106"/>
      <c r="AB160" s="106"/>
    </row>
    <row r="161" spans="1:28" s="4" customFormat="1" ht="120" customHeight="1">
      <c r="A161" s="46" t="s">
        <v>589</v>
      </c>
      <c r="B161" s="40" t="s">
        <v>597</v>
      </c>
      <c r="C161" s="95" t="s">
        <v>591</v>
      </c>
      <c r="D161" s="96">
        <v>1</v>
      </c>
      <c r="E161" s="97">
        <v>274</v>
      </c>
      <c r="F161" s="98">
        <v>286</v>
      </c>
      <c r="G161" s="99" t="s">
        <v>592</v>
      </c>
      <c r="H161" s="100">
        <f t="shared" si="26"/>
        <v>0.20591999999999999</v>
      </c>
      <c r="I161" s="85" t="s">
        <v>593</v>
      </c>
      <c r="J161" s="101" t="s">
        <v>594</v>
      </c>
      <c r="K161" s="102" t="s">
        <v>378</v>
      </c>
      <c r="L161" s="103" t="s">
        <v>308</v>
      </c>
      <c r="M161" s="104" t="s">
        <v>595</v>
      </c>
      <c r="N161" s="105"/>
      <c r="O161" s="106"/>
      <c r="P161" s="106"/>
      <c r="Q161" s="106"/>
      <c r="R161" s="106"/>
      <c r="S161" s="106"/>
      <c r="T161" s="106"/>
      <c r="U161" s="106"/>
      <c r="V161" s="106"/>
      <c r="W161" s="106"/>
      <c r="X161" s="106"/>
      <c r="Y161" s="106"/>
      <c r="Z161" s="106"/>
      <c r="AA161" s="106"/>
      <c r="AB161" s="106"/>
    </row>
    <row r="162" spans="1:28" s="4" customFormat="1" ht="120" customHeight="1">
      <c r="A162" s="46" t="s">
        <v>589</v>
      </c>
      <c r="B162" s="40" t="s">
        <v>597</v>
      </c>
      <c r="C162" s="95" t="s">
        <v>591</v>
      </c>
      <c r="D162" s="96">
        <v>1</v>
      </c>
      <c r="E162" s="97">
        <v>274</v>
      </c>
      <c r="F162" s="98">
        <v>286</v>
      </c>
      <c r="G162" s="99" t="s">
        <v>592</v>
      </c>
      <c r="H162" s="100">
        <f t="shared" si="26"/>
        <v>0.20591999999999999</v>
      </c>
      <c r="I162" s="85" t="s">
        <v>593</v>
      </c>
      <c r="J162" s="101" t="s">
        <v>594</v>
      </c>
      <c r="K162" s="102" t="s">
        <v>378</v>
      </c>
      <c r="L162" s="103" t="s">
        <v>308</v>
      </c>
      <c r="M162" s="104" t="s">
        <v>595</v>
      </c>
      <c r="N162" s="105"/>
      <c r="O162" s="106"/>
      <c r="P162" s="106"/>
      <c r="Q162" s="106"/>
      <c r="R162" s="106"/>
      <c r="S162" s="106"/>
      <c r="T162" s="106"/>
      <c r="U162" s="106"/>
      <c r="V162" s="106"/>
      <c r="W162" s="106"/>
      <c r="X162" s="106"/>
      <c r="Y162" s="106"/>
      <c r="Z162" s="106"/>
      <c r="AA162" s="106"/>
      <c r="AB162" s="106"/>
    </row>
    <row r="163" spans="1:28" s="4" customFormat="1" ht="120" customHeight="1">
      <c r="A163" s="46" t="s">
        <v>589</v>
      </c>
      <c r="B163" s="40" t="s">
        <v>598</v>
      </c>
      <c r="C163" s="95" t="s">
        <v>599</v>
      </c>
      <c r="D163" s="96">
        <v>1</v>
      </c>
      <c r="E163" s="97">
        <v>220</v>
      </c>
      <c r="F163" s="98">
        <v>232</v>
      </c>
      <c r="G163" s="99" t="s">
        <v>592</v>
      </c>
      <c r="H163" s="100">
        <f t="shared" si="26"/>
        <v>0.20591999999999999</v>
      </c>
      <c r="I163" s="85" t="s">
        <v>593</v>
      </c>
      <c r="J163" s="101" t="s">
        <v>594</v>
      </c>
      <c r="K163" s="102" t="s">
        <v>378</v>
      </c>
      <c r="L163" s="103" t="s">
        <v>308</v>
      </c>
      <c r="M163" s="104" t="s">
        <v>595</v>
      </c>
      <c r="N163" s="105"/>
      <c r="O163" s="106"/>
      <c r="P163" s="106"/>
      <c r="Q163" s="106"/>
      <c r="R163" s="106"/>
      <c r="S163" s="106"/>
      <c r="T163" s="106"/>
      <c r="U163" s="106"/>
      <c r="V163" s="106"/>
      <c r="W163" s="106"/>
      <c r="X163" s="106"/>
      <c r="Y163" s="106"/>
      <c r="Z163" s="106"/>
      <c r="AA163" s="106"/>
      <c r="AB163" s="106"/>
    </row>
    <row r="164" spans="1:28" s="4" customFormat="1" ht="120" customHeight="1">
      <c r="A164" s="46" t="s">
        <v>589</v>
      </c>
      <c r="B164" s="40" t="s">
        <v>598</v>
      </c>
      <c r="C164" s="95" t="s">
        <v>599</v>
      </c>
      <c r="D164" s="96">
        <v>1</v>
      </c>
      <c r="E164" s="97">
        <v>220</v>
      </c>
      <c r="F164" s="98">
        <v>232</v>
      </c>
      <c r="G164" s="99" t="s">
        <v>592</v>
      </c>
      <c r="H164" s="100">
        <f t="shared" si="26"/>
        <v>0.20591999999999999</v>
      </c>
      <c r="I164" s="85" t="s">
        <v>593</v>
      </c>
      <c r="J164" s="101" t="s">
        <v>594</v>
      </c>
      <c r="K164" s="102" t="s">
        <v>378</v>
      </c>
      <c r="L164" s="103" t="s">
        <v>308</v>
      </c>
      <c r="M164" s="104" t="s">
        <v>595</v>
      </c>
      <c r="N164" s="105"/>
      <c r="O164" s="106"/>
      <c r="P164" s="106"/>
      <c r="Q164" s="106"/>
      <c r="R164" s="106"/>
      <c r="S164" s="106"/>
      <c r="T164" s="106"/>
      <c r="U164" s="106"/>
      <c r="V164" s="106"/>
      <c r="W164" s="106"/>
      <c r="X164" s="106"/>
      <c r="Y164" s="106"/>
      <c r="Z164" s="106"/>
      <c r="AA164" s="106"/>
      <c r="AB164" s="106"/>
    </row>
    <row r="165" spans="1:28" s="4" customFormat="1" ht="120" customHeight="1">
      <c r="A165" s="46" t="s">
        <v>589</v>
      </c>
      <c r="B165" s="40" t="s">
        <v>600</v>
      </c>
      <c r="C165" s="95" t="s">
        <v>599</v>
      </c>
      <c r="D165" s="96">
        <v>1</v>
      </c>
      <c r="E165" s="97">
        <v>232</v>
      </c>
      <c r="F165" s="98">
        <v>244</v>
      </c>
      <c r="G165" s="99" t="s">
        <v>592</v>
      </c>
      <c r="H165" s="100">
        <f t="shared" si="26"/>
        <v>0.20591999999999999</v>
      </c>
      <c r="I165" s="85" t="s">
        <v>593</v>
      </c>
      <c r="J165" s="101" t="s">
        <v>594</v>
      </c>
      <c r="K165" s="102" t="s">
        <v>378</v>
      </c>
      <c r="L165" s="103" t="s">
        <v>308</v>
      </c>
      <c r="M165" s="104" t="s">
        <v>595</v>
      </c>
      <c r="N165" s="105"/>
      <c r="O165" s="106"/>
      <c r="P165" s="106"/>
      <c r="Q165" s="106"/>
      <c r="R165" s="106"/>
      <c r="S165" s="106"/>
      <c r="T165" s="106"/>
      <c r="U165" s="106"/>
      <c r="V165" s="106"/>
      <c r="W165" s="106"/>
      <c r="X165" s="106"/>
      <c r="Y165" s="106"/>
      <c r="Z165" s="106"/>
      <c r="AA165" s="106"/>
      <c r="AB165" s="106"/>
    </row>
    <row r="166" spans="1:28" s="4" customFormat="1" ht="120" customHeight="1">
      <c r="A166" s="46" t="s">
        <v>589</v>
      </c>
      <c r="B166" s="40" t="s">
        <v>601</v>
      </c>
      <c r="C166" s="95" t="s">
        <v>599</v>
      </c>
      <c r="D166" s="96">
        <v>1</v>
      </c>
      <c r="E166" s="97">
        <v>242</v>
      </c>
      <c r="F166" s="98">
        <v>254</v>
      </c>
      <c r="G166" s="99" t="s">
        <v>592</v>
      </c>
      <c r="H166" s="100">
        <f>1.1*0.48*0.4</f>
        <v>0.2112</v>
      </c>
      <c r="I166" s="85" t="s">
        <v>593</v>
      </c>
      <c r="J166" s="101" t="s">
        <v>594</v>
      </c>
      <c r="K166" s="102" t="s">
        <v>378</v>
      </c>
      <c r="L166" s="103" t="s">
        <v>308</v>
      </c>
      <c r="M166" s="104" t="s">
        <v>595</v>
      </c>
      <c r="N166" s="105"/>
      <c r="O166" s="106"/>
      <c r="P166" s="106"/>
      <c r="Q166" s="106"/>
      <c r="R166" s="106"/>
      <c r="S166" s="106"/>
      <c r="T166" s="106"/>
      <c r="U166" s="106"/>
      <c r="V166" s="106"/>
      <c r="W166" s="106"/>
      <c r="X166" s="106"/>
      <c r="Y166" s="106"/>
      <c r="Z166" s="106"/>
      <c r="AA166" s="106"/>
      <c r="AB166" s="106"/>
    </row>
    <row r="167" spans="1:28" s="4" customFormat="1" ht="150" customHeight="1">
      <c r="A167" s="46" t="s">
        <v>602</v>
      </c>
      <c r="B167" s="81" t="s">
        <v>603</v>
      </c>
      <c r="C167" s="82" t="s">
        <v>604</v>
      </c>
      <c r="D167" s="49">
        <v>1</v>
      </c>
      <c r="E167" s="50">
        <v>423</v>
      </c>
      <c r="F167" s="51">
        <v>438</v>
      </c>
      <c r="G167" s="99" t="s">
        <v>605</v>
      </c>
      <c r="H167" s="53">
        <f>1.05*0.615*0.41</f>
        <v>0.26475749999999998</v>
      </c>
      <c r="I167" s="85" t="s">
        <v>606</v>
      </c>
      <c r="J167" s="107" t="s">
        <v>607</v>
      </c>
      <c r="K167" s="56" t="s">
        <v>378</v>
      </c>
      <c r="L167" s="26" t="s">
        <v>308</v>
      </c>
      <c r="M167" s="66" t="s">
        <v>608</v>
      </c>
      <c r="N167" s="58"/>
      <c r="O167" s="59"/>
    </row>
    <row r="168" spans="1:28" s="4" customFormat="1" ht="150" customHeight="1">
      <c r="A168" s="46" t="s">
        <v>602</v>
      </c>
      <c r="B168" s="81" t="s">
        <v>603</v>
      </c>
      <c r="C168" s="82" t="s">
        <v>604</v>
      </c>
      <c r="D168" s="49">
        <v>1</v>
      </c>
      <c r="E168" s="50">
        <v>423</v>
      </c>
      <c r="F168" s="51">
        <v>438</v>
      </c>
      <c r="G168" s="99" t="s">
        <v>605</v>
      </c>
      <c r="H168" s="53">
        <f>1.05*0.615*0.41</f>
        <v>0.26475749999999998</v>
      </c>
      <c r="I168" s="85" t="s">
        <v>606</v>
      </c>
      <c r="J168" s="107" t="s">
        <v>607</v>
      </c>
      <c r="K168" s="56" t="s">
        <v>378</v>
      </c>
      <c r="L168" s="26" t="s">
        <v>308</v>
      </c>
      <c r="M168" s="66" t="s">
        <v>608</v>
      </c>
      <c r="N168" s="58"/>
      <c r="O168" s="59"/>
    </row>
    <row r="169" spans="1:28" s="4" customFormat="1" ht="150" customHeight="1">
      <c r="A169" s="46" t="s">
        <v>602</v>
      </c>
      <c r="B169" s="81" t="s">
        <v>609</v>
      </c>
      <c r="C169" s="82" t="s">
        <v>604</v>
      </c>
      <c r="D169" s="49">
        <v>1</v>
      </c>
      <c r="E169" s="50">
        <v>453</v>
      </c>
      <c r="F169" s="51">
        <v>468</v>
      </c>
      <c r="G169" s="99" t="s">
        <v>605</v>
      </c>
      <c r="H169" s="53">
        <f>1.05*0.615*0.41</f>
        <v>0.26475749999999998</v>
      </c>
      <c r="I169" s="85" t="s">
        <v>606</v>
      </c>
      <c r="J169" s="107" t="s">
        <v>610</v>
      </c>
      <c r="K169" s="56" t="s">
        <v>378</v>
      </c>
      <c r="L169" s="26" t="s">
        <v>308</v>
      </c>
      <c r="M169" s="66" t="s">
        <v>608</v>
      </c>
      <c r="N169" s="58"/>
      <c r="O169" s="59"/>
    </row>
    <row r="170" spans="1:28" s="4" customFormat="1" ht="150" customHeight="1">
      <c r="A170" s="46" t="s">
        <v>602</v>
      </c>
      <c r="B170" s="81" t="s">
        <v>609</v>
      </c>
      <c r="C170" s="82" t="s">
        <v>604</v>
      </c>
      <c r="D170" s="49">
        <v>1</v>
      </c>
      <c r="E170" s="50">
        <v>453</v>
      </c>
      <c r="F170" s="51">
        <v>468</v>
      </c>
      <c r="G170" s="99" t="s">
        <v>605</v>
      </c>
      <c r="H170" s="53">
        <f>1.05*0.615*0.41</f>
        <v>0.26475749999999998</v>
      </c>
      <c r="I170" s="85" t="s">
        <v>606</v>
      </c>
      <c r="J170" s="107" t="s">
        <v>610</v>
      </c>
      <c r="K170" s="56" t="s">
        <v>378</v>
      </c>
      <c r="L170" s="26" t="s">
        <v>308</v>
      </c>
      <c r="M170" s="66" t="s">
        <v>608</v>
      </c>
      <c r="N170" s="58"/>
      <c r="O170" s="59"/>
    </row>
    <row r="171" spans="1:28" s="4" customFormat="1" ht="150" customHeight="1">
      <c r="A171" s="46" t="s">
        <v>611</v>
      </c>
      <c r="B171" s="81" t="s">
        <v>612</v>
      </c>
      <c r="C171" s="82" t="s">
        <v>613</v>
      </c>
      <c r="D171" s="49">
        <v>1</v>
      </c>
      <c r="E171" s="50">
        <v>710</v>
      </c>
      <c r="F171" s="51">
        <v>720</v>
      </c>
      <c r="G171" s="99" t="s">
        <v>614</v>
      </c>
      <c r="H171" s="53">
        <f t="shared" ref="H171:H176" si="27">1.01*0.25*0.51</f>
        <v>0.128775</v>
      </c>
      <c r="I171" s="85" t="s">
        <v>615</v>
      </c>
      <c r="J171" s="107" t="s">
        <v>616</v>
      </c>
      <c r="K171" s="56" t="s">
        <v>378</v>
      </c>
      <c r="L171" s="26" t="s">
        <v>308</v>
      </c>
      <c r="M171" s="66" t="s">
        <v>617</v>
      </c>
      <c r="N171" s="58"/>
      <c r="O171" s="59"/>
    </row>
    <row r="172" spans="1:28" s="4" customFormat="1" ht="150" customHeight="1">
      <c r="A172" s="46" t="s">
        <v>611</v>
      </c>
      <c r="B172" s="81" t="s">
        <v>612</v>
      </c>
      <c r="C172" s="82" t="s">
        <v>613</v>
      </c>
      <c r="D172" s="49">
        <v>1</v>
      </c>
      <c r="E172" s="50">
        <v>710</v>
      </c>
      <c r="F172" s="51">
        <v>720</v>
      </c>
      <c r="G172" s="99" t="s">
        <v>614</v>
      </c>
      <c r="H172" s="53">
        <f t="shared" si="27"/>
        <v>0.128775</v>
      </c>
      <c r="I172" s="85" t="s">
        <v>615</v>
      </c>
      <c r="J172" s="107" t="s">
        <v>616</v>
      </c>
      <c r="K172" s="56" t="s">
        <v>378</v>
      </c>
      <c r="L172" s="26" t="s">
        <v>308</v>
      </c>
      <c r="M172" s="66" t="s">
        <v>617</v>
      </c>
      <c r="N172" s="58"/>
      <c r="O172" s="59"/>
    </row>
    <row r="173" spans="1:28" s="4" customFormat="1" ht="150" customHeight="1">
      <c r="A173" s="46" t="s">
        <v>611</v>
      </c>
      <c r="B173" s="81" t="s">
        <v>618</v>
      </c>
      <c r="C173" s="82" t="s">
        <v>613</v>
      </c>
      <c r="D173" s="49">
        <v>1</v>
      </c>
      <c r="E173" s="50">
        <v>770</v>
      </c>
      <c r="F173" s="51">
        <v>780</v>
      </c>
      <c r="G173" s="99" t="s">
        <v>614</v>
      </c>
      <c r="H173" s="53">
        <f t="shared" si="27"/>
        <v>0.128775</v>
      </c>
      <c r="I173" s="85" t="s">
        <v>615</v>
      </c>
      <c r="J173" s="107" t="s">
        <v>616</v>
      </c>
      <c r="K173" s="56" t="s">
        <v>378</v>
      </c>
      <c r="L173" s="26" t="s">
        <v>308</v>
      </c>
      <c r="M173" s="66" t="s">
        <v>617</v>
      </c>
      <c r="N173" s="58"/>
      <c r="O173" s="59"/>
    </row>
    <row r="174" spans="1:28" s="4" customFormat="1" ht="150" customHeight="1">
      <c r="A174" s="46" t="s">
        <v>611</v>
      </c>
      <c r="B174" s="81" t="s">
        <v>619</v>
      </c>
      <c r="C174" s="82" t="s">
        <v>613</v>
      </c>
      <c r="D174" s="49">
        <v>1</v>
      </c>
      <c r="E174" s="50">
        <v>740</v>
      </c>
      <c r="F174" s="51">
        <v>750</v>
      </c>
      <c r="G174" s="99" t="s">
        <v>614</v>
      </c>
      <c r="H174" s="53">
        <f t="shared" si="27"/>
        <v>0.128775</v>
      </c>
      <c r="I174" s="85" t="s">
        <v>615</v>
      </c>
      <c r="J174" s="107" t="s">
        <v>616</v>
      </c>
      <c r="K174" s="56" t="s">
        <v>378</v>
      </c>
      <c r="L174" s="26" t="s">
        <v>308</v>
      </c>
      <c r="M174" s="66" t="s">
        <v>617</v>
      </c>
      <c r="N174" s="58"/>
      <c r="O174" s="59"/>
    </row>
    <row r="175" spans="1:28" s="4" customFormat="1" ht="150" customHeight="1">
      <c r="A175" s="46" t="s">
        <v>611</v>
      </c>
      <c r="B175" s="81" t="s">
        <v>620</v>
      </c>
      <c r="C175" s="82" t="s">
        <v>613</v>
      </c>
      <c r="D175" s="49">
        <v>1</v>
      </c>
      <c r="E175" s="50">
        <v>800</v>
      </c>
      <c r="F175" s="51">
        <v>810</v>
      </c>
      <c r="G175" s="99" t="s">
        <v>614</v>
      </c>
      <c r="H175" s="53">
        <f t="shared" si="27"/>
        <v>0.128775</v>
      </c>
      <c r="I175" s="85" t="s">
        <v>615</v>
      </c>
      <c r="J175" s="107" t="s">
        <v>616</v>
      </c>
      <c r="K175" s="56" t="s">
        <v>378</v>
      </c>
      <c r="L175" s="26" t="s">
        <v>308</v>
      </c>
      <c r="M175" s="66" t="s">
        <v>617</v>
      </c>
      <c r="N175" s="58"/>
      <c r="O175" s="59"/>
    </row>
    <row r="176" spans="1:28" s="4" customFormat="1" ht="150" customHeight="1">
      <c r="A176" s="46" t="s">
        <v>611</v>
      </c>
      <c r="B176" s="81" t="s">
        <v>621</v>
      </c>
      <c r="C176" s="82" t="s">
        <v>622</v>
      </c>
      <c r="D176" s="49">
        <v>1</v>
      </c>
      <c r="E176" s="50">
        <v>740</v>
      </c>
      <c r="F176" s="51">
        <v>750</v>
      </c>
      <c r="G176" s="99" t="s">
        <v>614</v>
      </c>
      <c r="H176" s="53">
        <f t="shared" si="27"/>
        <v>0.128775</v>
      </c>
      <c r="I176" s="85" t="s">
        <v>615</v>
      </c>
      <c r="J176" s="107" t="s">
        <v>616</v>
      </c>
      <c r="K176" s="56" t="s">
        <v>378</v>
      </c>
      <c r="L176" s="26" t="s">
        <v>308</v>
      </c>
      <c r="M176" s="66" t="s">
        <v>617</v>
      </c>
      <c r="N176" s="58"/>
      <c r="O176" s="59"/>
    </row>
    <row r="177" spans="1:15" s="4" customFormat="1" ht="150" customHeight="1">
      <c r="A177" s="46" t="s">
        <v>623</v>
      </c>
      <c r="B177" s="81" t="s">
        <v>624</v>
      </c>
      <c r="C177" s="82" t="s">
        <v>625</v>
      </c>
      <c r="D177" s="49">
        <v>1</v>
      </c>
      <c r="E177" s="50">
        <v>240</v>
      </c>
      <c r="F177" s="51">
        <v>250</v>
      </c>
      <c r="G177" s="99" t="s">
        <v>626</v>
      </c>
      <c r="H177" s="53">
        <f>0.96*0.33*0.48</f>
        <v>0.152064</v>
      </c>
      <c r="I177" s="85" t="s">
        <v>627</v>
      </c>
      <c r="J177" s="86" t="s">
        <v>628</v>
      </c>
      <c r="K177" s="56" t="s">
        <v>378</v>
      </c>
      <c r="L177" s="26" t="s">
        <v>308</v>
      </c>
      <c r="M177" s="108" t="s">
        <v>629</v>
      </c>
      <c r="N177" s="58" t="s">
        <v>630</v>
      </c>
      <c r="O177" s="59"/>
    </row>
    <row r="178" spans="1:15" s="4" customFormat="1" ht="150" customHeight="1">
      <c r="A178" s="46" t="s">
        <v>623</v>
      </c>
      <c r="B178" s="81" t="s">
        <v>624</v>
      </c>
      <c r="C178" s="82" t="s">
        <v>625</v>
      </c>
      <c r="D178" s="49">
        <v>1</v>
      </c>
      <c r="E178" s="50">
        <v>240</v>
      </c>
      <c r="F178" s="51">
        <v>250</v>
      </c>
      <c r="G178" s="99" t="s">
        <v>626</v>
      </c>
      <c r="H178" s="53">
        <f>0.96*0.33*0.48</f>
        <v>0.152064</v>
      </c>
      <c r="I178" s="85" t="s">
        <v>627</v>
      </c>
      <c r="J178" s="86" t="s">
        <v>628</v>
      </c>
      <c r="K178" s="56" t="s">
        <v>378</v>
      </c>
      <c r="L178" s="26" t="s">
        <v>308</v>
      </c>
      <c r="M178" s="108" t="s">
        <v>629</v>
      </c>
      <c r="N178" s="58" t="s">
        <v>630</v>
      </c>
      <c r="O178" s="59"/>
    </row>
    <row r="179" spans="1:15" s="4" customFormat="1" ht="150" customHeight="1">
      <c r="A179" s="46" t="s">
        <v>623</v>
      </c>
      <c r="B179" s="81" t="s">
        <v>624</v>
      </c>
      <c r="C179" s="82" t="s">
        <v>625</v>
      </c>
      <c r="D179" s="49">
        <v>1</v>
      </c>
      <c r="E179" s="50">
        <v>240</v>
      </c>
      <c r="F179" s="51">
        <v>250</v>
      </c>
      <c r="G179" s="99" t="s">
        <v>626</v>
      </c>
      <c r="H179" s="53">
        <f>0.96*0.33*0.48</f>
        <v>0.152064</v>
      </c>
      <c r="I179" s="85" t="s">
        <v>627</v>
      </c>
      <c r="J179" s="86" t="s">
        <v>628</v>
      </c>
      <c r="K179" s="56" t="s">
        <v>378</v>
      </c>
      <c r="L179" s="26" t="s">
        <v>308</v>
      </c>
      <c r="M179" s="108" t="s">
        <v>629</v>
      </c>
      <c r="N179" s="58" t="s">
        <v>630</v>
      </c>
      <c r="O179" s="59"/>
    </row>
    <row r="180" spans="1:15" s="4" customFormat="1" ht="150" customHeight="1">
      <c r="A180" s="46" t="s">
        <v>623</v>
      </c>
      <c r="B180" s="81" t="s">
        <v>624</v>
      </c>
      <c r="C180" s="82" t="s">
        <v>625</v>
      </c>
      <c r="D180" s="49">
        <v>1</v>
      </c>
      <c r="E180" s="50">
        <v>240</v>
      </c>
      <c r="F180" s="51">
        <v>250</v>
      </c>
      <c r="G180" s="99" t="s">
        <v>626</v>
      </c>
      <c r="H180" s="53">
        <f>0.96*0.33*0.48</f>
        <v>0.152064</v>
      </c>
      <c r="I180" s="85" t="s">
        <v>627</v>
      </c>
      <c r="J180" s="86" t="s">
        <v>628</v>
      </c>
      <c r="K180" s="56" t="s">
        <v>378</v>
      </c>
      <c r="L180" s="26" t="s">
        <v>308</v>
      </c>
      <c r="M180" s="108" t="s">
        <v>629</v>
      </c>
      <c r="N180" s="58" t="s">
        <v>630</v>
      </c>
      <c r="O180" s="59"/>
    </row>
    <row r="181" spans="1:15" s="4" customFormat="1" ht="150" customHeight="1">
      <c r="A181" s="46"/>
      <c r="B181" s="81" t="s">
        <v>631</v>
      </c>
      <c r="C181" s="82" t="s">
        <v>625</v>
      </c>
      <c r="D181" s="49">
        <v>1</v>
      </c>
      <c r="E181" s="50">
        <v>235</v>
      </c>
      <c r="F181" s="51">
        <v>245</v>
      </c>
      <c r="G181" s="99" t="s">
        <v>632</v>
      </c>
      <c r="H181" s="53">
        <f>0.88*0.35*0.48</f>
        <v>0.14784</v>
      </c>
      <c r="I181" s="85" t="s">
        <v>633</v>
      </c>
      <c r="J181" s="86" t="s">
        <v>634</v>
      </c>
      <c r="K181" s="56" t="s">
        <v>378</v>
      </c>
      <c r="L181" s="26" t="s">
        <v>308</v>
      </c>
      <c r="M181" s="108" t="s">
        <v>635</v>
      </c>
      <c r="N181" s="58"/>
      <c r="O181" s="59"/>
    </row>
    <row r="182" spans="1:15" s="4" customFormat="1" ht="150" customHeight="1">
      <c r="A182" s="46" t="s">
        <v>623</v>
      </c>
      <c r="B182" s="81" t="s">
        <v>636</v>
      </c>
      <c r="C182" s="82" t="s">
        <v>625</v>
      </c>
      <c r="D182" s="49">
        <v>1</v>
      </c>
      <c r="E182" s="50">
        <v>240</v>
      </c>
      <c r="F182" s="51">
        <v>250</v>
      </c>
      <c r="G182" s="99" t="s">
        <v>626</v>
      </c>
      <c r="H182" s="53">
        <f>0.96*0.33*0.48</f>
        <v>0.152064</v>
      </c>
      <c r="I182" s="85" t="s">
        <v>627</v>
      </c>
      <c r="J182" s="86" t="s">
        <v>628</v>
      </c>
      <c r="K182" s="56" t="s">
        <v>378</v>
      </c>
      <c r="L182" s="26" t="s">
        <v>308</v>
      </c>
      <c r="M182" s="108" t="s">
        <v>629</v>
      </c>
      <c r="N182" s="58"/>
      <c r="O182" s="59"/>
    </row>
    <row r="183" spans="1:15" s="4" customFormat="1" ht="150" customHeight="1">
      <c r="A183" s="46" t="s">
        <v>623</v>
      </c>
      <c r="B183" s="81" t="s">
        <v>637</v>
      </c>
      <c r="C183" s="82" t="s">
        <v>625</v>
      </c>
      <c r="D183" s="49">
        <v>1</v>
      </c>
      <c r="E183" s="50">
        <v>234</v>
      </c>
      <c r="F183" s="51">
        <v>245</v>
      </c>
      <c r="G183" s="99" t="s">
        <v>638</v>
      </c>
      <c r="H183" s="53">
        <f>0.88*0.35*0.48</f>
        <v>0.14784</v>
      </c>
      <c r="I183" s="85" t="s">
        <v>633</v>
      </c>
      <c r="J183" s="86" t="s">
        <v>634</v>
      </c>
      <c r="K183" s="56" t="s">
        <v>378</v>
      </c>
      <c r="L183" s="26" t="s">
        <v>308</v>
      </c>
      <c r="M183" s="108" t="s">
        <v>635</v>
      </c>
      <c r="N183" s="58" t="s">
        <v>630</v>
      </c>
      <c r="O183" s="59"/>
    </row>
    <row r="184" spans="1:15" s="4" customFormat="1" ht="123" customHeight="1">
      <c r="A184" s="28" t="s">
        <v>639</v>
      </c>
      <c r="B184" s="29" t="s">
        <v>640</v>
      </c>
      <c r="C184" s="30" t="s">
        <v>641</v>
      </c>
      <c r="D184" s="31">
        <v>1</v>
      </c>
      <c r="E184" s="32">
        <v>262</v>
      </c>
      <c r="F184" s="32">
        <v>277</v>
      </c>
      <c r="G184" s="33" t="s">
        <v>642</v>
      </c>
      <c r="H184" s="34">
        <f t="shared" ref="H184:H188" si="28">1.05*0.34*0.61</f>
        <v>0.21776999999999999</v>
      </c>
      <c r="I184" s="35" t="s">
        <v>643</v>
      </c>
      <c r="J184" s="41" t="s">
        <v>644</v>
      </c>
      <c r="K184" s="37" t="s">
        <v>307</v>
      </c>
      <c r="L184" s="42" t="s">
        <v>308</v>
      </c>
      <c r="M184" s="43" t="s">
        <v>645</v>
      </c>
      <c r="N184" s="39"/>
    </row>
    <row r="185" spans="1:15" s="4" customFormat="1" ht="123" customHeight="1">
      <c r="A185" s="28" t="s">
        <v>639</v>
      </c>
      <c r="B185" s="29" t="s">
        <v>640</v>
      </c>
      <c r="C185" s="30" t="s">
        <v>641</v>
      </c>
      <c r="D185" s="31">
        <v>1</v>
      </c>
      <c r="E185" s="32">
        <v>262</v>
      </c>
      <c r="F185" s="32">
        <v>277</v>
      </c>
      <c r="G185" s="33" t="s">
        <v>642</v>
      </c>
      <c r="H185" s="34">
        <f t="shared" si="28"/>
        <v>0.21776999999999999</v>
      </c>
      <c r="I185" s="35" t="s">
        <v>643</v>
      </c>
      <c r="J185" s="41" t="s">
        <v>644</v>
      </c>
      <c r="K185" s="37" t="s">
        <v>307</v>
      </c>
      <c r="L185" s="42" t="s">
        <v>308</v>
      </c>
      <c r="M185" s="43" t="s">
        <v>645</v>
      </c>
      <c r="N185" s="39"/>
    </row>
    <row r="186" spans="1:15" s="4" customFormat="1" ht="123" customHeight="1">
      <c r="A186" s="28" t="s">
        <v>639</v>
      </c>
      <c r="B186" s="29" t="s">
        <v>640</v>
      </c>
      <c r="C186" s="30" t="s">
        <v>641</v>
      </c>
      <c r="D186" s="31">
        <v>1</v>
      </c>
      <c r="E186" s="32">
        <v>282</v>
      </c>
      <c r="F186" s="32">
        <v>297</v>
      </c>
      <c r="G186" s="33" t="s">
        <v>642</v>
      </c>
      <c r="H186" s="34">
        <f t="shared" si="28"/>
        <v>0.21776999999999999</v>
      </c>
      <c r="I186" s="35" t="s">
        <v>643</v>
      </c>
      <c r="J186" s="41" t="s">
        <v>644</v>
      </c>
      <c r="K186" s="37" t="s">
        <v>307</v>
      </c>
      <c r="L186" s="42" t="s">
        <v>308</v>
      </c>
      <c r="M186" s="43" t="s">
        <v>645</v>
      </c>
      <c r="N186" s="39"/>
    </row>
    <row r="187" spans="1:15" s="4" customFormat="1" ht="123" customHeight="1">
      <c r="A187" s="28" t="s">
        <v>639</v>
      </c>
      <c r="B187" s="29" t="s">
        <v>646</v>
      </c>
      <c r="C187" s="30" t="s">
        <v>641</v>
      </c>
      <c r="D187" s="31">
        <v>1</v>
      </c>
      <c r="E187" s="32">
        <v>277</v>
      </c>
      <c r="F187" s="32">
        <v>292</v>
      </c>
      <c r="G187" s="33" t="s">
        <v>642</v>
      </c>
      <c r="H187" s="34">
        <f t="shared" si="28"/>
        <v>0.21776999999999999</v>
      </c>
      <c r="I187" s="35" t="s">
        <v>643</v>
      </c>
      <c r="J187" s="41" t="s">
        <v>644</v>
      </c>
      <c r="K187" s="37" t="s">
        <v>307</v>
      </c>
      <c r="L187" s="42" t="s">
        <v>308</v>
      </c>
      <c r="M187" s="43" t="s">
        <v>645</v>
      </c>
      <c r="N187" s="39"/>
    </row>
    <row r="188" spans="1:15" s="4" customFormat="1" ht="123" customHeight="1">
      <c r="A188" s="28" t="s">
        <v>639</v>
      </c>
      <c r="B188" s="29" t="s">
        <v>646</v>
      </c>
      <c r="C188" s="30" t="s">
        <v>641</v>
      </c>
      <c r="D188" s="31">
        <v>1</v>
      </c>
      <c r="E188" s="32">
        <v>277</v>
      </c>
      <c r="F188" s="32">
        <v>292</v>
      </c>
      <c r="G188" s="33" t="s">
        <v>642</v>
      </c>
      <c r="H188" s="34">
        <f t="shared" si="28"/>
        <v>0.21776999999999999</v>
      </c>
      <c r="I188" s="35" t="s">
        <v>643</v>
      </c>
      <c r="J188" s="41" t="s">
        <v>644</v>
      </c>
      <c r="K188" s="37" t="s">
        <v>307</v>
      </c>
      <c r="L188" s="42" t="s">
        <v>308</v>
      </c>
      <c r="M188" s="43" t="s">
        <v>645</v>
      </c>
      <c r="N188" s="39"/>
    </row>
    <row r="189" spans="1:15" s="4" customFormat="1" ht="123" customHeight="1">
      <c r="A189" s="28" t="s">
        <v>639</v>
      </c>
      <c r="B189" s="29" t="s">
        <v>647</v>
      </c>
      <c r="C189" s="30" t="s">
        <v>648</v>
      </c>
      <c r="D189" s="31">
        <v>1</v>
      </c>
      <c r="E189" s="32">
        <v>288</v>
      </c>
      <c r="F189" s="32">
        <v>305</v>
      </c>
      <c r="G189" s="33" t="s">
        <v>642</v>
      </c>
      <c r="H189" s="34">
        <f t="shared" ref="H189:H192" si="29">1.1*0.33*0.65</f>
        <v>0.23594999999999999</v>
      </c>
      <c r="I189" s="35" t="s">
        <v>643</v>
      </c>
      <c r="J189" s="41" t="s">
        <v>644</v>
      </c>
      <c r="K189" s="37" t="s">
        <v>307</v>
      </c>
      <c r="L189" s="42" t="s">
        <v>308</v>
      </c>
      <c r="M189" s="43" t="s">
        <v>645</v>
      </c>
      <c r="N189" s="39"/>
    </row>
    <row r="190" spans="1:15" s="4" customFormat="1" ht="123" customHeight="1">
      <c r="A190" s="28" t="s">
        <v>639</v>
      </c>
      <c r="B190" s="29" t="s">
        <v>647</v>
      </c>
      <c r="C190" s="30" t="s">
        <v>648</v>
      </c>
      <c r="D190" s="31">
        <v>1</v>
      </c>
      <c r="E190" s="32">
        <v>288</v>
      </c>
      <c r="F190" s="32">
        <v>305</v>
      </c>
      <c r="G190" s="33" t="s">
        <v>642</v>
      </c>
      <c r="H190" s="34">
        <f t="shared" si="29"/>
        <v>0.23594999999999999</v>
      </c>
      <c r="I190" s="35" t="s">
        <v>643</v>
      </c>
      <c r="J190" s="41" t="s">
        <v>644</v>
      </c>
      <c r="K190" s="37" t="s">
        <v>307</v>
      </c>
      <c r="L190" s="42" t="s">
        <v>308</v>
      </c>
      <c r="M190" s="43" t="s">
        <v>645</v>
      </c>
      <c r="N190" s="39"/>
    </row>
    <row r="191" spans="1:15" s="4" customFormat="1" ht="123" customHeight="1">
      <c r="A191" s="28" t="s">
        <v>639</v>
      </c>
      <c r="B191" s="29" t="s">
        <v>649</v>
      </c>
      <c r="C191" s="30" t="s">
        <v>648</v>
      </c>
      <c r="D191" s="31">
        <v>1</v>
      </c>
      <c r="E191" s="32">
        <v>303</v>
      </c>
      <c r="F191" s="32">
        <v>318</v>
      </c>
      <c r="G191" s="33" t="s">
        <v>642</v>
      </c>
      <c r="H191" s="34">
        <f t="shared" si="29"/>
        <v>0.23594999999999999</v>
      </c>
      <c r="I191" s="35" t="s">
        <v>643</v>
      </c>
      <c r="J191" s="41" t="s">
        <v>644</v>
      </c>
      <c r="K191" s="37" t="s">
        <v>307</v>
      </c>
      <c r="L191" s="42" t="s">
        <v>308</v>
      </c>
      <c r="M191" s="43" t="s">
        <v>645</v>
      </c>
      <c r="N191" s="39"/>
    </row>
    <row r="192" spans="1:15" s="4" customFormat="1" ht="123" customHeight="1">
      <c r="A192" s="28" t="s">
        <v>639</v>
      </c>
      <c r="B192" s="29" t="s">
        <v>649</v>
      </c>
      <c r="C192" s="30" t="s">
        <v>648</v>
      </c>
      <c r="D192" s="31">
        <v>1</v>
      </c>
      <c r="E192" s="32">
        <v>303</v>
      </c>
      <c r="F192" s="32">
        <v>318</v>
      </c>
      <c r="G192" s="33" t="s">
        <v>642</v>
      </c>
      <c r="H192" s="34">
        <f t="shared" si="29"/>
        <v>0.23594999999999999</v>
      </c>
      <c r="I192" s="35" t="s">
        <v>643</v>
      </c>
      <c r="J192" s="41" t="s">
        <v>644</v>
      </c>
      <c r="K192" s="37" t="s">
        <v>307</v>
      </c>
      <c r="L192" s="42" t="s">
        <v>308</v>
      </c>
      <c r="M192" s="43" t="s">
        <v>645</v>
      </c>
      <c r="N192" s="39"/>
    </row>
    <row r="193" spans="1:14" s="4" customFormat="1" ht="150" customHeight="1">
      <c r="A193" s="80" t="s">
        <v>650</v>
      </c>
      <c r="B193" s="81" t="s">
        <v>651</v>
      </c>
      <c r="C193" s="82" t="s">
        <v>652</v>
      </c>
      <c r="D193" s="49">
        <v>1</v>
      </c>
      <c r="E193" s="109">
        <v>262</v>
      </c>
      <c r="F193" s="109">
        <v>275</v>
      </c>
      <c r="G193" s="110" t="s">
        <v>653</v>
      </c>
      <c r="H193" s="111">
        <f t="shared" ref="H193:H195" si="30">0.77*0.47*0.49</f>
        <v>0.17733099999999999</v>
      </c>
      <c r="I193" s="85" t="s">
        <v>654</v>
      </c>
      <c r="J193" s="107" t="s">
        <v>655</v>
      </c>
      <c r="K193" s="37" t="s">
        <v>378</v>
      </c>
      <c r="L193" s="26" t="s">
        <v>308</v>
      </c>
      <c r="M193" s="112"/>
      <c r="N193" s="39"/>
    </row>
    <row r="194" spans="1:14" s="4" customFormat="1" ht="150" customHeight="1">
      <c r="A194" s="80" t="s">
        <v>650</v>
      </c>
      <c r="B194" s="81" t="s">
        <v>651</v>
      </c>
      <c r="C194" s="82" t="s">
        <v>652</v>
      </c>
      <c r="D194" s="49">
        <v>1</v>
      </c>
      <c r="E194" s="109">
        <v>262</v>
      </c>
      <c r="F194" s="109">
        <v>275</v>
      </c>
      <c r="G194" s="110" t="s">
        <v>653</v>
      </c>
      <c r="H194" s="111">
        <f t="shared" si="30"/>
        <v>0.17733099999999999</v>
      </c>
      <c r="I194" s="85" t="s">
        <v>654</v>
      </c>
      <c r="J194" s="107" t="s">
        <v>655</v>
      </c>
      <c r="K194" s="37" t="s">
        <v>378</v>
      </c>
      <c r="L194" s="26" t="s">
        <v>308</v>
      </c>
      <c r="M194" s="112"/>
      <c r="N194" s="39"/>
    </row>
    <row r="195" spans="1:14" s="4" customFormat="1" ht="150" customHeight="1">
      <c r="A195" s="80" t="s">
        <v>650</v>
      </c>
      <c r="B195" s="81" t="s">
        <v>656</v>
      </c>
      <c r="C195" s="82" t="s">
        <v>652</v>
      </c>
      <c r="D195" s="49">
        <v>1</v>
      </c>
      <c r="E195" s="109">
        <v>295</v>
      </c>
      <c r="F195" s="109">
        <v>308</v>
      </c>
      <c r="G195" s="110" t="s">
        <v>653</v>
      </c>
      <c r="H195" s="111">
        <f t="shared" si="30"/>
        <v>0.17733099999999999</v>
      </c>
      <c r="I195" s="85" t="s">
        <v>654</v>
      </c>
      <c r="J195" s="107" t="s">
        <v>655</v>
      </c>
      <c r="K195" s="37" t="s">
        <v>378</v>
      </c>
      <c r="L195" s="26" t="s">
        <v>308</v>
      </c>
      <c r="M195" s="112"/>
      <c r="N195" s="39"/>
    </row>
    <row r="196" spans="1:14" s="4" customFormat="1" ht="150" customHeight="1">
      <c r="A196" s="80" t="s">
        <v>657</v>
      </c>
      <c r="B196" s="81" t="s">
        <v>658</v>
      </c>
      <c r="C196" s="82" t="s">
        <v>659</v>
      </c>
      <c r="D196" s="49">
        <v>1</v>
      </c>
      <c r="E196" s="109">
        <v>262</v>
      </c>
      <c r="F196" s="109">
        <v>275</v>
      </c>
      <c r="G196" s="110" t="s">
        <v>660</v>
      </c>
      <c r="H196" s="111">
        <f t="shared" ref="H196:H205" si="31">1.01*0.325*0.615</f>
        <v>0.20187374999999999</v>
      </c>
      <c r="I196" s="85" t="s">
        <v>661</v>
      </c>
      <c r="J196" s="107" t="s">
        <v>655</v>
      </c>
      <c r="K196" s="37" t="s">
        <v>378</v>
      </c>
      <c r="L196" s="26" t="s">
        <v>308</v>
      </c>
      <c r="M196" s="112" t="s">
        <v>662</v>
      </c>
      <c r="N196" s="39" t="s">
        <v>663</v>
      </c>
    </row>
    <row r="197" spans="1:14" s="4" customFormat="1" ht="150" customHeight="1">
      <c r="A197" s="80" t="s">
        <v>657</v>
      </c>
      <c r="B197" s="81" t="s">
        <v>658</v>
      </c>
      <c r="C197" s="82" t="s">
        <v>659</v>
      </c>
      <c r="D197" s="49">
        <v>1</v>
      </c>
      <c r="E197" s="109">
        <v>262</v>
      </c>
      <c r="F197" s="109">
        <v>275</v>
      </c>
      <c r="G197" s="110" t="s">
        <v>660</v>
      </c>
      <c r="H197" s="111">
        <f t="shared" si="31"/>
        <v>0.20187374999999999</v>
      </c>
      <c r="I197" s="85" t="s">
        <v>661</v>
      </c>
      <c r="J197" s="107" t="s">
        <v>655</v>
      </c>
      <c r="K197" s="37" t="s">
        <v>378</v>
      </c>
      <c r="L197" s="26" t="s">
        <v>308</v>
      </c>
      <c r="M197" s="112" t="s">
        <v>662</v>
      </c>
      <c r="N197" s="39" t="s">
        <v>663</v>
      </c>
    </row>
    <row r="198" spans="1:14" s="4" customFormat="1" ht="150" customHeight="1">
      <c r="A198" s="80" t="s">
        <v>657</v>
      </c>
      <c r="B198" s="81" t="s">
        <v>664</v>
      </c>
      <c r="C198" s="82" t="s">
        <v>659</v>
      </c>
      <c r="D198" s="49">
        <v>1</v>
      </c>
      <c r="E198" s="109">
        <v>275</v>
      </c>
      <c r="F198" s="109">
        <v>288</v>
      </c>
      <c r="G198" s="110" t="s">
        <v>660</v>
      </c>
      <c r="H198" s="111">
        <f t="shared" si="31"/>
        <v>0.20187374999999999</v>
      </c>
      <c r="I198" s="85" t="s">
        <v>661</v>
      </c>
      <c r="J198" s="107" t="s">
        <v>655</v>
      </c>
      <c r="K198" s="37" t="s">
        <v>378</v>
      </c>
      <c r="L198" s="26" t="s">
        <v>308</v>
      </c>
      <c r="M198" s="112" t="s">
        <v>662</v>
      </c>
      <c r="N198" s="39" t="s">
        <v>663</v>
      </c>
    </row>
    <row r="199" spans="1:14" s="4" customFormat="1" ht="150" customHeight="1">
      <c r="A199" s="80" t="s">
        <v>657</v>
      </c>
      <c r="B199" s="81" t="s">
        <v>665</v>
      </c>
      <c r="C199" s="82" t="s">
        <v>659</v>
      </c>
      <c r="D199" s="49">
        <v>1</v>
      </c>
      <c r="E199" s="109">
        <v>290</v>
      </c>
      <c r="F199" s="109">
        <v>303</v>
      </c>
      <c r="G199" s="110" t="s">
        <v>660</v>
      </c>
      <c r="H199" s="111">
        <f t="shared" si="31"/>
        <v>0.20187374999999999</v>
      </c>
      <c r="I199" s="85" t="s">
        <v>661</v>
      </c>
      <c r="J199" s="107" t="s">
        <v>655</v>
      </c>
      <c r="K199" s="37" t="s">
        <v>378</v>
      </c>
      <c r="L199" s="26" t="s">
        <v>308</v>
      </c>
      <c r="M199" s="112" t="s">
        <v>662</v>
      </c>
      <c r="N199" s="39" t="s">
        <v>663</v>
      </c>
    </row>
    <row r="200" spans="1:14" s="4" customFormat="1" ht="150" customHeight="1">
      <c r="A200" s="80" t="s">
        <v>657</v>
      </c>
      <c r="B200" s="81" t="s">
        <v>666</v>
      </c>
      <c r="C200" s="82" t="s">
        <v>659</v>
      </c>
      <c r="D200" s="49">
        <v>1</v>
      </c>
      <c r="E200" s="109">
        <v>305</v>
      </c>
      <c r="F200" s="109">
        <v>318</v>
      </c>
      <c r="G200" s="110" t="s">
        <v>660</v>
      </c>
      <c r="H200" s="111">
        <f t="shared" si="31"/>
        <v>0.20187374999999999</v>
      </c>
      <c r="I200" s="85" t="s">
        <v>661</v>
      </c>
      <c r="J200" s="107" t="s">
        <v>655</v>
      </c>
      <c r="K200" s="37" t="s">
        <v>378</v>
      </c>
      <c r="L200" s="26" t="s">
        <v>308</v>
      </c>
      <c r="M200" s="112" t="s">
        <v>662</v>
      </c>
      <c r="N200" s="39" t="s">
        <v>663</v>
      </c>
    </row>
    <row r="201" spans="1:14" s="4" customFormat="1" ht="150" customHeight="1">
      <c r="A201" s="80" t="s">
        <v>657</v>
      </c>
      <c r="B201" s="81" t="s">
        <v>667</v>
      </c>
      <c r="C201" s="82" t="s">
        <v>659</v>
      </c>
      <c r="D201" s="49">
        <v>1</v>
      </c>
      <c r="E201" s="109">
        <v>273</v>
      </c>
      <c r="F201" s="109">
        <v>285</v>
      </c>
      <c r="G201" s="110" t="s">
        <v>660</v>
      </c>
      <c r="H201" s="111">
        <f t="shared" si="31"/>
        <v>0.20187374999999999</v>
      </c>
      <c r="I201" s="85" t="s">
        <v>668</v>
      </c>
      <c r="J201" s="107" t="s">
        <v>655</v>
      </c>
      <c r="K201" s="37" t="s">
        <v>378</v>
      </c>
      <c r="L201" s="26" t="s">
        <v>308</v>
      </c>
      <c r="M201" s="112" t="s">
        <v>669</v>
      </c>
      <c r="N201" s="39" t="s">
        <v>663</v>
      </c>
    </row>
    <row r="202" spans="1:14" s="4" customFormat="1" ht="150" customHeight="1">
      <c r="A202" s="80" t="s">
        <v>657</v>
      </c>
      <c r="B202" s="81" t="s">
        <v>667</v>
      </c>
      <c r="C202" s="82" t="s">
        <v>659</v>
      </c>
      <c r="D202" s="49">
        <v>1</v>
      </c>
      <c r="E202" s="109">
        <v>273</v>
      </c>
      <c r="F202" s="109">
        <v>285</v>
      </c>
      <c r="G202" s="110" t="s">
        <v>660</v>
      </c>
      <c r="H202" s="111">
        <f t="shared" si="31"/>
        <v>0.20187374999999999</v>
      </c>
      <c r="I202" s="85" t="s">
        <v>668</v>
      </c>
      <c r="J202" s="107" t="s">
        <v>655</v>
      </c>
      <c r="K202" s="37" t="s">
        <v>378</v>
      </c>
      <c r="L202" s="26" t="s">
        <v>308</v>
      </c>
      <c r="M202" s="112" t="s">
        <v>669</v>
      </c>
      <c r="N202" s="39" t="s">
        <v>663</v>
      </c>
    </row>
    <row r="203" spans="1:14" s="4" customFormat="1" ht="150" customHeight="1">
      <c r="A203" s="80" t="s">
        <v>657</v>
      </c>
      <c r="B203" s="81" t="s">
        <v>670</v>
      </c>
      <c r="C203" s="82" t="s">
        <v>659</v>
      </c>
      <c r="D203" s="49">
        <v>1</v>
      </c>
      <c r="E203" s="109">
        <v>286</v>
      </c>
      <c r="F203" s="109">
        <v>298</v>
      </c>
      <c r="G203" s="110" t="s">
        <v>660</v>
      </c>
      <c r="H203" s="111">
        <f t="shared" si="31"/>
        <v>0.20187374999999999</v>
      </c>
      <c r="I203" s="85" t="s">
        <v>668</v>
      </c>
      <c r="J203" s="107" t="s">
        <v>671</v>
      </c>
      <c r="K203" s="37" t="s">
        <v>378</v>
      </c>
      <c r="L203" s="26" t="s">
        <v>308</v>
      </c>
      <c r="M203" s="112" t="s">
        <v>669</v>
      </c>
      <c r="N203" s="39" t="s">
        <v>663</v>
      </c>
    </row>
    <row r="204" spans="1:14" s="4" customFormat="1" ht="150" customHeight="1">
      <c r="A204" s="80" t="s">
        <v>657</v>
      </c>
      <c r="B204" s="81" t="s">
        <v>672</v>
      </c>
      <c r="C204" s="82" t="s">
        <v>659</v>
      </c>
      <c r="D204" s="49">
        <v>1</v>
      </c>
      <c r="E204" s="109">
        <v>301</v>
      </c>
      <c r="F204" s="109">
        <v>313</v>
      </c>
      <c r="G204" s="110" t="s">
        <v>660</v>
      </c>
      <c r="H204" s="111">
        <f t="shared" si="31"/>
        <v>0.20187374999999999</v>
      </c>
      <c r="I204" s="85" t="s">
        <v>668</v>
      </c>
      <c r="J204" s="107" t="s">
        <v>671</v>
      </c>
      <c r="K204" s="37" t="s">
        <v>378</v>
      </c>
      <c r="L204" s="26" t="s">
        <v>308</v>
      </c>
      <c r="M204" s="112" t="s">
        <v>669</v>
      </c>
      <c r="N204" s="39" t="s">
        <v>663</v>
      </c>
    </row>
    <row r="205" spans="1:14" s="4" customFormat="1" ht="150" customHeight="1">
      <c r="A205" s="80" t="s">
        <v>657</v>
      </c>
      <c r="B205" s="81" t="s">
        <v>673</v>
      </c>
      <c r="C205" s="82" t="s">
        <v>659</v>
      </c>
      <c r="D205" s="49">
        <v>1</v>
      </c>
      <c r="E205" s="109">
        <v>306</v>
      </c>
      <c r="F205" s="109">
        <v>328</v>
      </c>
      <c r="G205" s="110" t="s">
        <v>660</v>
      </c>
      <c r="H205" s="111">
        <f t="shared" si="31"/>
        <v>0.20187374999999999</v>
      </c>
      <c r="I205" s="85" t="s">
        <v>668</v>
      </c>
      <c r="J205" s="107" t="s">
        <v>671</v>
      </c>
      <c r="K205" s="37" t="s">
        <v>378</v>
      </c>
      <c r="L205" s="26" t="s">
        <v>308</v>
      </c>
      <c r="M205" s="112" t="s">
        <v>669</v>
      </c>
      <c r="N205" s="39" t="s">
        <v>663</v>
      </c>
    </row>
    <row r="206" spans="1:14" s="4" customFormat="1" ht="150" customHeight="1">
      <c r="A206" s="80" t="s">
        <v>674</v>
      </c>
      <c r="B206" s="81" t="s">
        <v>675</v>
      </c>
      <c r="C206" s="48" t="s">
        <v>676</v>
      </c>
      <c r="D206" s="49">
        <v>1</v>
      </c>
      <c r="E206" s="32">
        <v>372</v>
      </c>
      <c r="F206" s="32">
        <v>392</v>
      </c>
      <c r="G206" s="110" t="s">
        <v>677</v>
      </c>
      <c r="H206" s="111">
        <f t="shared" ref="H206:H208" si="32">1.18*0.4*0.66</f>
        <v>0.31152000000000002</v>
      </c>
      <c r="I206" s="85" t="s">
        <v>482</v>
      </c>
      <c r="J206" s="107" t="s">
        <v>678</v>
      </c>
      <c r="K206" s="37" t="s">
        <v>378</v>
      </c>
      <c r="L206" s="26" t="s">
        <v>308</v>
      </c>
      <c r="M206" s="112" t="s">
        <v>679</v>
      </c>
      <c r="N206" s="39" t="s">
        <v>663</v>
      </c>
    </row>
    <row r="207" spans="1:14" s="4" customFormat="1" ht="150" customHeight="1">
      <c r="A207" s="80" t="s">
        <v>674</v>
      </c>
      <c r="B207" s="81" t="s">
        <v>680</v>
      </c>
      <c r="C207" s="48" t="s">
        <v>676</v>
      </c>
      <c r="D207" s="49">
        <v>1</v>
      </c>
      <c r="E207" s="32">
        <v>402</v>
      </c>
      <c r="F207" s="32">
        <v>422</v>
      </c>
      <c r="G207" s="110" t="s">
        <v>677</v>
      </c>
      <c r="H207" s="111">
        <f t="shared" si="32"/>
        <v>0.31152000000000002</v>
      </c>
      <c r="I207" s="85" t="s">
        <v>482</v>
      </c>
      <c r="J207" s="107" t="s">
        <v>678</v>
      </c>
      <c r="K207" s="37" t="s">
        <v>378</v>
      </c>
      <c r="L207" s="26" t="s">
        <v>308</v>
      </c>
      <c r="M207" s="112" t="s">
        <v>679</v>
      </c>
      <c r="N207" s="39" t="s">
        <v>663</v>
      </c>
    </row>
    <row r="208" spans="1:14" s="4" customFormat="1" ht="150" customHeight="1">
      <c r="A208" s="80" t="s">
        <v>674</v>
      </c>
      <c r="B208" s="81" t="s">
        <v>681</v>
      </c>
      <c r="C208" s="48" t="s">
        <v>676</v>
      </c>
      <c r="D208" s="49">
        <v>1</v>
      </c>
      <c r="E208" s="32">
        <v>417</v>
      </c>
      <c r="F208" s="32">
        <v>437</v>
      </c>
      <c r="G208" s="110" t="s">
        <v>677</v>
      </c>
      <c r="H208" s="111">
        <f t="shared" si="32"/>
        <v>0.31152000000000002</v>
      </c>
      <c r="I208" s="85" t="s">
        <v>482</v>
      </c>
      <c r="J208" s="107" t="s">
        <v>678</v>
      </c>
      <c r="K208" s="37" t="s">
        <v>378</v>
      </c>
      <c r="L208" s="26" t="s">
        <v>308</v>
      </c>
      <c r="M208" s="112" t="s">
        <v>679</v>
      </c>
      <c r="N208" s="39" t="s">
        <v>663</v>
      </c>
    </row>
    <row r="209" spans="1:14" s="4" customFormat="1" ht="150" customHeight="1">
      <c r="A209" s="80" t="s">
        <v>682</v>
      </c>
      <c r="B209" s="29" t="s">
        <v>683</v>
      </c>
      <c r="C209" s="48" t="s">
        <v>684</v>
      </c>
      <c r="D209" s="49">
        <v>1</v>
      </c>
      <c r="E209" s="32">
        <v>280</v>
      </c>
      <c r="F209" s="32">
        <v>293</v>
      </c>
      <c r="G209" s="113" t="s">
        <v>685</v>
      </c>
      <c r="H209" s="114">
        <f>1.05*0.37*0.58</f>
        <v>0.22533</v>
      </c>
      <c r="I209" s="85" t="s">
        <v>686</v>
      </c>
      <c r="J209" s="115" t="s">
        <v>687</v>
      </c>
      <c r="K209" s="37" t="s">
        <v>378</v>
      </c>
      <c r="L209" s="26" t="s">
        <v>308</v>
      </c>
      <c r="M209" s="116" t="s">
        <v>688</v>
      </c>
      <c r="N209" s="117"/>
    </row>
    <row r="210" spans="1:14" s="4" customFormat="1" ht="150" customHeight="1">
      <c r="A210" s="80" t="s">
        <v>682</v>
      </c>
      <c r="B210" s="29" t="s">
        <v>689</v>
      </c>
      <c r="C210" s="48" t="s">
        <v>684</v>
      </c>
      <c r="D210" s="49">
        <v>1</v>
      </c>
      <c r="E210" s="32">
        <v>290</v>
      </c>
      <c r="F210" s="32">
        <v>303</v>
      </c>
      <c r="G210" s="113" t="s">
        <v>685</v>
      </c>
      <c r="H210" s="114">
        <f t="shared" ref="H209:H212" si="33">1.05*0.37*0.57</f>
        <v>0.221445</v>
      </c>
      <c r="I210" s="85" t="s">
        <v>686</v>
      </c>
      <c r="J210" s="115" t="s">
        <v>690</v>
      </c>
      <c r="K210" s="37" t="s">
        <v>378</v>
      </c>
      <c r="L210" s="26" t="s">
        <v>308</v>
      </c>
      <c r="M210" s="116" t="s">
        <v>688</v>
      </c>
      <c r="N210" s="117"/>
    </row>
    <row r="211" spans="1:14" s="4" customFormat="1" ht="150" customHeight="1">
      <c r="A211" s="80" t="s">
        <v>682</v>
      </c>
      <c r="B211" s="29" t="s">
        <v>691</v>
      </c>
      <c r="C211" s="48" t="s">
        <v>684</v>
      </c>
      <c r="D211" s="49">
        <v>1</v>
      </c>
      <c r="E211" s="32">
        <v>305</v>
      </c>
      <c r="F211" s="32">
        <v>320</v>
      </c>
      <c r="G211" s="113" t="s">
        <v>685</v>
      </c>
      <c r="H211" s="114">
        <f t="shared" si="33"/>
        <v>0.221445</v>
      </c>
      <c r="I211" s="85" t="s">
        <v>686</v>
      </c>
      <c r="J211" s="115" t="s">
        <v>690</v>
      </c>
      <c r="K211" s="37" t="s">
        <v>378</v>
      </c>
      <c r="L211" s="26" t="s">
        <v>308</v>
      </c>
      <c r="M211" s="116" t="s">
        <v>688</v>
      </c>
      <c r="N211" s="117"/>
    </row>
    <row r="212" spans="1:14" s="4" customFormat="1" ht="150" customHeight="1">
      <c r="A212" s="80" t="s">
        <v>682</v>
      </c>
      <c r="B212" s="29" t="s">
        <v>692</v>
      </c>
      <c r="C212" s="48" t="s">
        <v>684</v>
      </c>
      <c r="D212" s="49">
        <v>1</v>
      </c>
      <c r="E212" s="32">
        <v>330</v>
      </c>
      <c r="F212" s="32">
        <v>345</v>
      </c>
      <c r="G212" s="113" t="s">
        <v>685</v>
      </c>
      <c r="H212" s="114">
        <f t="shared" si="33"/>
        <v>0.221445</v>
      </c>
      <c r="I212" s="85" t="s">
        <v>686</v>
      </c>
      <c r="J212" s="115" t="s">
        <v>693</v>
      </c>
      <c r="K212" s="37" t="s">
        <v>378</v>
      </c>
      <c r="L212" s="26" t="s">
        <v>308</v>
      </c>
      <c r="M212" s="116" t="s">
        <v>688</v>
      </c>
      <c r="N212" s="117"/>
    </row>
    <row r="213" spans="1:14" s="4" customFormat="1" ht="150" customHeight="1">
      <c r="A213" s="80" t="s">
        <v>694</v>
      </c>
      <c r="B213" s="81" t="s">
        <v>695</v>
      </c>
      <c r="C213" s="82" t="s">
        <v>696</v>
      </c>
      <c r="D213" s="49">
        <v>1</v>
      </c>
      <c r="E213" s="109">
        <v>281</v>
      </c>
      <c r="F213" s="109">
        <v>295</v>
      </c>
      <c r="G213" s="110" t="s">
        <v>697</v>
      </c>
      <c r="H213" s="111">
        <f t="shared" ref="H213:H215" si="34">0.92*0.45*0.57</f>
        <v>0.23598</v>
      </c>
      <c r="I213" s="85" t="s">
        <v>698</v>
      </c>
      <c r="J213" s="107" t="s">
        <v>699</v>
      </c>
      <c r="K213" s="37" t="s">
        <v>378</v>
      </c>
      <c r="L213" s="26" t="s">
        <v>308</v>
      </c>
      <c r="M213" s="112" t="s">
        <v>700</v>
      </c>
      <c r="N213" s="39"/>
    </row>
    <row r="214" spans="1:14" s="4" customFormat="1" ht="150" customHeight="1">
      <c r="A214" s="80" t="s">
        <v>694</v>
      </c>
      <c r="B214" s="81" t="s">
        <v>695</v>
      </c>
      <c r="C214" s="82" t="s">
        <v>696</v>
      </c>
      <c r="D214" s="49">
        <v>1</v>
      </c>
      <c r="E214" s="109">
        <v>281</v>
      </c>
      <c r="F214" s="109">
        <v>295</v>
      </c>
      <c r="G214" s="110" t="s">
        <v>697</v>
      </c>
      <c r="H214" s="111">
        <f t="shared" si="34"/>
        <v>0.23598</v>
      </c>
      <c r="I214" s="85" t="s">
        <v>698</v>
      </c>
      <c r="J214" s="107" t="s">
        <v>699</v>
      </c>
      <c r="K214" s="37" t="s">
        <v>378</v>
      </c>
      <c r="L214" s="26" t="s">
        <v>308</v>
      </c>
      <c r="M214" s="112" t="s">
        <v>700</v>
      </c>
      <c r="N214" s="39"/>
    </row>
    <row r="215" spans="1:14" s="4" customFormat="1" ht="150" customHeight="1">
      <c r="A215" s="80" t="s">
        <v>694</v>
      </c>
      <c r="B215" s="81" t="s">
        <v>695</v>
      </c>
      <c r="C215" s="82" t="s">
        <v>696</v>
      </c>
      <c r="D215" s="49">
        <v>1</v>
      </c>
      <c r="E215" s="109">
        <v>281</v>
      </c>
      <c r="F215" s="109">
        <v>295</v>
      </c>
      <c r="G215" s="110" t="s">
        <v>697</v>
      </c>
      <c r="H215" s="111">
        <f t="shared" si="34"/>
        <v>0.23598</v>
      </c>
      <c r="I215" s="85" t="s">
        <v>698</v>
      </c>
      <c r="J215" s="107" t="s">
        <v>699</v>
      </c>
      <c r="K215" s="37" t="s">
        <v>378</v>
      </c>
      <c r="L215" s="26" t="s">
        <v>308</v>
      </c>
      <c r="M215" s="112" t="s">
        <v>700</v>
      </c>
      <c r="N215" s="39"/>
    </row>
    <row r="216" spans="1:14" s="4" customFormat="1" ht="150" customHeight="1">
      <c r="A216" s="80" t="s">
        <v>694</v>
      </c>
      <c r="B216" s="81" t="s">
        <v>701</v>
      </c>
      <c r="C216" s="82" t="s">
        <v>696</v>
      </c>
      <c r="D216" s="49">
        <v>1</v>
      </c>
      <c r="E216" s="109">
        <v>270</v>
      </c>
      <c r="F216" s="109">
        <v>285</v>
      </c>
      <c r="G216" s="110" t="s">
        <v>702</v>
      </c>
      <c r="H216" s="111">
        <f t="shared" ref="H216:H218" si="35">0.99*0.385*0.61</f>
        <v>0.2325015</v>
      </c>
      <c r="I216" s="85" t="s">
        <v>703</v>
      </c>
      <c r="J216" s="107" t="s">
        <v>704</v>
      </c>
      <c r="K216" s="37" t="s">
        <v>378</v>
      </c>
      <c r="L216" s="26" t="s">
        <v>308</v>
      </c>
      <c r="M216" s="112" t="s">
        <v>705</v>
      </c>
      <c r="N216" s="39"/>
    </row>
    <row r="217" spans="1:14" s="4" customFormat="1" ht="150" customHeight="1">
      <c r="A217" s="80" t="s">
        <v>694</v>
      </c>
      <c r="B217" s="81" t="s">
        <v>701</v>
      </c>
      <c r="C217" s="82" t="s">
        <v>696</v>
      </c>
      <c r="D217" s="49">
        <v>1</v>
      </c>
      <c r="E217" s="109">
        <v>270</v>
      </c>
      <c r="F217" s="109">
        <v>285</v>
      </c>
      <c r="G217" s="110" t="s">
        <v>702</v>
      </c>
      <c r="H217" s="111">
        <f t="shared" si="35"/>
        <v>0.2325015</v>
      </c>
      <c r="I217" s="85" t="s">
        <v>703</v>
      </c>
      <c r="J217" s="107" t="s">
        <v>704</v>
      </c>
      <c r="K217" s="37" t="s">
        <v>378</v>
      </c>
      <c r="L217" s="26" t="s">
        <v>308</v>
      </c>
      <c r="M217" s="112" t="s">
        <v>705</v>
      </c>
      <c r="N217" s="39"/>
    </row>
    <row r="218" spans="1:14" s="4" customFormat="1" ht="150" customHeight="1">
      <c r="A218" s="80" t="s">
        <v>694</v>
      </c>
      <c r="B218" s="81" t="s">
        <v>701</v>
      </c>
      <c r="C218" s="82" t="s">
        <v>696</v>
      </c>
      <c r="D218" s="49">
        <v>1</v>
      </c>
      <c r="E218" s="109">
        <v>270</v>
      </c>
      <c r="F218" s="109">
        <v>285</v>
      </c>
      <c r="G218" s="110" t="s">
        <v>702</v>
      </c>
      <c r="H218" s="111">
        <f t="shared" si="35"/>
        <v>0.2325015</v>
      </c>
      <c r="I218" s="85" t="s">
        <v>703</v>
      </c>
      <c r="J218" s="107" t="s">
        <v>704</v>
      </c>
      <c r="K218" s="37" t="s">
        <v>378</v>
      </c>
      <c r="L218" s="26" t="s">
        <v>308</v>
      </c>
      <c r="M218" s="112" t="s">
        <v>705</v>
      </c>
      <c r="N218" s="39"/>
    </row>
    <row r="219" spans="1:14" s="4" customFormat="1" ht="150" customHeight="1">
      <c r="A219" s="80" t="s">
        <v>694</v>
      </c>
      <c r="B219" s="81" t="s">
        <v>706</v>
      </c>
      <c r="C219" s="82" t="s">
        <v>707</v>
      </c>
      <c r="D219" s="49">
        <v>1</v>
      </c>
      <c r="E219" s="109">
        <v>243</v>
      </c>
      <c r="F219" s="109">
        <v>255</v>
      </c>
      <c r="G219" s="110" t="s">
        <v>708</v>
      </c>
      <c r="H219" s="111">
        <f t="shared" ref="H219:H221" si="36">0.885*0.5*0.415</f>
        <v>0.18363750000000001</v>
      </c>
      <c r="I219" s="85" t="s">
        <v>709</v>
      </c>
      <c r="J219" s="107" t="s">
        <v>710</v>
      </c>
      <c r="K219" s="37" t="s">
        <v>378</v>
      </c>
      <c r="L219" s="26" t="s">
        <v>308</v>
      </c>
      <c r="M219" s="112" t="s">
        <v>711</v>
      </c>
      <c r="N219" s="39"/>
    </row>
    <row r="220" spans="1:14" s="4" customFormat="1" ht="150" customHeight="1">
      <c r="A220" s="80" t="s">
        <v>694</v>
      </c>
      <c r="B220" s="81" t="s">
        <v>706</v>
      </c>
      <c r="C220" s="82" t="s">
        <v>707</v>
      </c>
      <c r="D220" s="49">
        <v>1</v>
      </c>
      <c r="E220" s="109">
        <v>243</v>
      </c>
      <c r="F220" s="109">
        <v>255</v>
      </c>
      <c r="G220" s="110" t="s">
        <v>708</v>
      </c>
      <c r="H220" s="111">
        <f t="shared" si="36"/>
        <v>0.18363750000000001</v>
      </c>
      <c r="I220" s="85" t="s">
        <v>709</v>
      </c>
      <c r="J220" s="107" t="s">
        <v>710</v>
      </c>
      <c r="K220" s="37" t="s">
        <v>378</v>
      </c>
      <c r="L220" s="26" t="s">
        <v>308</v>
      </c>
      <c r="M220" s="112" t="s">
        <v>711</v>
      </c>
      <c r="N220" s="39"/>
    </row>
    <row r="221" spans="1:14" s="4" customFormat="1" ht="150" customHeight="1">
      <c r="A221" s="80" t="s">
        <v>694</v>
      </c>
      <c r="B221" s="81" t="s">
        <v>712</v>
      </c>
      <c r="C221" s="82" t="s">
        <v>707</v>
      </c>
      <c r="D221" s="49">
        <v>1</v>
      </c>
      <c r="E221" s="109">
        <v>243</v>
      </c>
      <c r="F221" s="109">
        <v>255</v>
      </c>
      <c r="G221" s="110" t="s">
        <v>708</v>
      </c>
      <c r="H221" s="111">
        <f t="shared" si="36"/>
        <v>0.18363750000000001</v>
      </c>
      <c r="I221" s="85" t="s">
        <v>709</v>
      </c>
      <c r="J221" s="107" t="s">
        <v>710</v>
      </c>
      <c r="K221" s="37" t="s">
        <v>378</v>
      </c>
      <c r="L221" s="26" t="s">
        <v>308</v>
      </c>
      <c r="M221" s="112" t="s">
        <v>711</v>
      </c>
      <c r="N221" s="39"/>
    </row>
    <row r="222" spans="1:14" s="4" customFormat="1" ht="150" customHeight="1">
      <c r="A222" s="80" t="s">
        <v>694</v>
      </c>
      <c r="B222" s="81" t="s">
        <v>713</v>
      </c>
      <c r="C222" s="82" t="s">
        <v>714</v>
      </c>
      <c r="D222" s="49">
        <v>1</v>
      </c>
      <c r="E222" s="109">
        <v>215</v>
      </c>
      <c r="F222" s="109">
        <v>225</v>
      </c>
      <c r="G222" s="110" t="s">
        <v>715</v>
      </c>
      <c r="H222" s="111">
        <f t="shared" ref="H222:H225" si="37">0.81*0.355*0.535</f>
        <v>0.15383925000000001</v>
      </c>
      <c r="I222" s="85" t="s">
        <v>654</v>
      </c>
      <c r="J222" s="107" t="s">
        <v>716</v>
      </c>
      <c r="K222" s="37" t="s">
        <v>378</v>
      </c>
      <c r="L222" s="26" t="s">
        <v>308</v>
      </c>
      <c r="M222" s="112" t="s">
        <v>717</v>
      </c>
      <c r="N222" s="39"/>
    </row>
    <row r="223" spans="1:14" s="4" customFormat="1" ht="150" customHeight="1">
      <c r="A223" s="80" t="s">
        <v>694</v>
      </c>
      <c r="B223" s="81" t="s">
        <v>713</v>
      </c>
      <c r="C223" s="82" t="s">
        <v>714</v>
      </c>
      <c r="D223" s="49">
        <v>1</v>
      </c>
      <c r="E223" s="109">
        <v>215</v>
      </c>
      <c r="F223" s="109">
        <v>225</v>
      </c>
      <c r="G223" s="110" t="s">
        <v>715</v>
      </c>
      <c r="H223" s="111">
        <f t="shared" si="37"/>
        <v>0.15383925000000001</v>
      </c>
      <c r="I223" s="85" t="s">
        <v>654</v>
      </c>
      <c r="J223" s="107" t="s">
        <v>716</v>
      </c>
      <c r="K223" s="37" t="s">
        <v>378</v>
      </c>
      <c r="L223" s="26" t="s">
        <v>308</v>
      </c>
      <c r="M223" s="112" t="s">
        <v>717</v>
      </c>
      <c r="N223" s="39"/>
    </row>
    <row r="224" spans="1:14" s="4" customFormat="1" ht="150" customHeight="1">
      <c r="A224" s="80" t="s">
        <v>694</v>
      </c>
      <c r="B224" s="81" t="s">
        <v>713</v>
      </c>
      <c r="C224" s="82" t="s">
        <v>714</v>
      </c>
      <c r="D224" s="49">
        <v>1</v>
      </c>
      <c r="E224" s="109">
        <v>215</v>
      </c>
      <c r="F224" s="109">
        <v>225</v>
      </c>
      <c r="G224" s="110" t="s">
        <v>715</v>
      </c>
      <c r="H224" s="111">
        <f t="shared" si="37"/>
        <v>0.15383925000000001</v>
      </c>
      <c r="I224" s="85" t="s">
        <v>654</v>
      </c>
      <c r="J224" s="107" t="s">
        <v>716</v>
      </c>
      <c r="K224" s="37" t="s">
        <v>378</v>
      </c>
      <c r="L224" s="26" t="s">
        <v>308</v>
      </c>
      <c r="M224" s="112" t="s">
        <v>717</v>
      </c>
      <c r="N224" s="39"/>
    </row>
    <row r="225" spans="1:14" s="4" customFormat="1" ht="150" customHeight="1">
      <c r="A225" s="80" t="s">
        <v>694</v>
      </c>
      <c r="B225" s="81" t="s">
        <v>713</v>
      </c>
      <c r="C225" s="82" t="s">
        <v>714</v>
      </c>
      <c r="D225" s="49">
        <v>1</v>
      </c>
      <c r="E225" s="109">
        <v>215</v>
      </c>
      <c r="F225" s="109">
        <v>225</v>
      </c>
      <c r="G225" s="110" t="s">
        <v>715</v>
      </c>
      <c r="H225" s="111">
        <f t="shared" si="37"/>
        <v>0.15383925000000001</v>
      </c>
      <c r="I225" s="85" t="s">
        <v>654</v>
      </c>
      <c r="J225" s="107" t="s">
        <v>716</v>
      </c>
      <c r="K225" s="37" t="s">
        <v>378</v>
      </c>
      <c r="L225" s="26" t="s">
        <v>308</v>
      </c>
      <c r="M225" s="112" t="s">
        <v>717</v>
      </c>
      <c r="N225" s="39"/>
    </row>
    <row r="226" spans="1:14" s="4" customFormat="1" ht="150" customHeight="1">
      <c r="A226" s="80" t="s">
        <v>694</v>
      </c>
      <c r="B226" s="81" t="s">
        <v>718</v>
      </c>
      <c r="C226" s="82" t="s">
        <v>714</v>
      </c>
      <c r="D226" s="49">
        <v>1</v>
      </c>
      <c r="E226" s="109">
        <v>205</v>
      </c>
      <c r="F226" s="109">
        <v>225</v>
      </c>
      <c r="G226" s="110" t="s">
        <v>719</v>
      </c>
      <c r="H226" s="111">
        <f t="shared" ref="H226:H229" si="38">0.87*0.32*0.45</f>
        <v>0.12528</v>
      </c>
      <c r="I226" s="85" t="s">
        <v>720</v>
      </c>
      <c r="J226" s="107" t="s">
        <v>721</v>
      </c>
      <c r="K226" s="37" t="s">
        <v>378</v>
      </c>
      <c r="L226" s="26" t="s">
        <v>308</v>
      </c>
      <c r="M226" s="112" t="s">
        <v>722</v>
      </c>
      <c r="N226" s="39"/>
    </row>
    <row r="227" spans="1:14" s="4" customFormat="1" ht="150" customHeight="1">
      <c r="A227" s="80" t="s">
        <v>694</v>
      </c>
      <c r="B227" s="81" t="s">
        <v>718</v>
      </c>
      <c r="C227" s="82" t="s">
        <v>714</v>
      </c>
      <c r="D227" s="49">
        <v>1</v>
      </c>
      <c r="E227" s="109">
        <v>205</v>
      </c>
      <c r="F227" s="109">
        <v>225</v>
      </c>
      <c r="G227" s="110" t="s">
        <v>719</v>
      </c>
      <c r="H227" s="111">
        <f t="shared" si="38"/>
        <v>0.12528</v>
      </c>
      <c r="I227" s="85" t="s">
        <v>720</v>
      </c>
      <c r="J227" s="107" t="s">
        <v>721</v>
      </c>
      <c r="K227" s="37" t="s">
        <v>378</v>
      </c>
      <c r="L227" s="26" t="s">
        <v>308</v>
      </c>
      <c r="M227" s="112" t="s">
        <v>722</v>
      </c>
      <c r="N227" s="39"/>
    </row>
    <row r="228" spans="1:14" s="4" customFormat="1" ht="150" customHeight="1">
      <c r="A228" s="80" t="s">
        <v>694</v>
      </c>
      <c r="B228" s="81" t="s">
        <v>718</v>
      </c>
      <c r="C228" s="82" t="s">
        <v>714</v>
      </c>
      <c r="D228" s="49">
        <v>1</v>
      </c>
      <c r="E228" s="109">
        <v>205</v>
      </c>
      <c r="F228" s="109">
        <v>225</v>
      </c>
      <c r="G228" s="110" t="s">
        <v>719</v>
      </c>
      <c r="H228" s="111">
        <f t="shared" si="38"/>
        <v>0.12528</v>
      </c>
      <c r="I228" s="85" t="s">
        <v>720</v>
      </c>
      <c r="J228" s="107" t="s">
        <v>721</v>
      </c>
      <c r="K228" s="37" t="s">
        <v>378</v>
      </c>
      <c r="L228" s="26" t="s">
        <v>308</v>
      </c>
      <c r="M228" s="112" t="s">
        <v>722</v>
      </c>
      <c r="N228" s="39"/>
    </row>
    <row r="229" spans="1:14" s="4" customFormat="1" ht="150" customHeight="1">
      <c r="A229" s="80" t="s">
        <v>694</v>
      </c>
      <c r="B229" s="81" t="s">
        <v>718</v>
      </c>
      <c r="C229" s="82" t="s">
        <v>714</v>
      </c>
      <c r="D229" s="49">
        <v>1</v>
      </c>
      <c r="E229" s="109">
        <v>205</v>
      </c>
      <c r="F229" s="109">
        <v>225</v>
      </c>
      <c r="G229" s="110" t="s">
        <v>719</v>
      </c>
      <c r="H229" s="111">
        <f t="shared" si="38"/>
        <v>0.12528</v>
      </c>
      <c r="I229" s="85" t="s">
        <v>720</v>
      </c>
      <c r="J229" s="107" t="s">
        <v>721</v>
      </c>
      <c r="K229" s="37" t="s">
        <v>378</v>
      </c>
      <c r="L229" s="26" t="s">
        <v>308</v>
      </c>
      <c r="M229" s="112" t="s">
        <v>722</v>
      </c>
      <c r="N229" s="39"/>
    </row>
    <row r="230" spans="1:14" s="4" customFormat="1" ht="150" customHeight="1">
      <c r="A230" s="80" t="s">
        <v>694</v>
      </c>
      <c r="B230" s="81" t="s">
        <v>723</v>
      </c>
      <c r="C230" s="82" t="s">
        <v>724</v>
      </c>
      <c r="D230" s="49">
        <v>1</v>
      </c>
      <c r="E230" s="109">
        <v>264</v>
      </c>
      <c r="F230" s="109">
        <v>278</v>
      </c>
      <c r="G230" s="110" t="s">
        <v>725</v>
      </c>
      <c r="H230" s="111">
        <f t="shared" ref="H230:H238" si="39">0.92*0.42*0.57</f>
        <v>0.220248</v>
      </c>
      <c r="I230" s="85" t="s">
        <v>726</v>
      </c>
      <c r="J230" s="107" t="s">
        <v>727</v>
      </c>
      <c r="K230" s="37" t="s">
        <v>378</v>
      </c>
      <c r="L230" s="26" t="s">
        <v>308</v>
      </c>
      <c r="M230" s="112" t="s">
        <v>728</v>
      </c>
      <c r="N230" s="39"/>
    </row>
    <row r="231" spans="1:14" s="4" customFormat="1" ht="150" customHeight="1">
      <c r="A231" s="80" t="s">
        <v>694</v>
      </c>
      <c r="B231" s="81" t="s">
        <v>723</v>
      </c>
      <c r="C231" s="82" t="s">
        <v>724</v>
      </c>
      <c r="D231" s="49">
        <v>1</v>
      </c>
      <c r="E231" s="109">
        <v>264</v>
      </c>
      <c r="F231" s="109">
        <v>278</v>
      </c>
      <c r="G231" s="110" t="s">
        <v>725</v>
      </c>
      <c r="H231" s="111">
        <f t="shared" si="39"/>
        <v>0.220248</v>
      </c>
      <c r="I231" s="85" t="s">
        <v>726</v>
      </c>
      <c r="J231" s="107" t="s">
        <v>727</v>
      </c>
      <c r="K231" s="37" t="s">
        <v>378</v>
      </c>
      <c r="L231" s="26" t="s">
        <v>308</v>
      </c>
      <c r="M231" s="112" t="s">
        <v>728</v>
      </c>
      <c r="N231" s="39"/>
    </row>
    <row r="232" spans="1:14" s="4" customFormat="1" ht="150" customHeight="1">
      <c r="A232" s="80" t="s">
        <v>694</v>
      </c>
      <c r="B232" s="81" t="s">
        <v>723</v>
      </c>
      <c r="C232" s="82" t="s">
        <v>724</v>
      </c>
      <c r="D232" s="49">
        <v>1</v>
      </c>
      <c r="E232" s="109">
        <v>264</v>
      </c>
      <c r="F232" s="109">
        <v>278</v>
      </c>
      <c r="G232" s="110" t="s">
        <v>725</v>
      </c>
      <c r="H232" s="111">
        <f t="shared" si="39"/>
        <v>0.220248</v>
      </c>
      <c r="I232" s="85" t="s">
        <v>726</v>
      </c>
      <c r="J232" s="107" t="s">
        <v>727</v>
      </c>
      <c r="K232" s="37" t="s">
        <v>378</v>
      </c>
      <c r="L232" s="26" t="s">
        <v>308</v>
      </c>
      <c r="M232" s="112" t="s">
        <v>728</v>
      </c>
      <c r="N232" s="39"/>
    </row>
    <row r="233" spans="1:14" s="4" customFormat="1" ht="150" customHeight="1">
      <c r="A233" s="80" t="s">
        <v>694</v>
      </c>
      <c r="B233" s="81" t="s">
        <v>729</v>
      </c>
      <c r="C233" s="82" t="s">
        <v>724</v>
      </c>
      <c r="D233" s="49">
        <v>1</v>
      </c>
      <c r="E233" s="109">
        <v>274</v>
      </c>
      <c r="F233" s="109">
        <v>288</v>
      </c>
      <c r="G233" s="110" t="s">
        <v>725</v>
      </c>
      <c r="H233" s="111">
        <f t="shared" si="39"/>
        <v>0.220248</v>
      </c>
      <c r="I233" s="85" t="s">
        <v>726</v>
      </c>
      <c r="J233" s="107" t="s">
        <v>727</v>
      </c>
      <c r="K233" s="37" t="s">
        <v>378</v>
      </c>
      <c r="L233" s="26" t="s">
        <v>308</v>
      </c>
      <c r="M233" s="112" t="s">
        <v>728</v>
      </c>
      <c r="N233" s="39"/>
    </row>
    <row r="234" spans="1:14" s="4" customFormat="1" ht="150" customHeight="1">
      <c r="A234" s="80" t="s">
        <v>694</v>
      </c>
      <c r="B234" s="81" t="s">
        <v>729</v>
      </c>
      <c r="C234" s="82" t="s">
        <v>724</v>
      </c>
      <c r="D234" s="49">
        <v>1</v>
      </c>
      <c r="E234" s="109">
        <v>274</v>
      </c>
      <c r="F234" s="109">
        <v>288</v>
      </c>
      <c r="G234" s="110" t="s">
        <v>725</v>
      </c>
      <c r="H234" s="111">
        <f t="shared" si="39"/>
        <v>0.220248</v>
      </c>
      <c r="I234" s="85" t="s">
        <v>726</v>
      </c>
      <c r="J234" s="107" t="s">
        <v>727</v>
      </c>
      <c r="K234" s="37" t="s">
        <v>378</v>
      </c>
      <c r="L234" s="26" t="s">
        <v>308</v>
      </c>
      <c r="M234" s="112" t="s">
        <v>728</v>
      </c>
      <c r="N234" s="39"/>
    </row>
    <row r="235" spans="1:14" s="4" customFormat="1" ht="150" customHeight="1">
      <c r="A235" s="80" t="s">
        <v>694</v>
      </c>
      <c r="B235" s="81" t="s">
        <v>729</v>
      </c>
      <c r="C235" s="82" t="s">
        <v>724</v>
      </c>
      <c r="D235" s="49">
        <v>1</v>
      </c>
      <c r="E235" s="109">
        <v>274</v>
      </c>
      <c r="F235" s="109">
        <v>288</v>
      </c>
      <c r="G235" s="110" t="s">
        <v>725</v>
      </c>
      <c r="H235" s="111">
        <f t="shared" si="39"/>
        <v>0.220248</v>
      </c>
      <c r="I235" s="85" t="s">
        <v>726</v>
      </c>
      <c r="J235" s="107" t="s">
        <v>727</v>
      </c>
      <c r="K235" s="37" t="s">
        <v>378</v>
      </c>
      <c r="L235" s="26" t="s">
        <v>308</v>
      </c>
      <c r="M235" s="112" t="s">
        <v>728</v>
      </c>
      <c r="N235" s="39"/>
    </row>
    <row r="236" spans="1:14" s="4" customFormat="1" ht="150" customHeight="1">
      <c r="A236" s="80" t="s">
        <v>694</v>
      </c>
      <c r="B236" s="81" t="s">
        <v>730</v>
      </c>
      <c r="C236" s="82" t="s">
        <v>724</v>
      </c>
      <c r="D236" s="49">
        <v>1</v>
      </c>
      <c r="E236" s="109">
        <v>264</v>
      </c>
      <c r="F236" s="109">
        <v>278</v>
      </c>
      <c r="G236" s="110" t="s">
        <v>725</v>
      </c>
      <c r="H236" s="111">
        <f t="shared" si="39"/>
        <v>0.220248</v>
      </c>
      <c r="I236" s="85" t="s">
        <v>726</v>
      </c>
      <c r="J236" s="107" t="s">
        <v>727</v>
      </c>
      <c r="K236" s="37" t="s">
        <v>378</v>
      </c>
      <c r="L236" s="26" t="s">
        <v>308</v>
      </c>
      <c r="M236" s="112" t="s">
        <v>728</v>
      </c>
      <c r="N236" s="39"/>
    </row>
    <row r="237" spans="1:14" s="4" customFormat="1" ht="150" customHeight="1">
      <c r="A237" s="80" t="s">
        <v>694</v>
      </c>
      <c r="B237" s="81" t="s">
        <v>730</v>
      </c>
      <c r="C237" s="82" t="s">
        <v>724</v>
      </c>
      <c r="D237" s="49">
        <v>1</v>
      </c>
      <c r="E237" s="109">
        <v>264</v>
      </c>
      <c r="F237" s="109">
        <v>278</v>
      </c>
      <c r="G237" s="110" t="s">
        <v>725</v>
      </c>
      <c r="H237" s="111">
        <f t="shared" si="39"/>
        <v>0.220248</v>
      </c>
      <c r="I237" s="85" t="s">
        <v>726</v>
      </c>
      <c r="J237" s="107" t="s">
        <v>727</v>
      </c>
      <c r="K237" s="37" t="s">
        <v>378</v>
      </c>
      <c r="L237" s="26" t="s">
        <v>308</v>
      </c>
      <c r="M237" s="112" t="s">
        <v>728</v>
      </c>
      <c r="N237" s="39"/>
    </row>
    <row r="238" spans="1:14" s="4" customFormat="1" ht="150" customHeight="1">
      <c r="A238" s="80" t="s">
        <v>694</v>
      </c>
      <c r="B238" s="81" t="s">
        <v>730</v>
      </c>
      <c r="C238" s="82" t="s">
        <v>724</v>
      </c>
      <c r="D238" s="49">
        <v>1</v>
      </c>
      <c r="E238" s="109">
        <v>264</v>
      </c>
      <c r="F238" s="109">
        <v>278</v>
      </c>
      <c r="G238" s="110" t="s">
        <v>725</v>
      </c>
      <c r="H238" s="111">
        <f t="shared" si="39"/>
        <v>0.220248</v>
      </c>
      <c r="I238" s="85" t="s">
        <v>726</v>
      </c>
      <c r="J238" s="107" t="s">
        <v>727</v>
      </c>
      <c r="K238" s="37" t="s">
        <v>378</v>
      </c>
      <c r="L238" s="26" t="s">
        <v>308</v>
      </c>
      <c r="M238" s="112" t="s">
        <v>728</v>
      </c>
      <c r="N238" s="39"/>
    </row>
    <row r="239" spans="1:14" s="4" customFormat="1" ht="150" customHeight="1">
      <c r="A239" s="80" t="s">
        <v>731</v>
      </c>
      <c r="B239" s="81" t="s">
        <v>732</v>
      </c>
      <c r="C239" s="82" t="s">
        <v>733</v>
      </c>
      <c r="D239" s="49">
        <v>1</v>
      </c>
      <c r="E239" s="109">
        <v>287</v>
      </c>
      <c r="F239" s="109">
        <v>303</v>
      </c>
      <c r="G239" s="110" t="s">
        <v>734</v>
      </c>
      <c r="H239" s="111">
        <f t="shared" ref="H239:H242" si="40">0.94*0.51*0.48</f>
        <v>0.23011200000000001</v>
      </c>
      <c r="I239" s="85" t="s">
        <v>735</v>
      </c>
      <c r="J239" s="107" t="s">
        <v>736</v>
      </c>
      <c r="K239" s="37" t="s">
        <v>378</v>
      </c>
      <c r="L239" s="26" t="s">
        <v>308</v>
      </c>
      <c r="M239" s="112"/>
      <c r="N239" s="39"/>
    </row>
    <row r="240" spans="1:14" s="4" customFormat="1" ht="150" customHeight="1">
      <c r="A240" s="80" t="s">
        <v>731</v>
      </c>
      <c r="B240" s="81" t="s">
        <v>732</v>
      </c>
      <c r="C240" s="82" t="s">
        <v>733</v>
      </c>
      <c r="D240" s="49">
        <v>1</v>
      </c>
      <c r="E240" s="109">
        <v>287</v>
      </c>
      <c r="F240" s="109">
        <v>303</v>
      </c>
      <c r="G240" s="110" t="s">
        <v>734</v>
      </c>
      <c r="H240" s="111">
        <f t="shared" si="40"/>
        <v>0.23011200000000001</v>
      </c>
      <c r="I240" s="85" t="s">
        <v>735</v>
      </c>
      <c r="J240" s="107" t="s">
        <v>736</v>
      </c>
      <c r="K240" s="37" t="s">
        <v>378</v>
      </c>
      <c r="L240" s="26" t="s">
        <v>308</v>
      </c>
      <c r="M240" s="112"/>
      <c r="N240" s="39"/>
    </row>
    <row r="241" spans="1:14" s="4" customFormat="1" ht="150" customHeight="1">
      <c r="A241" s="80" t="s">
        <v>731</v>
      </c>
      <c r="B241" s="81" t="s">
        <v>732</v>
      </c>
      <c r="C241" s="82" t="s">
        <v>733</v>
      </c>
      <c r="D241" s="49">
        <v>1</v>
      </c>
      <c r="E241" s="109">
        <v>287</v>
      </c>
      <c r="F241" s="109">
        <v>303</v>
      </c>
      <c r="G241" s="110" t="s">
        <v>734</v>
      </c>
      <c r="H241" s="111">
        <f t="shared" si="40"/>
        <v>0.23011200000000001</v>
      </c>
      <c r="I241" s="85" t="s">
        <v>735</v>
      </c>
      <c r="J241" s="107" t="s">
        <v>736</v>
      </c>
      <c r="K241" s="37" t="s">
        <v>378</v>
      </c>
      <c r="L241" s="26" t="s">
        <v>308</v>
      </c>
      <c r="M241" s="112"/>
      <c r="N241" s="39"/>
    </row>
    <row r="242" spans="1:14" s="4" customFormat="1" ht="150" customHeight="1">
      <c r="A242" s="80" t="s">
        <v>731</v>
      </c>
      <c r="B242" s="81" t="s">
        <v>732</v>
      </c>
      <c r="C242" s="82" t="s">
        <v>733</v>
      </c>
      <c r="D242" s="49">
        <v>1</v>
      </c>
      <c r="E242" s="109">
        <v>287</v>
      </c>
      <c r="F242" s="109">
        <v>303</v>
      </c>
      <c r="G242" s="110" t="s">
        <v>734</v>
      </c>
      <c r="H242" s="111">
        <f t="shared" si="40"/>
        <v>0.23011200000000001</v>
      </c>
      <c r="I242" s="85" t="s">
        <v>735</v>
      </c>
      <c r="J242" s="107" t="s">
        <v>736</v>
      </c>
      <c r="K242" s="37" t="s">
        <v>378</v>
      </c>
      <c r="L242" s="26" t="s">
        <v>308</v>
      </c>
      <c r="M242" s="112"/>
      <c r="N242" s="39"/>
    </row>
    <row r="243" spans="1:14" s="4" customFormat="1" ht="150" customHeight="1">
      <c r="A243" s="80" t="s">
        <v>731</v>
      </c>
      <c r="B243" s="81" t="s">
        <v>737</v>
      </c>
      <c r="C243" s="82" t="s">
        <v>738</v>
      </c>
      <c r="D243" s="49">
        <v>1</v>
      </c>
      <c r="E243" s="109">
        <v>375</v>
      </c>
      <c r="F243" s="109">
        <v>395</v>
      </c>
      <c r="G243" s="110" t="s">
        <v>739</v>
      </c>
      <c r="H243" s="111">
        <f>1.05*0.46*0.62</f>
        <v>0.29946</v>
      </c>
      <c r="I243" s="85" t="s">
        <v>740</v>
      </c>
      <c r="J243" s="107" t="s">
        <v>741</v>
      </c>
      <c r="K243" s="37" t="s">
        <v>378</v>
      </c>
      <c r="L243" s="26" t="s">
        <v>308</v>
      </c>
      <c r="M243" s="112"/>
      <c r="N243" s="39"/>
    </row>
    <row r="244" spans="1:14" s="4" customFormat="1" ht="150" customHeight="1">
      <c r="A244" s="80" t="s">
        <v>731</v>
      </c>
      <c r="B244" s="81" t="s">
        <v>737</v>
      </c>
      <c r="C244" s="82" t="s">
        <v>738</v>
      </c>
      <c r="D244" s="49">
        <v>1</v>
      </c>
      <c r="E244" s="109">
        <v>375</v>
      </c>
      <c r="F244" s="109">
        <v>395</v>
      </c>
      <c r="G244" s="110" t="s">
        <v>739</v>
      </c>
      <c r="H244" s="111">
        <f>1.05*0.46*0.62</f>
        <v>0.29946</v>
      </c>
      <c r="I244" s="85" t="s">
        <v>740</v>
      </c>
      <c r="J244" s="107" t="s">
        <v>741</v>
      </c>
      <c r="K244" s="37" t="s">
        <v>378</v>
      </c>
      <c r="L244" s="26" t="s">
        <v>308</v>
      </c>
      <c r="M244" s="112"/>
      <c r="N244" s="39"/>
    </row>
    <row r="245" spans="1:14" s="4" customFormat="1" ht="150" customHeight="1">
      <c r="A245" s="80" t="s">
        <v>731</v>
      </c>
      <c r="B245" s="81" t="s">
        <v>737</v>
      </c>
      <c r="C245" s="82" t="s">
        <v>738</v>
      </c>
      <c r="D245" s="49">
        <v>1</v>
      </c>
      <c r="E245" s="109">
        <v>375</v>
      </c>
      <c r="F245" s="109">
        <v>395</v>
      </c>
      <c r="G245" s="110" t="s">
        <v>739</v>
      </c>
      <c r="H245" s="111">
        <f>1.05*0.46*0.62</f>
        <v>0.29946</v>
      </c>
      <c r="I245" s="85" t="s">
        <v>740</v>
      </c>
      <c r="J245" s="107" t="s">
        <v>741</v>
      </c>
      <c r="K245" s="37" t="s">
        <v>378</v>
      </c>
      <c r="L245" s="26" t="s">
        <v>308</v>
      </c>
      <c r="M245" s="112"/>
      <c r="N245" s="39"/>
    </row>
    <row r="246" spans="1:14" s="4" customFormat="1" ht="150" customHeight="1">
      <c r="A246" s="80" t="s">
        <v>731</v>
      </c>
      <c r="B246" s="81" t="s">
        <v>737</v>
      </c>
      <c r="C246" s="82" t="s">
        <v>738</v>
      </c>
      <c r="D246" s="49">
        <v>1</v>
      </c>
      <c r="E246" s="109">
        <v>375</v>
      </c>
      <c r="F246" s="109">
        <v>395</v>
      </c>
      <c r="G246" s="110" t="s">
        <v>739</v>
      </c>
      <c r="H246" s="111">
        <f>1.05*0.46*0.62</f>
        <v>0.29946</v>
      </c>
      <c r="I246" s="85" t="s">
        <v>740</v>
      </c>
      <c r="J246" s="107" t="s">
        <v>741</v>
      </c>
      <c r="K246" s="37" t="s">
        <v>378</v>
      </c>
      <c r="L246" s="26" t="s">
        <v>308</v>
      </c>
      <c r="M246" s="112"/>
      <c r="N246" s="39"/>
    </row>
    <row r="247" spans="1:14" s="4" customFormat="1" ht="150" customHeight="1">
      <c r="A247" s="80" t="s">
        <v>731</v>
      </c>
      <c r="B247" s="81" t="s">
        <v>742</v>
      </c>
      <c r="C247" s="82" t="s">
        <v>738</v>
      </c>
      <c r="D247" s="49">
        <v>1</v>
      </c>
      <c r="E247" s="109">
        <v>350</v>
      </c>
      <c r="F247" s="109">
        <v>370</v>
      </c>
      <c r="G247" s="110" t="s">
        <v>739</v>
      </c>
      <c r="H247" s="111">
        <f>0.98*0.5*0.58</f>
        <v>0.28420000000000001</v>
      </c>
      <c r="I247" s="85" t="s">
        <v>740</v>
      </c>
      <c r="J247" s="107" t="s">
        <v>743</v>
      </c>
      <c r="K247" s="37" t="s">
        <v>378</v>
      </c>
      <c r="L247" s="26" t="s">
        <v>308</v>
      </c>
      <c r="M247" s="112"/>
      <c r="N247" s="39"/>
    </row>
    <row r="248" spans="1:14" s="4" customFormat="1" ht="150" customHeight="1">
      <c r="A248" s="80" t="s">
        <v>731</v>
      </c>
      <c r="B248" s="81" t="s">
        <v>742</v>
      </c>
      <c r="C248" s="82" t="s">
        <v>738</v>
      </c>
      <c r="D248" s="49">
        <v>1</v>
      </c>
      <c r="E248" s="109">
        <v>350</v>
      </c>
      <c r="F248" s="109">
        <v>370</v>
      </c>
      <c r="G248" s="110" t="s">
        <v>739</v>
      </c>
      <c r="H248" s="111">
        <f>0.98*0.5*0.58</f>
        <v>0.28420000000000001</v>
      </c>
      <c r="I248" s="85" t="s">
        <v>740</v>
      </c>
      <c r="J248" s="107" t="s">
        <v>743</v>
      </c>
      <c r="K248" s="37" t="s">
        <v>378</v>
      </c>
      <c r="L248" s="26" t="s">
        <v>308</v>
      </c>
      <c r="M248" s="112"/>
      <c r="N248" s="39"/>
    </row>
    <row r="249" spans="1:14" s="4" customFormat="1" ht="150" customHeight="1">
      <c r="A249" s="80" t="s">
        <v>731</v>
      </c>
      <c r="B249" s="81" t="s">
        <v>742</v>
      </c>
      <c r="C249" s="82" t="s">
        <v>738</v>
      </c>
      <c r="D249" s="49">
        <v>1</v>
      </c>
      <c r="E249" s="109">
        <v>350</v>
      </c>
      <c r="F249" s="109">
        <v>370</v>
      </c>
      <c r="G249" s="110" t="s">
        <v>739</v>
      </c>
      <c r="H249" s="111">
        <f>0.98*0.5*0.58</f>
        <v>0.28420000000000001</v>
      </c>
      <c r="I249" s="85" t="s">
        <v>740</v>
      </c>
      <c r="J249" s="107" t="s">
        <v>743</v>
      </c>
      <c r="K249" s="37" t="s">
        <v>378</v>
      </c>
      <c r="L249" s="26" t="s">
        <v>308</v>
      </c>
      <c r="M249" s="112"/>
      <c r="N249" s="39"/>
    </row>
    <row r="250" spans="1:14" s="4" customFormat="1" ht="150" customHeight="1">
      <c r="A250" s="80" t="s">
        <v>731</v>
      </c>
      <c r="B250" s="81" t="s">
        <v>742</v>
      </c>
      <c r="C250" s="82" t="s">
        <v>738</v>
      </c>
      <c r="D250" s="49">
        <v>1</v>
      </c>
      <c r="E250" s="109">
        <v>350</v>
      </c>
      <c r="F250" s="109">
        <v>370</v>
      </c>
      <c r="G250" s="110" t="s">
        <v>739</v>
      </c>
      <c r="H250" s="111">
        <f>0.98*0.5*0.58</f>
        <v>0.28420000000000001</v>
      </c>
      <c r="I250" s="85" t="s">
        <v>740</v>
      </c>
      <c r="J250" s="107" t="s">
        <v>743</v>
      </c>
      <c r="K250" s="37" t="s">
        <v>378</v>
      </c>
      <c r="L250" s="26" t="s">
        <v>308</v>
      </c>
      <c r="M250" s="112"/>
      <c r="N250" s="39"/>
    </row>
    <row r="251" spans="1:14" s="4" customFormat="1" ht="150" customHeight="1">
      <c r="A251" s="80" t="s">
        <v>744</v>
      </c>
      <c r="B251" s="81" t="s">
        <v>745</v>
      </c>
      <c r="C251" s="82" t="s">
        <v>746</v>
      </c>
      <c r="D251" s="49">
        <v>1</v>
      </c>
      <c r="E251" s="109">
        <v>260</v>
      </c>
      <c r="F251" s="109">
        <v>270</v>
      </c>
      <c r="G251" s="110" t="s">
        <v>747</v>
      </c>
      <c r="H251" s="111">
        <f t="shared" ref="H251:H253" si="41">0.79*0.45*0.51</f>
        <v>0.18130499999999999</v>
      </c>
      <c r="I251" s="85" t="s">
        <v>748</v>
      </c>
      <c r="J251" s="107" t="s">
        <v>749</v>
      </c>
      <c r="K251" s="37" t="s">
        <v>378</v>
      </c>
      <c r="L251" s="26" t="s">
        <v>308</v>
      </c>
      <c r="M251" s="112" t="s">
        <v>750</v>
      </c>
      <c r="N251" s="39"/>
    </row>
    <row r="252" spans="1:14" s="4" customFormat="1" ht="150" customHeight="1">
      <c r="A252" s="80" t="s">
        <v>744</v>
      </c>
      <c r="B252" s="81" t="s">
        <v>745</v>
      </c>
      <c r="C252" s="82" t="s">
        <v>746</v>
      </c>
      <c r="D252" s="49">
        <v>1</v>
      </c>
      <c r="E252" s="109">
        <v>260</v>
      </c>
      <c r="F252" s="109">
        <v>270</v>
      </c>
      <c r="G252" s="110" t="s">
        <v>747</v>
      </c>
      <c r="H252" s="111">
        <f t="shared" si="41"/>
        <v>0.18130499999999999</v>
      </c>
      <c r="I252" s="85" t="s">
        <v>748</v>
      </c>
      <c r="J252" s="107" t="s">
        <v>749</v>
      </c>
      <c r="K252" s="37" t="s">
        <v>378</v>
      </c>
      <c r="L252" s="26" t="s">
        <v>308</v>
      </c>
      <c r="M252" s="112" t="s">
        <v>750</v>
      </c>
      <c r="N252" s="39"/>
    </row>
    <row r="253" spans="1:14" s="4" customFormat="1" ht="150" customHeight="1">
      <c r="A253" s="80" t="s">
        <v>744</v>
      </c>
      <c r="B253" s="81" t="s">
        <v>745</v>
      </c>
      <c r="C253" s="82" t="s">
        <v>746</v>
      </c>
      <c r="D253" s="49">
        <v>1</v>
      </c>
      <c r="E253" s="109">
        <v>260</v>
      </c>
      <c r="F253" s="109">
        <v>270</v>
      </c>
      <c r="G253" s="110" t="s">
        <v>747</v>
      </c>
      <c r="H253" s="111">
        <f t="shared" si="41"/>
        <v>0.18130499999999999</v>
      </c>
      <c r="I253" s="85" t="s">
        <v>748</v>
      </c>
      <c r="J253" s="107" t="s">
        <v>749</v>
      </c>
      <c r="K253" s="37" t="s">
        <v>378</v>
      </c>
      <c r="L253" s="26" t="s">
        <v>308</v>
      </c>
      <c r="M253" s="112" t="s">
        <v>750</v>
      </c>
      <c r="N253" s="39"/>
    </row>
    <row r="254" spans="1:14" s="4" customFormat="1" ht="150" customHeight="1">
      <c r="A254" s="80" t="s">
        <v>744</v>
      </c>
      <c r="B254" s="81" t="s">
        <v>751</v>
      </c>
      <c r="C254" s="82" t="s">
        <v>752</v>
      </c>
      <c r="D254" s="49">
        <v>1</v>
      </c>
      <c r="E254" s="109">
        <v>390</v>
      </c>
      <c r="F254" s="109">
        <v>410</v>
      </c>
      <c r="G254" s="118" t="s">
        <v>753</v>
      </c>
      <c r="H254" s="111">
        <f t="shared" ref="H254:H258" si="42">0.95*0.76*0.44</f>
        <v>0.31768000000000002</v>
      </c>
      <c r="I254" s="85" t="s">
        <v>754</v>
      </c>
      <c r="J254" s="107" t="s">
        <v>755</v>
      </c>
      <c r="K254" s="37" t="s">
        <v>378</v>
      </c>
      <c r="L254" s="26" t="s">
        <v>308</v>
      </c>
      <c r="M254" s="112" t="s">
        <v>756</v>
      </c>
      <c r="N254" s="39"/>
    </row>
    <row r="255" spans="1:14" s="4" customFormat="1" ht="150" customHeight="1">
      <c r="A255" s="80" t="s">
        <v>744</v>
      </c>
      <c r="B255" s="81" t="s">
        <v>751</v>
      </c>
      <c r="C255" s="82" t="s">
        <v>752</v>
      </c>
      <c r="D255" s="49">
        <v>1</v>
      </c>
      <c r="E255" s="109">
        <v>390</v>
      </c>
      <c r="F255" s="109">
        <v>410</v>
      </c>
      <c r="G255" s="118" t="s">
        <v>753</v>
      </c>
      <c r="H255" s="111">
        <f t="shared" si="42"/>
        <v>0.31768000000000002</v>
      </c>
      <c r="I255" s="85" t="s">
        <v>754</v>
      </c>
      <c r="J255" s="107" t="s">
        <v>755</v>
      </c>
      <c r="K255" s="37" t="s">
        <v>378</v>
      </c>
      <c r="L255" s="26" t="s">
        <v>308</v>
      </c>
      <c r="M255" s="112" t="s">
        <v>756</v>
      </c>
      <c r="N255" s="39"/>
    </row>
    <row r="256" spans="1:14" s="4" customFormat="1" ht="150" customHeight="1">
      <c r="A256" s="80" t="s">
        <v>744</v>
      </c>
      <c r="B256" s="81" t="s">
        <v>757</v>
      </c>
      <c r="C256" s="82" t="s">
        <v>752</v>
      </c>
      <c r="D256" s="49">
        <v>1</v>
      </c>
      <c r="E256" s="109">
        <v>450</v>
      </c>
      <c r="F256" s="109">
        <v>470</v>
      </c>
      <c r="G256" s="118" t="s">
        <v>753</v>
      </c>
      <c r="H256" s="111">
        <f t="shared" si="42"/>
        <v>0.31768000000000002</v>
      </c>
      <c r="I256" s="85" t="s">
        <v>754</v>
      </c>
      <c r="J256" s="107" t="s">
        <v>758</v>
      </c>
      <c r="K256" s="37" t="s">
        <v>378</v>
      </c>
      <c r="L256" s="26" t="s">
        <v>308</v>
      </c>
      <c r="M256" s="112" t="s">
        <v>756</v>
      </c>
      <c r="N256" s="39"/>
    </row>
    <row r="257" spans="1:14" s="4" customFormat="1" ht="150" customHeight="1">
      <c r="A257" s="80" t="s">
        <v>744</v>
      </c>
      <c r="B257" s="81" t="s">
        <v>759</v>
      </c>
      <c r="C257" s="78" t="s">
        <v>760</v>
      </c>
      <c r="D257" s="49">
        <v>1</v>
      </c>
      <c r="E257" s="109">
        <v>465</v>
      </c>
      <c r="F257" s="109">
        <v>485</v>
      </c>
      <c r="G257" s="118" t="s">
        <v>753</v>
      </c>
      <c r="H257" s="111">
        <f t="shared" si="42"/>
        <v>0.31768000000000002</v>
      </c>
      <c r="I257" s="85" t="s">
        <v>754</v>
      </c>
      <c r="J257" s="107" t="s">
        <v>755</v>
      </c>
      <c r="K257" s="37" t="s">
        <v>378</v>
      </c>
      <c r="L257" s="26" t="s">
        <v>308</v>
      </c>
      <c r="M257" s="112" t="s">
        <v>756</v>
      </c>
      <c r="N257" s="39"/>
    </row>
    <row r="258" spans="1:14" s="4" customFormat="1" ht="150" customHeight="1">
      <c r="A258" s="80" t="s">
        <v>744</v>
      </c>
      <c r="B258" s="81" t="s">
        <v>761</v>
      </c>
      <c r="C258" s="78" t="s">
        <v>760</v>
      </c>
      <c r="D258" s="49">
        <v>1</v>
      </c>
      <c r="E258" s="109">
        <v>525</v>
      </c>
      <c r="F258" s="109">
        <v>545</v>
      </c>
      <c r="G258" s="118" t="s">
        <v>753</v>
      </c>
      <c r="H258" s="111">
        <f t="shared" si="42"/>
        <v>0.31768000000000002</v>
      </c>
      <c r="I258" s="85" t="s">
        <v>754</v>
      </c>
      <c r="J258" s="107" t="s">
        <v>758</v>
      </c>
      <c r="K258" s="37" t="s">
        <v>378</v>
      </c>
      <c r="L258" s="26" t="s">
        <v>308</v>
      </c>
      <c r="M258" s="112" t="s">
        <v>756</v>
      </c>
      <c r="N258" s="39"/>
    </row>
    <row r="259" spans="1:14" s="4" customFormat="1" ht="150" customHeight="1">
      <c r="A259" s="80" t="s">
        <v>762</v>
      </c>
      <c r="B259" s="81" t="s">
        <v>763</v>
      </c>
      <c r="C259" s="82" t="s">
        <v>764</v>
      </c>
      <c r="D259" s="49">
        <v>1</v>
      </c>
      <c r="E259" s="109">
        <v>228</v>
      </c>
      <c r="F259" s="109">
        <v>238</v>
      </c>
      <c r="G259" s="118" t="s">
        <v>765</v>
      </c>
      <c r="H259" s="111">
        <f t="shared" ref="H259:H267" si="43">0.74*0.47*0.49</f>
        <v>0.17042199999999999</v>
      </c>
      <c r="I259" s="85" t="s">
        <v>766</v>
      </c>
      <c r="J259" s="107" t="s">
        <v>767</v>
      </c>
      <c r="K259" s="37" t="s">
        <v>378</v>
      </c>
      <c r="L259" s="26" t="s">
        <v>308</v>
      </c>
      <c r="M259" s="112" t="s">
        <v>768</v>
      </c>
      <c r="N259" s="39"/>
    </row>
    <row r="260" spans="1:14" s="4" customFormat="1" ht="150" customHeight="1">
      <c r="A260" s="80" t="s">
        <v>762</v>
      </c>
      <c r="B260" s="81" t="s">
        <v>763</v>
      </c>
      <c r="C260" s="82" t="s">
        <v>764</v>
      </c>
      <c r="D260" s="49">
        <v>1</v>
      </c>
      <c r="E260" s="109">
        <v>228</v>
      </c>
      <c r="F260" s="109">
        <v>238</v>
      </c>
      <c r="G260" s="118" t="s">
        <v>765</v>
      </c>
      <c r="H260" s="111">
        <f t="shared" si="43"/>
        <v>0.17042199999999999</v>
      </c>
      <c r="I260" s="85" t="s">
        <v>766</v>
      </c>
      <c r="J260" s="107" t="s">
        <v>767</v>
      </c>
      <c r="K260" s="37" t="s">
        <v>378</v>
      </c>
      <c r="L260" s="26" t="s">
        <v>308</v>
      </c>
      <c r="M260" s="112" t="s">
        <v>768</v>
      </c>
      <c r="N260" s="39"/>
    </row>
    <row r="261" spans="1:14" s="4" customFormat="1" ht="150" customHeight="1">
      <c r="A261" s="80" t="s">
        <v>762</v>
      </c>
      <c r="B261" s="81" t="s">
        <v>763</v>
      </c>
      <c r="C261" s="82" t="s">
        <v>764</v>
      </c>
      <c r="D261" s="49">
        <v>1</v>
      </c>
      <c r="E261" s="109">
        <v>228</v>
      </c>
      <c r="F261" s="109">
        <v>238</v>
      </c>
      <c r="G261" s="118" t="s">
        <v>765</v>
      </c>
      <c r="H261" s="111">
        <f t="shared" si="43"/>
        <v>0.17042199999999999</v>
      </c>
      <c r="I261" s="85" t="s">
        <v>766</v>
      </c>
      <c r="J261" s="107" t="s">
        <v>767</v>
      </c>
      <c r="K261" s="37" t="s">
        <v>378</v>
      </c>
      <c r="L261" s="26" t="s">
        <v>308</v>
      </c>
      <c r="M261" s="112" t="s">
        <v>768</v>
      </c>
      <c r="N261" s="39"/>
    </row>
    <row r="262" spans="1:14" s="4" customFormat="1" ht="150" customHeight="1">
      <c r="A262" s="80" t="s">
        <v>762</v>
      </c>
      <c r="B262" s="81" t="s">
        <v>769</v>
      </c>
      <c r="C262" s="82" t="s">
        <v>764</v>
      </c>
      <c r="D262" s="49">
        <v>1</v>
      </c>
      <c r="E262" s="109">
        <v>250</v>
      </c>
      <c r="F262" s="109">
        <v>260</v>
      </c>
      <c r="G262" s="118" t="s">
        <v>770</v>
      </c>
      <c r="H262" s="111">
        <f t="shared" si="43"/>
        <v>0.17042199999999999</v>
      </c>
      <c r="I262" s="85" t="s">
        <v>771</v>
      </c>
      <c r="J262" s="107" t="s">
        <v>767</v>
      </c>
      <c r="K262" s="37" t="s">
        <v>378</v>
      </c>
      <c r="L262" s="26" t="s">
        <v>308</v>
      </c>
      <c r="M262" s="112" t="s">
        <v>768</v>
      </c>
      <c r="N262" s="39"/>
    </row>
    <row r="263" spans="1:14" s="4" customFormat="1" ht="150" customHeight="1">
      <c r="A263" s="80" t="s">
        <v>762</v>
      </c>
      <c r="B263" s="81" t="s">
        <v>769</v>
      </c>
      <c r="C263" s="82" t="s">
        <v>764</v>
      </c>
      <c r="D263" s="49">
        <v>1</v>
      </c>
      <c r="E263" s="109">
        <v>250</v>
      </c>
      <c r="F263" s="109">
        <v>260</v>
      </c>
      <c r="G263" s="118" t="s">
        <v>770</v>
      </c>
      <c r="H263" s="111">
        <f t="shared" si="43"/>
        <v>0.17042199999999999</v>
      </c>
      <c r="I263" s="85" t="s">
        <v>771</v>
      </c>
      <c r="J263" s="107" t="s">
        <v>767</v>
      </c>
      <c r="K263" s="37" t="s">
        <v>378</v>
      </c>
      <c r="L263" s="26" t="s">
        <v>308</v>
      </c>
      <c r="M263" s="112" t="s">
        <v>768</v>
      </c>
      <c r="N263" s="39"/>
    </row>
    <row r="264" spans="1:14" s="4" customFormat="1" ht="150" customHeight="1">
      <c r="A264" s="80" t="s">
        <v>762</v>
      </c>
      <c r="B264" s="81" t="s">
        <v>769</v>
      </c>
      <c r="C264" s="82" t="s">
        <v>764</v>
      </c>
      <c r="D264" s="49">
        <v>1</v>
      </c>
      <c r="E264" s="109">
        <v>250</v>
      </c>
      <c r="F264" s="109">
        <v>260</v>
      </c>
      <c r="G264" s="118" t="s">
        <v>770</v>
      </c>
      <c r="H264" s="111">
        <f t="shared" si="43"/>
        <v>0.17042199999999999</v>
      </c>
      <c r="I264" s="85" t="s">
        <v>771</v>
      </c>
      <c r="J264" s="107" t="s">
        <v>767</v>
      </c>
      <c r="K264" s="37" t="s">
        <v>378</v>
      </c>
      <c r="L264" s="26" t="s">
        <v>308</v>
      </c>
      <c r="M264" s="112" t="s">
        <v>768</v>
      </c>
      <c r="N264" s="39"/>
    </row>
    <row r="265" spans="1:14" s="4" customFormat="1" ht="150" customHeight="1">
      <c r="A265" s="80" t="s">
        <v>762</v>
      </c>
      <c r="B265" s="81" t="s">
        <v>772</v>
      </c>
      <c r="C265" s="82" t="s">
        <v>764</v>
      </c>
      <c r="D265" s="49">
        <v>1</v>
      </c>
      <c r="E265" s="109">
        <v>255</v>
      </c>
      <c r="F265" s="109">
        <v>265</v>
      </c>
      <c r="G265" s="118" t="s">
        <v>773</v>
      </c>
      <c r="H265" s="111">
        <f t="shared" si="43"/>
        <v>0.17042199999999999</v>
      </c>
      <c r="I265" s="85" t="s">
        <v>369</v>
      </c>
      <c r="J265" s="107" t="s">
        <v>774</v>
      </c>
      <c r="K265" s="37" t="s">
        <v>378</v>
      </c>
      <c r="L265" s="26" t="s">
        <v>308</v>
      </c>
      <c r="M265" s="112" t="s">
        <v>775</v>
      </c>
      <c r="N265" s="39"/>
    </row>
    <row r="266" spans="1:14" s="4" customFormat="1" ht="150" customHeight="1">
      <c r="A266" s="80" t="s">
        <v>762</v>
      </c>
      <c r="B266" s="81" t="s">
        <v>772</v>
      </c>
      <c r="C266" s="82" t="s">
        <v>764</v>
      </c>
      <c r="D266" s="49">
        <v>1</v>
      </c>
      <c r="E266" s="109">
        <v>255</v>
      </c>
      <c r="F266" s="109">
        <v>265</v>
      </c>
      <c r="G266" s="118" t="s">
        <v>773</v>
      </c>
      <c r="H266" s="111">
        <f t="shared" si="43"/>
        <v>0.17042199999999999</v>
      </c>
      <c r="I266" s="85" t="s">
        <v>369</v>
      </c>
      <c r="J266" s="107" t="s">
        <v>774</v>
      </c>
      <c r="K266" s="37" t="s">
        <v>378</v>
      </c>
      <c r="L266" s="26" t="s">
        <v>308</v>
      </c>
      <c r="M266" s="112" t="s">
        <v>775</v>
      </c>
      <c r="N266" s="39"/>
    </row>
    <row r="267" spans="1:14" s="4" customFormat="1" ht="150" customHeight="1">
      <c r="A267" s="80" t="s">
        <v>762</v>
      </c>
      <c r="B267" s="81" t="s">
        <v>772</v>
      </c>
      <c r="C267" s="82" t="s">
        <v>764</v>
      </c>
      <c r="D267" s="49">
        <v>1</v>
      </c>
      <c r="E267" s="109">
        <v>255</v>
      </c>
      <c r="F267" s="109">
        <v>265</v>
      </c>
      <c r="G267" s="118" t="s">
        <v>773</v>
      </c>
      <c r="H267" s="111">
        <f t="shared" si="43"/>
        <v>0.17042199999999999</v>
      </c>
      <c r="I267" s="85" t="s">
        <v>369</v>
      </c>
      <c r="J267" s="107" t="s">
        <v>774</v>
      </c>
      <c r="K267" s="37" t="s">
        <v>378</v>
      </c>
      <c r="L267" s="26" t="s">
        <v>308</v>
      </c>
      <c r="M267" s="112" t="s">
        <v>775</v>
      </c>
      <c r="N267" s="39"/>
    </row>
    <row r="268" spans="1:14" s="4" customFormat="1" ht="150" customHeight="1">
      <c r="A268" s="80" t="s">
        <v>762</v>
      </c>
      <c r="B268" s="81" t="s">
        <v>776</v>
      </c>
      <c r="C268" s="82" t="s">
        <v>764</v>
      </c>
      <c r="D268" s="49">
        <v>1</v>
      </c>
      <c r="E268" s="109">
        <v>320</v>
      </c>
      <c r="F268" s="109">
        <v>335</v>
      </c>
      <c r="G268" s="118" t="s">
        <v>777</v>
      </c>
      <c r="H268" s="111">
        <f t="shared" ref="H268:H270" si="44">1.03*0.37*0.59</f>
        <v>0.22484899999999999</v>
      </c>
      <c r="I268" s="85" t="s">
        <v>778</v>
      </c>
      <c r="J268" s="107" t="s">
        <v>779</v>
      </c>
      <c r="K268" s="37" t="s">
        <v>378</v>
      </c>
      <c r="L268" s="26" t="s">
        <v>308</v>
      </c>
      <c r="M268" s="112" t="s">
        <v>780</v>
      </c>
      <c r="N268" s="39"/>
    </row>
    <row r="269" spans="1:14" s="4" customFormat="1" ht="150" customHeight="1">
      <c r="A269" s="80" t="s">
        <v>762</v>
      </c>
      <c r="B269" s="81" t="s">
        <v>776</v>
      </c>
      <c r="C269" s="82" t="s">
        <v>764</v>
      </c>
      <c r="D269" s="49">
        <v>1</v>
      </c>
      <c r="E269" s="109">
        <v>320</v>
      </c>
      <c r="F269" s="109">
        <v>335</v>
      </c>
      <c r="G269" s="118" t="s">
        <v>777</v>
      </c>
      <c r="H269" s="111">
        <f t="shared" si="44"/>
        <v>0.22484899999999999</v>
      </c>
      <c r="I269" s="85" t="s">
        <v>778</v>
      </c>
      <c r="J269" s="107" t="s">
        <v>779</v>
      </c>
      <c r="K269" s="37" t="s">
        <v>378</v>
      </c>
      <c r="L269" s="26" t="s">
        <v>308</v>
      </c>
      <c r="M269" s="112" t="s">
        <v>780</v>
      </c>
      <c r="N269" s="39"/>
    </row>
    <row r="270" spans="1:14" s="4" customFormat="1" ht="150" customHeight="1">
      <c r="A270" s="80" t="s">
        <v>762</v>
      </c>
      <c r="B270" s="81" t="s">
        <v>776</v>
      </c>
      <c r="C270" s="82" t="s">
        <v>764</v>
      </c>
      <c r="D270" s="49">
        <v>1</v>
      </c>
      <c r="E270" s="109">
        <v>320</v>
      </c>
      <c r="F270" s="109">
        <v>335</v>
      </c>
      <c r="G270" s="118" t="s">
        <v>777</v>
      </c>
      <c r="H270" s="111">
        <f t="shared" si="44"/>
        <v>0.22484899999999999</v>
      </c>
      <c r="I270" s="85" t="s">
        <v>778</v>
      </c>
      <c r="J270" s="107" t="s">
        <v>779</v>
      </c>
      <c r="K270" s="37" t="s">
        <v>378</v>
      </c>
      <c r="L270" s="26" t="s">
        <v>308</v>
      </c>
      <c r="M270" s="112" t="s">
        <v>780</v>
      </c>
      <c r="N270" s="39"/>
    </row>
    <row r="271" spans="1:14" s="4" customFormat="1" ht="150" customHeight="1">
      <c r="A271" s="80" t="s">
        <v>762</v>
      </c>
      <c r="B271" s="81" t="s">
        <v>781</v>
      </c>
      <c r="C271" s="82" t="s">
        <v>764</v>
      </c>
      <c r="D271" s="49">
        <v>1</v>
      </c>
      <c r="E271" s="109">
        <v>230</v>
      </c>
      <c r="F271" s="109">
        <v>240</v>
      </c>
      <c r="G271" s="118" t="s">
        <v>782</v>
      </c>
      <c r="H271" s="111">
        <f t="shared" ref="H271:H273" si="45">0.81*0.45*0.48</f>
        <v>0.17496</v>
      </c>
      <c r="I271" s="85" t="s">
        <v>783</v>
      </c>
      <c r="J271" s="107" t="s">
        <v>784</v>
      </c>
      <c r="K271" s="37" t="s">
        <v>378</v>
      </c>
      <c r="L271" s="26" t="s">
        <v>308</v>
      </c>
      <c r="M271" s="112" t="s">
        <v>768</v>
      </c>
      <c r="N271" s="39"/>
    </row>
    <row r="272" spans="1:14" s="4" customFormat="1" ht="150" customHeight="1">
      <c r="A272" s="80" t="s">
        <v>762</v>
      </c>
      <c r="B272" s="81" t="s">
        <v>781</v>
      </c>
      <c r="C272" s="82" t="s">
        <v>764</v>
      </c>
      <c r="D272" s="49">
        <v>1</v>
      </c>
      <c r="E272" s="109">
        <v>230</v>
      </c>
      <c r="F272" s="109">
        <v>240</v>
      </c>
      <c r="G272" s="118" t="s">
        <v>782</v>
      </c>
      <c r="H272" s="111">
        <f t="shared" si="45"/>
        <v>0.17496</v>
      </c>
      <c r="I272" s="85" t="s">
        <v>783</v>
      </c>
      <c r="J272" s="107" t="s">
        <v>784</v>
      </c>
      <c r="K272" s="37" t="s">
        <v>378</v>
      </c>
      <c r="L272" s="26" t="s">
        <v>308</v>
      </c>
      <c r="M272" s="112" t="s">
        <v>768</v>
      </c>
      <c r="N272" s="39"/>
    </row>
    <row r="273" spans="1:14" s="4" customFormat="1" ht="150" customHeight="1">
      <c r="A273" s="80" t="s">
        <v>762</v>
      </c>
      <c r="B273" s="81" t="s">
        <v>781</v>
      </c>
      <c r="C273" s="82" t="s">
        <v>764</v>
      </c>
      <c r="D273" s="49">
        <v>1</v>
      </c>
      <c r="E273" s="109">
        <v>230</v>
      </c>
      <c r="F273" s="109">
        <v>240</v>
      </c>
      <c r="G273" s="118" t="s">
        <v>782</v>
      </c>
      <c r="H273" s="111">
        <f t="shared" si="45"/>
        <v>0.17496</v>
      </c>
      <c r="I273" s="85" t="s">
        <v>783</v>
      </c>
      <c r="J273" s="107" t="s">
        <v>784</v>
      </c>
      <c r="K273" s="37" t="s">
        <v>378</v>
      </c>
      <c r="L273" s="26" t="s">
        <v>308</v>
      </c>
      <c r="M273" s="112" t="s">
        <v>768</v>
      </c>
      <c r="N273" s="39"/>
    </row>
    <row r="274" spans="1:14" s="4" customFormat="1" ht="150" customHeight="1">
      <c r="A274" s="80" t="s">
        <v>657</v>
      </c>
      <c r="B274" s="81" t="s">
        <v>785</v>
      </c>
      <c r="C274" s="82" t="s">
        <v>786</v>
      </c>
      <c r="D274" s="49">
        <v>1</v>
      </c>
      <c r="E274" s="109">
        <v>273</v>
      </c>
      <c r="F274" s="109">
        <v>288</v>
      </c>
      <c r="G274" s="118" t="s">
        <v>787</v>
      </c>
      <c r="H274" s="111">
        <f t="shared" ref="H274:H278" si="46">1.07*0.34*0.61</f>
        <v>0.221918</v>
      </c>
      <c r="I274" s="85" t="s">
        <v>788</v>
      </c>
      <c r="J274" s="107" t="s">
        <v>789</v>
      </c>
      <c r="K274" s="37" t="s">
        <v>378</v>
      </c>
      <c r="L274" s="26" t="s">
        <v>308</v>
      </c>
      <c r="M274" s="112" t="s">
        <v>790</v>
      </c>
      <c r="N274" s="39"/>
    </row>
    <row r="275" spans="1:14" s="4" customFormat="1" ht="150" customHeight="1">
      <c r="A275" s="80" t="s">
        <v>657</v>
      </c>
      <c r="B275" s="81" t="s">
        <v>785</v>
      </c>
      <c r="C275" s="82" t="s">
        <v>786</v>
      </c>
      <c r="D275" s="49">
        <v>1</v>
      </c>
      <c r="E275" s="109">
        <v>273</v>
      </c>
      <c r="F275" s="109">
        <v>288</v>
      </c>
      <c r="G275" s="118" t="s">
        <v>787</v>
      </c>
      <c r="H275" s="111">
        <f t="shared" si="46"/>
        <v>0.221918</v>
      </c>
      <c r="I275" s="85" t="s">
        <v>788</v>
      </c>
      <c r="J275" s="107" t="s">
        <v>789</v>
      </c>
      <c r="K275" s="37" t="s">
        <v>378</v>
      </c>
      <c r="L275" s="26" t="s">
        <v>308</v>
      </c>
      <c r="M275" s="112" t="s">
        <v>790</v>
      </c>
      <c r="N275" s="39"/>
    </row>
    <row r="276" spans="1:14" s="4" customFormat="1" ht="150" customHeight="1">
      <c r="A276" s="80" t="s">
        <v>657</v>
      </c>
      <c r="B276" s="81" t="s">
        <v>791</v>
      </c>
      <c r="C276" s="82" t="s">
        <v>786</v>
      </c>
      <c r="D276" s="49">
        <v>1</v>
      </c>
      <c r="E276" s="109">
        <v>285</v>
      </c>
      <c r="F276" s="109">
        <v>300</v>
      </c>
      <c r="G276" s="118" t="s">
        <v>787</v>
      </c>
      <c r="H276" s="111">
        <f t="shared" si="46"/>
        <v>0.221918</v>
      </c>
      <c r="I276" s="85" t="s">
        <v>788</v>
      </c>
      <c r="J276" s="107" t="s">
        <v>792</v>
      </c>
      <c r="K276" s="37" t="s">
        <v>378</v>
      </c>
      <c r="L276" s="26" t="s">
        <v>308</v>
      </c>
      <c r="M276" s="112" t="s">
        <v>790</v>
      </c>
      <c r="N276" s="39"/>
    </row>
    <row r="277" spans="1:14" s="4" customFormat="1" ht="150" customHeight="1">
      <c r="A277" s="80" t="s">
        <v>657</v>
      </c>
      <c r="B277" s="81" t="s">
        <v>791</v>
      </c>
      <c r="C277" s="82" t="s">
        <v>786</v>
      </c>
      <c r="D277" s="49">
        <v>1</v>
      </c>
      <c r="E277" s="109">
        <v>285</v>
      </c>
      <c r="F277" s="109">
        <v>300</v>
      </c>
      <c r="G277" s="118" t="s">
        <v>787</v>
      </c>
      <c r="H277" s="111">
        <f t="shared" si="46"/>
        <v>0.221918</v>
      </c>
      <c r="I277" s="85" t="s">
        <v>788</v>
      </c>
      <c r="J277" s="107" t="s">
        <v>792</v>
      </c>
      <c r="K277" s="37" t="s">
        <v>378</v>
      </c>
      <c r="L277" s="26" t="s">
        <v>308</v>
      </c>
      <c r="M277" s="112" t="s">
        <v>790</v>
      </c>
      <c r="N277" s="39"/>
    </row>
    <row r="278" spans="1:14" s="4" customFormat="1" ht="150" customHeight="1">
      <c r="A278" s="80" t="s">
        <v>657</v>
      </c>
      <c r="B278" s="81" t="s">
        <v>793</v>
      </c>
      <c r="C278" s="82" t="s">
        <v>786</v>
      </c>
      <c r="D278" s="49">
        <v>1</v>
      </c>
      <c r="E278" s="109">
        <v>315</v>
      </c>
      <c r="F278" s="109">
        <v>330</v>
      </c>
      <c r="G278" s="118" t="s">
        <v>787</v>
      </c>
      <c r="H278" s="111">
        <f t="shared" si="46"/>
        <v>0.221918</v>
      </c>
      <c r="I278" s="85" t="s">
        <v>788</v>
      </c>
      <c r="J278" s="107" t="s">
        <v>792</v>
      </c>
      <c r="K278" s="37" t="s">
        <v>378</v>
      </c>
      <c r="L278" s="26" t="s">
        <v>308</v>
      </c>
      <c r="M278" s="112" t="s">
        <v>790</v>
      </c>
      <c r="N278" s="39"/>
    </row>
    <row r="279" spans="1:14" s="4" customFormat="1" ht="150" customHeight="1">
      <c r="A279" s="80" t="s">
        <v>657</v>
      </c>
      <c r="B279" s="81" t="s">
        <v>794</v>
      </c>
      <c r="C279" s="82" t="s">
        <v>795</v>
      </c>
      <c r="D279" s="49">
        <v>1</v>
      </c>
      <c r="E279" s="109">
        <v>248</v>
      </c>
      <c r="F279" s="109">
        <v>258</v>
      </c>
      <c r="G279" s="118" t="s">
        <v>796</v>
      </c>
      <c r="H279" s="111">
        <f t="shared" ref="H279:H283" si="47">1.07*0.33*0.53</f>
        <v>0.187143</v>
      </c>
      <c r="I279" s="85" t="s">
        <v>797</v>
      </c>
      <c r="J279" s="107" t="s">
        <v>798</v>
      </c>
      <c r="K279" s="37" t="s">
        <v>378</v>
      </c>
      <c r="L279" s="26" t="s">
        <v>308</v>
      </c>
      <c r="M279" s="112" t="s">
        <v>790</v>
      </c>
      <c r="N279" s="39"/>
    </row>
    <row r="280" spans="1:14" s="4" customFormat="1" ht="150" customHeight="1">
      <c r="A280" s="80" t="s">
        <v>657</v>
      </c>
      <c r="B280" s="81" t="s">
        <v>794</v>
      </c>
      <c r="C280" s="82" t="s">
        <v>795</v>
      </c>
      <c r="D280" s="49">
        <v>1</v>
      </c>
      <c r="E280" s="109">
        <v>248</v>
      </c>
      <c r="F280" s="109">
        <v>258</v>
      </c>
      <c r="G280" s="118" t="s">
        <v>796</v>
      </c>
      <c r="H280" s="111">
        <f t="shared" si="47"/>
        <v>0.187143</v>
      </c>
      <c r="I280" s="85" t="s">
        <v>797</v>
      </c>
      <c r="J280" s="107" t="s">
        <v>798</v>
      </c>
      <c r="K280" s="37" t="s">
        <v>378</v>
      </c>
      <c r="L280" s="26" t="s">
        <v>308</v>
      </c>
      <c r="M280" s="112" t="s">
        <v>790</v>
      </c>
      <c r="N280" s="39"/>
    </row>
    <row r="281" spans="1:14" s="4" customFormat="1" ht="150" customHeight="1">
      <c r="A281" s="80" t="s">
        <v>657</v>
      </c>
      <c r="B281" s="81" t="s">
        <v>799</v>
      </c>
      <c r="C281" s="82" t="s">
        <v>795</v>
      </c>
      <c r="D281" s="49">
        <v>1</v>
      </c>
      <c r="E281" s="109">
        <v>260</v>
      </c>
      <c r="F281" s="109">
        <v>270</v>
      </c>
      <c r="G281" s="118" t="s">
        <v>796</v>
      </c>
      <c r="H281" s="111">
        <f t="shared" si="47"/>
        <v>0.187143</v>
      </c>
      <c r="I281" s="85" t="s">
        <v>797</v>
      </c>
      <c r="J281" s="107" t="s">
        <v>798</v>
      </c>
      <c r="K281" s="37" t="s">
        <v>378</v>
      </c>
      <c r="L281" s="26" t="s">
        <v>308</v>
      </c>
      <c r="M281" s="112" t="s">
        <v>790</v>
      </c>
      <c r="N281" s="39"/>
    </row>
    <row r="282" spans="1:14" s="4" customFormat="1" ht="150" customHeight="1">
      <c r="A282" s="80" t="s">
        <v>657</v>
      </c>
      <c r="B282" s="81" t="s">
        <v>799</v>
      </c>
      <c r="C282" s="82" t="s">
        <v>795</v>
      </c>
      <c r="D282" s="49">
        <v>1</v>
      </c>
      <c r="E282" s="109">
        <v>260</v>
      </c>
      <c r="F282" s="109">
        <v>270</v>
      </c>
      <c r="G282" s="118" t="s">
        <v>796</v>
      </c>
      <c r="H282" s="111">
        <f t="shared" si="47"/>
        <v>0.187143</v>
      </c>
      <c r="I282" s="85" t="s">
        <v>797</v>
      </c>
      <c r="J282" s="107" t="s">
        <v>798</v>
      </c>
      <c r="K282" s="37" t="s">
        <v>378</v>
      </c>
      <c r="L282" s="26" t="s">
        <v>308</v>
      </c>
      <c r="M282" s="112" t="s">
        <v>790</v>
      </c>
      <c r="N282" s="39"/>
    </row>
    <row r="283" spans="1:14" s="4" customFormat="1" ht="150" customHeight="1">
      <c r="A283" s="80" t="s">
        <v>657</v>
      </c>
      <c r="B283" s="81" t="s">
        <v>800</v>
      </c>
      <c r="C283" s="82" t="s">
        <v>795</v>
      </c>
      <c r="D283" s="49">
        <v>1</v>
      </c>
      <c r="E283" s="109">
        <v>290</v>
      </c>
      <c r="F283" s="109">
        <v>300</v>
      </c>
      <c r="G283" s="118" t="s">
        <v>796</v>
      </c>
      <c r="H283" s="111">
        <f t="shared" si="47"/>
        <v>0.187143</v>
      </c>
      <c r="I283" s="85" t="s">
        <v>797</v>
      </c>
      <c r="J283" s="107" t="s">
        <v>798</v>
      </c>
      <c r="K283" s="37" t="s">
        <v>378</v>
      </c>
      <c r="L283" s="26" t="s">
        <v>308</v>
      </c>
      <c r="M283" s="112" t="s">
        <v>790</v>
      </c>
      <c r="N283" s="39"/>
    </row>
    <row r="284" spans="1:14" s="4" customFormat="1" ht="150" customHeight="1">
      <c r="A284" s="80" t="s">
        <v>657</v>
      </c>
      <c r="B284" s="81" t="s">
        <v>801</v>
      </c>
      <c r="C284" s="82" t="s">
        <v>802</v>
      </c>
      <c r="D284" s="49">
        <v>1</v>
      </c>
      <c r="E284" s="109">
        <v>260</v>
      </c>
      <c r="F284" s="109">
        <v>270</v>
      </c>
      <c r="G284" s="118" t="s">
        <v>803</v>
      </c>
      <c r="H284" s="111">
        <f t="shared" ref="H284:H288" si="48">1.05*0.33*0.53</f>
        <v>0.183645</v>
      </c>
      <c r="I284" s="85" t="s">
        <v>797</v>
      </c>
      <c r="J284" s="107" t="s">
        <v>798</v>
      </c>
      <c r="K284" s="37" t="s">
        <v>378</v>
      </c>
      <c r="L284" s="26" t="s">
        <v>308</v>
      </c>
      <c r="M284" s="112" t="s">
        <v>804</v>
      </c>
      <c r="N284" s="39"/>
    </row>
    <row r="285" spans="1:14" s="4" customFormat="1" ht="150" customHeight="1">
      <c r="A285" s="80" t="s">
        <v>657</v>
      </c>
      <c r="B285" s="81" t="s">
        <v>801</v>
      </c>
      <c r="C285" s="82" t="s">
        <v>802</v>
      </c>
      <c r="D285" s="49">
        <v>1</v>
      </c>
      <c r="E285" s="109">
        <v>260</v>
      </c>
      <c r="F285" s="109">
        <v>270</v>
      </c>
      <c r="G285" s="118" t="s">
        <v>803</v>
      </c>
      <c r="H285" s="111">
        <f t="shared" si="48"/>
        <v>0.183645</v>
      </c>
      <c r="I285" s="85" t="s">
        <v>797</v>
      </c>
      <c r="J285" s="107" t="s">
        <v>798</v>
      </c>
      <c r="K285" s="37" t="s">
        <v>378</v>
      </c>
      <c r="L285" s="26" t="s">
        <v>308</v>
      </c>
      <c r="M285" s="112" t="s">
        <v>804</v>
      </c>
      <c r="N285" s="39"/>
    </row>
    <row r="286" spans="1:14" s="4" customFormat="1" ht="150" customHeight="1">
      <c r="A286" s="80" t="s">
        <v>657</v>
      </c>
      <c r="B286" s="81" t="s">
        <v>805</v>
      </c>
      <c r="C286" s="82" t="s">
        <v>802</v>
      </c>
      <c r="D286" s="49">
        <v>1</v>
      </c>
      <c r="E286" s="109">
        <v>272</v>
      </c>
      <c r="F286" s="109">
        <v>282</v>
      </c>
      <c r="G286" s="118" t="s">
        <v>803</v>
      </c>
      <c r="H286" s="111">
        <f t="shared" si="48"/>
        <v>0.183645</v>
      </c>
      <c r="I286" s="85" t="s">
        <v>797</v>
      </c>
      <c r="J286" s="107" t="s">
        <v>806</v>
      </c>
      <c r="K286" s="37" t="s">
        <v>378</v>
      </c>
      <c r="L286" s="26" t="s">
        <v>308</v>
      </c>
      <c r="M286" s="112" t="s">
        <v>804</v>
      </c>
      <c r="N286" s="39"/>
    </row>
    <row r="287" spans="1:14" s="4" customFormat="1" ht="150" customHeight="1">
      <c r="A287" s="80" t="s">
        <v>657</v>
      </c>
      <c r="B287" s="81" t="s">
        <v>805</v>
      </c>
      <c r="C287" s="82" t="s">
        <v>802</v>
      </c>
      <c r="D287" s="49">
        <v>1</v>
      </c>
      <c r="E287" s="109">
        <v>272</v>
      </c>
      <c r="F287" s="109">
        <v>282</v>
      </c>
      <c r="G287" s="118" t="s">
        <v>803</v>
      </c>
      <c r="H287" s="111">
        <f t="shared" si="48"/>
        <v>0.183645</v>
      </c>
      <c r="I287" s="85" t="s">
        <v>797</v>
      </c>
      <c r="J287" s="107" t="s">
        <v>806</v>
      </c>
      <c r="K287" s="37" t="s">
        <v>378</v>
      </c>
      <c r="L287" s="26" t="s">
        <v>308</v>
      </c>
      <c r="M287" s="112" t="s">
        <v>804</v>
      </c>
      <c r="N287" s="39"/>
    </row>
    <row r="288" spans="1:14" s="4" customFormat="1" ht="150" customHeight="1">
      <c r="A288" s="80" t="s">
        <v>657</v>
      </c>
      <c r="B288" s="81" t="s">
        <v>807</v>
      </c>
      <c r="C288" s="82" t="s">
        <v>802</v>
      </c>
      <c r="D288" s="49">
        <v>1</v>
      </c>
      <c r="E288" s="109">
        <v>302</v>
      </c>
      <c r="F288" s="109">
        <v>312</v>
      </c>
      <c r="G288" s="118" t="s">
        <v>803</v>
      </c>
      <c r="H288" s="111">
        <f t="shared" si="48"/>
        <v>0.183645</v>
      </c>
      <c r="I288" s="85" t="s">
        <v>797</v>
      </c>
      <c r="J288" s="107" t="s">
        <v>806</v>
      </c>
      <c r="K288" s="37" t="s">
        <v>378</v>
      </c>
      <c r="L288" s="26" t="s">
        <v>308</v>
      </c>
      <c r="M288" s="112" t="s">
        <v>804</v>
      </c>
      <c r="N288" s="39"/>
    </row>
    <row r="289" spans="1:14" s="4" customFormat="1" ht="150" customHeight="1">
      <c r="A289" s="80" t="s">
        <v>657</v>
      </c>
      <c r="B289" s="81" t="s">
        <v>808</v>
      </c>
      <c r="C289" s="82" t="s">
        <v>809</v>
      </c>
      <c r="D289" s="49">
        <v>1</v>
      </c>
      <c r="E289" s="109">
        <v>295</v>
      </c>
      <c r="F289" s="109">
        <v>310</v>
      </c>
      <c r="G289" s="118" t="s">
        <v>810</v>
      </c>
      <c r="H289" s="111">
        <f t="shared" ref="H289:H292" si="49">1.11*0.35*0.68</f>
        <v>0.26418000000000003</v>
      </c>
      <c r="I289" s="85" t="s">
        <v>811</v>
      </c>
      <c r="J289" s="107" t="s">
        <v>789</v>
      </c>
      <c r="K289" s="37" t="s">
        <v>378</v>
      </c>
      <c r="L289" s="26" t="s">
        <v>308</v>
      </c>
      <c r="M289" s="112" t="s">
        <v>790</v>
      </c>
      <c r="N289" s="39"/>
    </row>
    <row r="290" spans="1:14" s="4" customFormat="1" ht="150" customHeight="1">
      <c r="A290" s="80" t="s">
        <v>657</v>
      </c>
      <c r="B290" s="81" t="s">
        <v>808</v>
      </c>
      <c r="C290" s="82" t="s">
        <v>809</v>
      </c>
      <c r="D290" s="49">
        <v>1</v>
      </c>
      <c r="E290" s="109">
        <v>295</v>
      </c>
      <c r="F290" s="109">
        <v>310</v>
      </c>
      <c r="G290" s="118" t="s">
        <v>810</v>
      </c>
      <c r="H290" s="111">
        <f t="shared" si="49"/>
        <v>0.26418000000000003</v>
      </c>
      <c r="I290" s="85" t="s">
        <v>811</v>
      </c>
      <c r="J290" s="107" t="s">
        <v>789</v>
      </c>
      <c r="K290" s="37" t="s">
        <v>378</v>
      </c>
      <c r="L290" s="26" t="s">
        <v>308</v>
      </c>
      <c r="M290" s="112" t="s">
        <v>790</v>
      </c>
      <c r="N290" s="39"/>
    </row>
    <row r="291" spans="1:14" s="4" customFormat="1" ht="150" customHeight="1">
      <c r="A291" s="80" t="s">
        <v>657</v>
      </c>
      <c r="B291" s="81" t="s">
        <v>812</v>
      </c>
      <c r="C291" s="82" t="s">
        <v>809</v>
      </c>
      <c r="D291" s="49">
        <v>1</v>
      </c>
      <c r="E291" s="109">
        <v>310</v>
      </c>
      <c r="F291" s="109">
        <v>325</v>
      </c>
      <c r="G291" s="118" t="s">
        <v>810</v>
      </c>
      <c r="H291" s="111">
        <f t="shared" si="49"/>
        <v>0.26418000000000003</v>
      </c>
      <c r="I291" s="85" t="s">
        <v>811</v>
      </c>
      <c r="J291" s="107" t="s">
        <v>813</v>
      </c>
      <c r="K291" s="37" t="s">
        <v>378</v>
      </c>
      <c r="L291" s="26" t="s">
        <v>308</v>
      </c>
      <c r="M291" s="112" t="s">
        <v>790</v>
      </c>
      <c r="N291" s="39"/>
    </row>
    <row r="292" spans="1:14" s="4" customFormat="1" ht="150" customHeight="1">
      <c r="A292" s="80" t="s">
        <v>657</v>
      </c>
      <c r="B292" s="81" t="s">
        <v>814</v>
      </c>
      <c r="C292" s="82" t="s">
        <v>809</v>
      </c>
      <c r="D292" s="49">
        <v>1</v>
      </c>
      <c r="E292" s="109">
        <v>340</v>
      </c>
      <c r="F292" s="109">
        <v>355</v>
      </c>
      <c r="G292" s="118" t="s">
        <v>810</v>
      </c>
      <c r="H292" s="111">
        <f t="shared" si="49"/>
        <v>0.26418000000000003</v>
      </c>
      <c r="I292" s="85" t="s">
        <v>811</v>
      </c>
      <c r="J292" s="107" t="s">
        <v>813</v>
      </c>
      <c r="K292" s="37" t="s">
        <v>378</v>
      </c>
      <c r="L292" s="26" t="s">
        <v>308</v>
      </c>
      <c r="M292" s="112" t="s">
        <v>790</v>
      </c>
      <c r="N292" s="39"/>
    </row>
    <row r="293" spans="1:14" s="4" customFormat="1" ht="150" customHeight="1">
      <c r="A293" s="80" t="s">
        <v>815</v>
      </c>
      <c r="B293" s="81" t="s">
        <v>816</v>
      </c>
      <c r="C293" s="82" t="s">
        <v>817</v>
      </c>
      <c r="D293" s="49">
        <v>1</v>
      </c>
      <c r="E293" s="109">
        <v>172</v>
      </c>
      <c r="F293" s="109">
        <v>180</v>
      </c>
      <c r="G293" s="118" t="s">
        <v>818</v>
      </c>
      <c r="H293" s="111">
        <f t="shared" ref="H293:H295" si="50">0.92*0.38*0.4</f>
        <v>0.13983999999999999</v>
      </c>
      <c r="I293" s="85" t="s">
        <v>819</v>
      </c>
      <c r="J293" s="107" t="s">
        <v>820</v>
      </c>
      <c r="K293" s="37" t="s">
        <v>378</v>
      </c>
      <c r="L293" s="26" t="s">
        <v>308</v>
      </c>
      <c r="M293" s="112" t="s">
        <v>821</v>
      </c>
      <c r="N293" s="39"/>
    </row>
    <row r="294" spans="1:14" s="4" customFormat="1" ht="150" customHeight="1">
      <c r="A294" s="80" t="s">
        <v>815</v>
      </c>
      <c r="B294" s="81" t="s">
        <v>822</v>
      </c>
      <c r="C294" s="82" t="s">
        <v>817</v>
      </c>
      <c r="D294" s="49">
        <v>1</v>
      </c>
      <c r="E294" s="109">
        <v>188</v>
      </c>
      <c r="F294" s="109">
        <v>196</v>
      </c>
      <c r="G294" s="118" t="s">
        <v>818</v>
      </c>
      <c r="H294" s="111">
        <f t="shared" si="50"/>
        <v>0.13983999999999999</v>
      </c>
      <c r="I294" s="85" t="s">
        <v>819</v>
      </c>
      <c r="J294" s="107" t="s">
        <v>823</v>
      </c>
      <c r="K294" s="37" t="s">
        <v>378</v>
      </c>
      <c r="L294" s="26" t="s">
        <v>308</v>
      </c>
      <c r="M294" s="112" t="s">
        <v>821</v>
      </c>
      <c r="N294" s="39"/>
    </row>
    <row r="295" spans="1:14" s="4" customFormat="1" ht="150" customHeight="1">
      <c r="A295" s="80" t="s">
        <v>815</v>
      </c>
      <c r="B295" s="81" t="s">
        <v>822</v>
      </c>
      <c r="C295" s="82" t="s">
        <v>817</v>
      </c>
      <c r="D295" s="49">
        <v>1</v>
      </c>
      <c r="E295" s="109">
        <v>188</v>
      </c>
      <c r="F295" s="109">
        <v>196</v>
      </c>
      <c r="G295" s="118" t="s">
        <v>818</v>
      </c>
      <c r="H295" s="111">
        <f t="shared" si="50"/>
        <v>0.13983999999999999</v>
      </c>
      <c r="I295" s="85" t="s">
        <v>819</v>
      </c>
      <c r="J295" s="107" t="s">
        <v>823</v>
      </c>
      <c r="K295" s="37" t="s">
        <v>378</v>
      </c>
      <c r="L295" s="26" t="s">
        <v>308</v>
      </c>
      <c r="M295" s="112" t="s">
        <v>821</v>
      </c>
      <c r="N295" s="39"/>
    </row>
    <row r="296" spans="1:14" s="4" customFormat="1" ht="150" customHeight="1">
      <c r="A296" s="80" t="s">
        <v>815</v>
      </c>
      <c r="B296" s="81" t="s">
        <v>824</v>
      </c>
      <c r="C296" s="82" t="s">
        <v>825</v>
      </c>
      <c r="D296" s="49">
        <v>1</v>
      </c>
      <c r="E296" s="109">
        <v>273</v>
      </c>
      <c r="F296" s="109">
        <v>290</v>
      </c>
      <c r="G296" s="118" t="s">
        <v>826</v>
      </c>
      <c r="H296" s="111">
        <f t="shared" ref="H296:H299" si="51">1.06*0.35*0.58</f>
        <v>0.21518000000000001</v>
      </c>
      <c r="I296" s="85" t="s">
        <v>827</v>
      </c>
      <c r="J296" s="107" t="s">
        <v>828</v>
      </c>
      <c r="K296" s="37" t="s">
        <v>378</v>
      </c>
      <c r="L296" s="26" t="s">
        <v>308</v>
      </c>
      <c r="M296" s="112" t="s">
        <v>829</v>
      </c>
      <c r="N296" s="39"/>
    </row>
    <row r="297" spans="1:14" s="4" customFormat="1" ht="150" customHeight="1">
      <c r="A297" s="80" t="s">
        <v>815</v>
      </c>
      <c r="B297" s="81" t="s">
        <v>824</v>
      </c>
      <c r="C297" s="82" t="s">
        <v>825</v>
      </c>
      <c r="D297" s="49">
        <v>1</v>
      </c>
      <c r="E297" s="109">
        <v>273</v>
      </c>
      <c r="F297" s="109">
        <v>290</v>
      </c>
      <c r="G297" s="118" t="s">
        <v>826</v>
      </c>
      <c r="H297" s="111">
        <f t="shared" si="51"/>
        <v>0.21518000000000001</v>
      </c>
      <c r="I297" s="85" t="s">
        <v>827</v>
      </c>
      <c r="J297" s="107" t="s">
        <v>828</v>
      </c>
      <c r="K297" s="37" t="s">
        <v>378</v>
      </c>
      <c r="L297" s="26" t="s">
        <v>308</v>
      </c>
      <c r="M297" s="112" t="s">
        <v>829</v>
      </c>
      <c r="N297" s="39"/>
    </row>
    <row r="298" spans="1:14" s="4" customFormat="1" ht="150" customHeight="1">
      <c r="A298" s="80" t="s">
        <v>815</v>
      </c>
      <c r="B298" s="81" t="s">
        <v>830</v>
      </c>
      <c r="C298" s="82" t="s">
        <v>825</v>
      </c>
      <c r="D298" s="49">
        <v>1</v>
      </c>
      <c r="E298" s="109">
        <v>288</v>
      </c>
      <c r="F298" s="109">
        <v>300</v>
      </c>
      <c r="G298" s="118" t="s">
        <v>826</v>
      </c>
      <c r="H298" s="111">
        <f t="shared" si="51"/>
        <v>0.21518000000000001</v>
      </c>
      <c r="I298" s="85" t="s">
        <v>827</v>
      </c>
      <c r="J298" s="107" t="s">
        <v>828</v>
      </c>
      <c r="K298" s="37" t="s">
        <v>378</v>
      </c>
      <c r="L298" s="26" t="s">
        <v>308</v>
      </c>
      <c r="M298" s="112" t="s">
        <v>829</v>
      </c>
      <c r="N298" s="39"/>
    </row>
    <row r="299" spans="1:14" s="4" customFormat="1" ht="150" customHeight="1">
      <c r="A299" s="80" t="s">
        <v>815</v>
      </c>
      <c r="B299" s="81" t="s">
        <v>830</v>
      </c>
      <c r="C299" s="82" t="s">
        <v>825</v>
      </c>
      <c r="D299" s="49">
        <v>1</v>
      </c>
      <c r="E299" s="109">
        <v>288</v>
      </c>
      <c r="F299" s="109">
        <v>300</v>
      </c>
      <c r="G299" s="118" t="s">
        <v>826</v>
      </c>
      <c r="H299" s="111">
        <f t="shared" si="51"/>
        <v>0.21518000000000001</v>
      </c>
      <c r="I299" s="85" t="s">
        <v>827</v>
      </c>
      <c r="J299" s="107" t="s">
        <v>828</v>
      </c>
      <c r="K299" s="37" t="s">
        <v>378</v>
      </c>
      <c r="L299" s="26" t="s">
        <v>308</v>
      </c>
      <c r="M299" s="112" t="s">
        <v>829</v>
      </c>
      <c r="N299" s="39"/>
    </row>
    <row r="300" spans="1:14" s="4" customFormat="1" ht="128.1" customHeight="1">
      <c r="A300" s="80" t="s">
        <v>831</v>
      </c>
      <c r="B300" s="81" t="s">
        <v>832</v>
      </c>
      <c r="C300" s="82" t="s">
        <v>833</v>
      </c>
      <c r="D300" s="49">
        <v>1</v>
      </c>
      <c r="E300" s="109">
        <v>270</v>
      </c>
      <c r="F300" s="109">
        <v>280</v>
      </c>
      <c r="G300" s="118" t="s">
        <v>834</v>
      </c>
      <c r="H300" s="111">
        <f t="shared" ref="H300:H302" si="52">0.86*0.39*0.47</f>
        <v>0.157638</v>
      </c>
      <c r="I300" s="85" t="s">
        <v>835</v>
      </c>
      <c r="J300" s="119" t="s">
        <v>836</v>
      </c>
      <c r="K300" s="37" t="s">
        <v>378</v>
      </c>
      <c r="L300" s="26" t="s">
        <v>308</v>
      </c>
      <c r="M300" s="112" t="s">
        <v>837</v>
      </c>
      <c r="N300" s="39" t="s">
        <v>838</v>
      </c>
    </row>
    <row r="301" spans="1:14" s="4" customFormat="1" ht="123" customHeight="1">
      <c r="A301" s="80" t="s">
        <v>831</v>
      </c>
      <c r="B301" s="81" t="s">
        <v>832</v>
      </c>
      <c r="C301" s="82" t="s">
        <v>833</v>
      </c>
      <c r="D301" s="49">
        <v>1</v>
      </c>
      <c r="E301" s="109">
        <v>270</v>
      </c>
      <c r="F301" s="109">
        <v>280</v>
      </c>
      <c r="G301" s="118" t="s">
        <v>839</v>
      </c>
      <c r="H301" s="111">
        <f t="shared" si="52"/>
        <v>0.157638</v>
      </c>
      <c r="I301" s="85" t="s">
        <v>835</v>
      </c>
      <c r="J301" s="119" t="s">
        <v>836</v>
      </c>
      <c r="K301" s="37" t="s">
        <v>378</v>
      </c>
      <c r="L301" s="26" t="s">
        <v>308</v>
      </c>
      <c r="M301" s="112" t="s">
        <v>837</v>
      </c>
      <c r="N301" s="39" t="s">
        <v>838</v>
      </c>
    </row>
    <row r="302" spans="1:14" s="4" customFormat="1" ht="125.1" customHeight="1">
      <c r="A302" s="80" t="s">
        <v>831</v>
      </c>
      <c r="B302" s="81" t="s">
        <v>832</v>
      </c>
      <c r="C302" s="82" t="s">
        <v>833</v>
      </c>
      <c r="D302" s="49">
        <v>1</v>
      </c>
      <c r="E302" s="109">
        <v>270</v>
      </c>
      <c r="F302" s="109">
        <v>280</v>
      </c>
      <c r="G302" s="118" t="s">
        <v>839</v>
      </c>
      <c r="H302" s="111">
        <f t="shared" si="52"/>
        <v>0.157638</v>
      </c>
      <c r="I302" s="85" t="s">
        <v>835</v>
      </c>
      <c r="J302" s="119" t="s">
        <v>836</v>
      </c>
      <c r="K302" s="37" t="s">
        <v>378</v>
      </c>
      <c r="L302" s="26" t="s">
        <v>308</v>
      </c>
      <c r="M302" s="112" t="s">
        <v>837</v>
      </c>
      <c r="N302" s="39" t="s">
        <v>838</v>
      </c>
    </row>
    <row r="303" spans="1:14" s="4" customFormat="1" ht="117.95" customHeight="1">
      <c r="A303" s="80" t="s">
        <v>831</v>
      </c>
      <c r="B303" s="81" t="s">
        <v>840</v>
      </c>
      <c r="C303" s="82" t="s">
        <v>841</v>
      </c>
      <c r="D303" s="49">
        <v>1</v>
      </c>
      <c r="E303" s="109">
        <v>210</v>
      </c>
      <c r="F303" s="109">
        <v>220</v>
      </c>
      <c r="G303" s="118" t="s">
        <v>842</v>
      </c>
      <c r="H303" s="111">
        <f t="shared" ref="H303:H308" si="53">0.86*0.43*0.49</f>
        <v>0.181202</v>
      </c>
      <c r="I303" s="85" t="s">
        <v>843</v>
      </c>
      <c r="J303" s="119" t="s">
        <v>844</v>
      </c>
      <c r="K303" s="37" t="s">
        <v>378</v>
      </c>
      <c r="L303" s="26" t="s">
        <v>308</v>
      </c>
      <c r="M303" s="112" t="s">
        <v>845</v>
      </c>
      <c r="N303" s="39" t="s">
        <v>838</v>
      </c>
    </row>
    <row r="304" spans="1:14" s="4" customFormat="1" ht="117.95" customHeight="1">
      <c r="A304" s="80" t="s">
        <v>831</v>
      </c>
      <c r="B304" s="81" t="s">
        <v>846</v>
      </c>
      <c r="C304" s="82" t="s">
        <v>841</v>
      </c>
      <c r="D304" s="49">
        <v>1</v>
      </c>
      <c r="E304" s="109">
        <v>235</v>
      </c>
      <c r="F304" s="109">
        <v>245</v>
      </c>
      <c r="G304" s="118" t="s">
        <v>842</v>
      </c>
      <c r="H304" s="111">
        <f t="shared" si="53"/>
        <v>0.181202</v>
      </c>
      <c r="I304" s="85" t="s">
        <v>843</v>
      </c>
      <c r="J304" s="119" t="s">
        <v>844</v>
      </c>
      <c r="K304" s="37" t="s">
        <v>378</v>
      </c>
      <c r="L304" s="26" t="s">
        <v>308</v>
      </c>
      <c r="M304" s="112" t="s">
        <v>845</v>
      </c>
      <c r="N304" s="39" t="s">
        <v>838</v>
      </c>
    </row>
    <row r="305" spans="1:14" s="4" customFormat="1" ht="126" customHeight="1">
      <c r="A305" s="80" t="s">
        <v>831</v>
      </c>
      <c r="B305" s="81" t="s">
        <v>846</v>
      </c>
      <c r="C305" s="82" t="s">
        <v>841</v>
      </c>
      <c r="D305" s="49">
        <v>1</v>
      </c>
      <c r="E305" s="109">
        <v>235</v>
      </c>
      <c r="F305" s="109">
        <v>245</v>
      </c>
      <c r="G305" s="118" t="s">
        <v>842</v>
      </c>
      <c r="H305" s="111">
        <f t="shared" si="53"/>
        <v>0.181202</v>
      </c>
      <c r="I305" s="85" t="s">
        <v>843</v>
      </c>
      <c r="J305" s="119" t="s">
        <v>844</v>
      </c>
      <c r="K305" s="37" t="s">
        <v>378</v>
      </c>
      <c r="L305" s="26" t="s">
        <v>308</v>
      </c>
      <c r="M305" s="112" t="s">
        <v>845</v>
      </c>
      <c r="N305" s="39" t="s">
        <v>838</v>
      </c>
    </row>
    <row r="306" spans="1:14" s="4" customFormat="1" ht="122.1" customHeight="1">
      <c r="A306" s="80" t="s">
        <v>831</v>
      </c>
      <c r="B306" s="81" t="s">
        <v>847</v>
      </c>
      <c r="C306" s="78" t="s">
        <v>848</v>
      </c>
      <c r="D306" s="49">
        <v>1</v>
      </c>
      <c r="E306" s="109">
        <v>265</v>
      </c>
      <c r="F306" s="109">
        <v>275</v>
      </c>
      <c r="G306" s="118" t="s">
        <v>842</v>
      </c>
      <c r="H306" s="111">
        <f t="shared" si="53"/>
        <v>0.181202</v>
      </c>
      <c r="I306" s="85" t="s">
        <v>843</v>
      </c>
      <c r="J306" s="119" t="s">
        <v>849</v>
      </c>
      <c r="K306" s="37" t="s">
        <v>378</v>
      </c>
      <c r="L306" s="26" t="s">
        <v>308</v>
      </c>
      <c r="M306" s="112" t="s">
        <v>845</v>
      </c>
      <c r="N306" s="39" t="s">
        <v>838</v>
      </c>
    </row>
    <row r="307" spans="1:14" s="4" customFormat="1" ht="117" customHeight="1">
      <c r="A307" s="80" t="s">
        <v>831</v>
      </c>
      <c r="B307" s="81" t="s">
        <v>847</v>
      </c>
      <c r="C307" s="78" t="s">
        <v>848</v>
      </c>
      <c r="D307" s="49">
        <v>1</v>
      </c>
      <c r="E307" s="109">
        <v>265</v>
      </c>
      <c r="F307" s="109">
        <v>275</v>
      </c>
      <c r="G307" s="118" t="s">
        <v>842</v>
      </c>
      <c r="H307" s="111">
        <f t="shared" si="53"/>
        <v>0.181202</v>
      </c>
      <c r="I307" s="85" t="s">
        <v>843</v>
      </c>
      <c r="J307" s="119" t="s">
        <v>849</v>
      </c>
      <c r="K307" s="37" t="s">
        <v>378</v>
      </c>
      <c r="L307" s="26" t="s">
        <v>308</v>
      </c>
      <c r="M307" s="112" t="s">
        <v>845</v>
      </c>
      <c r="N307" s="39" t="s">
        <v>838</v>
      </c>
    </row>
    <row r="308" spans="1:14" s="4" customFormat="1" ht="120" customHeight="1">
      <c r="A308" s="80" t="s">
        <v>831</v>
      </c>
      <c r="B308" s="81" t="s">
        <v>847</v>
      </c>
      <c r="C308" s="78" t="s">
        <v>848</v>
      </c>
      <c r="D308" s="49">
        <v>1</v>
      </c>
      <c r="E308" s="109">
        <v>265</v>
      </c>
      <c r="F308" s="109">
        <v>275</v>
      </c>
      <c r="G308" s="118" t="s">
        <v>842</v>
      </c>
      <c r="H308" s="111">
        <f t="shared" si="53"/>
        <v>0.181202</v>
      </c>
      <c r="I308" s="85" t="s">
        <v>843</v>
      </c>
      <c r="J308" s="119" t="s">
        <v>849</v>
      </c>
      <c r="K308" s="37" t="s">
        <v>378</v>
      </c>
      <c r="L308" s="26" t="s">
        <v>308</v>
      </c>
      <c r="M308" s="112" t="s">
        <v>845</v>
      </c>
      <c r="N308" s="39" t="s">
        <v>838</v>
      </c>
    </row>
    <row r="309" spans="1:14" s="4" customFormat="1" ht="120" customHeight="1">
      <c r="A309" s="80" t="s">
        <v>831</v>
      </c>
      <c r="B309" s="81" t="s">
        <v>850</v>
      </c>
      <c r="C309" s="82" t="s">
        <v>851</v>
      </c>
      <c r="D309" s="49">
        <v>1</v>
      </c>
      <c r="E309" s="109">
        <v>260</v>
      </c>
      <c r="F309" s="109">
        <v>270</v>
      </c>
      <c r="G309" s="118" t="s">
        <v>852</v>
      </c>
      <c r="H309" s="111">
        <f t="shared" ref="H309:H311" si="54">0.91*0.35*0.56</f>
        <v>0.17835999999999999</v>
      </c>
      <c r="I309" s="85" t="s">
        <v>853</v>
      </c>
      <c r="J309" s="88" t="s">
        <v>854</v>
      </c>
      <c r="K309" s="37" t="s">
        <v>378</v>
      </c>
      <c r="L309" s="26" t="s">
        <v>308</v>
      </c>
      <c r="M309" s="112" t="s">
        <v>855</v>
      </c>
      <c r="N309" s="39" t="s">
        <v>856</v>
      </c>
    </row>
    <row r="310" spans="1:14" s="4" customFormat="1" ht="123" customHeight="1">
      <c r="A310" s="80" t="s">
        <v>831</v>
      </c>
      <c r="B310" s="81" t="s">
        <v>850</v>
      </c>
      <c r="C310" s="82" t="s">
        <v>851</v>
      </c>
      <c r="D310" s="49">
        <v>1</v>
      </c>
      <c r="E310" s="109">
        <v>260</v>
      </c>
      <c r="F310" s="109">
        <v>270</v>
      </c>
      <c r="G310" s="118" t="s">
        <v>852</v>
      </c>
      <c r="H310" s="111">
        <f t="shared" si="54"/>
        <v>0.17835999999999999</v>
      </c>
      <c r="I310" s="85" t="s">
        <v>857</v>
      </c>
      <c r="J310" s="88" t="s">
        <v>854</v>
      </c>
      <c r="K310" s="37" t="s">
        <v>378</v>
      </c>
      <c r="L310" s="26" t="s">
        <v>308</v>
      </c>
      <c r="M310" s="112" t="s">
        <v>855</v>
      </c>
      <c r="N310" s="39" t="s">
        <v>856</v>
      </c>
    </row>
    <row r="311" spans="1:14" s="4" customFormat="1" ht="120" customHeight="1">
      <c r="A311" s="80" t="s">
        <v>831</v>
      </c>
      <c r="B311" s="81" t="s">
        <v>850</v>
      </c>
      <c r="C311" s="82" t="s">
        <v>851</v>
      </c>
      <c r="D311" s="49">
        <v>1</v>
      </c>
      <c r="E311" s="109">
        <v>260</v>
      </c>
      <c r="F311" s="109">
        <v>270</v>
      </c>
      <c r="G311" s="118" t="s">
        <v>852</v>
      </c>
      <c r="H311" s="111">
        <f t="shared" si="54"/>
        <v>0.17835999999999999</v>
      </c>
      <c r="I311" s="85" t="s">
        <v>857</v>
      </c>
      <c r="J311" s="88" t="s">
        <v>854</v>
      </c>
      <c r="K311" s="37" t="s">
        <v>378</v>
      </c>
      <c r="L311" s="26" t="s">
        <v>308</v>
      </c>
      <c r="M311" s="112" t="s">
        <v>855</v>
      </c>
      <c r="N311" s="39" t="s">
        <v>856</v>
      </c>
    </row>
    <row r="312" spans="1:14" s="4" customFormat="1" ht="114" customHeight="1">
      <c r="A312" s="80" t="s">
        <v>831</v>
      </c>
      <c r="B312" s="81" t="s">
        <v>858</v>
      </c>
      <c r="C312" s="82" t="s">
        <v>851</v>
      </c>
      <c r="D312" s="49">
        <v>1</v>
      </c>
      <c r="E312" s="109">
        <v>270</v>
      </c>
      <c r="F312" s="109">
        <v>282</v>
      </c>
      <c r="G312" s="118" t="s">
        <v>859</v>
      </c>
      <c r="H312" s="111">
        <f t="shared" ref="H312:H314" si="55">1.01*0.35*0.56</f>
        <v>0.19796</v>
      </c>
      <c r="I312" s="85" t="s">
        <v>860</v>
      </c>
      <c r="J312" s="119" t="s">
        <v>861</v>
      </c>
      <c r="K312" s="37" t="s">
        <v>378</v>
      </c>
      <c r="L312" s="26" t="s">
        <v>308</v>
      </c>
      <c r="M312" s="112" t="s">
        <v>862</v>
      </c>
      <c r="N312" s="39" t="s">
        <v>856</v>
      </c>
    </row>
    <row r="313" spans="1:14" s="4" customFormat="1" ht="117" customHeight="1">
      <c r="A313" s="80" t="s">
        <v>831</v>
      </c>
      <c r="B313" s="81" t="s">
        <v>858</v>
      </c>
      <c r="C313" s="82" t="s">
        <v>851</v>
      </c>
      <c r="D313" s="49">
        <v>1</v>
      </c>
      <c r="E313" s="109">
        <v>270</v>
      </c>
      <c r="F313" s="109">
        <v>282</v>
      </c>
      <c r="G313" s="118" t="s">
        <v>859</v>
      </c>
      <c r="H313" s="111">
        <f t="shared" si="55"/>
        <v>0.19796</v>
      </c>
      <c r="I313" s="85" t="s">
        <v>860</v>
      </c>
      <c r="J313" s="119" t="s">
        <v>861</v>
      </c>
      <c r="K313" s="37" t="s">
        <v>378</v>
      </c>
      <c r="L313" s="26" t="s">
        <v>308</v>
      </c>
      <c r="M313" s="112" t="s">
        <v>862</v>
      </c>
      <c r="N313" s="39" t="s">
        <v>856</v>
      </c>
    </row>
    <row r="314" spans="1:14" s="4" customFormat="1" ht="120" customHeight="1">
      <c r="A314" s="80" t="s">
        <v>831</v>
      </c>
      <c r="B314" s="81" t="s">
        <v>858</v>
      </c>
      <c r="C314" s="82" t="s">
        <v>851</v>
      </c>
      <c r="D314" s="49">
        <v>1</v>
      </c>
      <c r="E314" s="109">
        <v>270</v>
      </c>
      <c r="F314" s="109">
        <v>282</v>
      </c>
      <c r="G314" s="118" t="s">
        <v>859</v>
      </c>
      <c r="H314" s="111">
        <f t="shared" si="55"/>
        <v>0.19796</v>
      </c>
      <c r="I314" s="85" t="s">
        <v>860</v>
      </c>
      <c r="J314" s="119" t="s">
        <v>861</v>
      </c>
      <c r="K314" s="37" t="s">
        <v>378</v>
      </c>
      <c r="L314" s="26" t="s">
        <v>308</v>
      </c>
      <c r="M314" s="112" t="s">
        <v>862</v>
      </c>
      <c r="N314" s="39" t="s">
        <v>856</v>
      </c>
    </row>
    <row r="315" spans="1:14" s="4" customFormat="1" ht="116.1" customHeight="1">
      <c r="A315" s="80" t="s">
        <v>831</v>
      </c>
      <c r="B315" s="81" t="s">
        <v>863</v>
      </c>
      <c r="C315" s="82" t="s">
        <v>851</v>
      </c>
      <c r="D315" s="49">
        <v>1</v>
      </c>
      <c r="E315" s="109">
        <v>255</v>
      </c>
      <c r="F315" s="109">
        <v>265</v>
      </c>
      <c r="G315" s="118" t="s">
        <v>864</v>
      </c>
      <c r="H315" s="111">
        <f t="shared" ref="H315:H317" si="56">1.01*0.35*0.51</f>
        <v>0.180285</v>
      </c>
      <c r="I315" s="85" t="s">
        <v>865</v>
      </c>
      <c r="J315" s="88" t="s">
        <v>866</v>
      </c>
      <c r="K315" s="37" t="s">
        <v>378</v>
      </c>
      <c r="L315" s="26" t="s">
        <v>308</v>
      </c>
      <c r="M315" s="112" t="s">
        <v>862</v>
      </c>
      <c r="N315" s="39" t="s">
        <v>856</v>
      </c>
    </row>
    <row r="316" spans="1:14" s="4" customFormat="1" ht="117" customHeight="1">
      <c r="A316" s="80" t="s">
        <v>831</v>
      </c>
      <c r="B316" s="81" t="s">
        <v>863</v>
      </c>
      <c r="C316" s="82" t="s">
        <v>851</v>
      </c>
      <c r="D316" s="49">
        <v>1</v>
      </c>
      <c r="E316" s="109">
        <v>255</v>
      </c>
      <c r="F316" s="109">
        <v>265</v>
      </c>
      <c r="G316" s="118" t="s">
        <v>864</v>
      </c>
      <c r="H316" s="111">
        <f t="shared" si="56"/>
        <v>0.180285</v>
      </c>
      <c r="I316" s="85" t="s">
        <v>865</v>
      </c>
      <c r="J316" s="88" t="s">
        <v>866</v>
      </c>
      <c r="K316" s="37" t="s">
        <v>378</v>
      </c>
      <c r="L316" s="26" t="s">
        <v>308</v>
      </c>
      <c r="M316" s="112" t="s">
        <v>862</v>
      </c>
      <c r="N316" s="39" t="s">
        <v>856</v>
      </c>
    </row>
    <row r="317" spans="1:14" s="4" customFormat="1" ht="119.1" customHeight="1">
      <c r="A317" s="80" t="s">
        <v>831</v>
      </c>
      <c r="B317" s="81" t="s">
        <v>863</v>
      </c>
      <c r="C317" s="82" t="s">
        <v>851</v>
      </c>
      <c r="D317" s="49">
        <v>1</v>
      </c>
      <c r="E317" s="109">
        <v>255</v>
      </c>
      <c r="F317" s="109">
        <v>265</v>
      </c>
      <c r="G317" s="118" t="s">
        <v>864</v>
      </c>
      <c r="H317" s="111">
        <f t="shared" si="56"/>
        <v>0.180285</v>
      </c>
      <c r="I317" s="85" t="s">
        <v>865</v>
      </c>
      <c r="J317" s="88" t="s">
        <v>866</v>
      </c>
      <c r="K317" s="37" t="s">
        <v>378</v>
      </c>
      <c r="L317" s="26" t="s">
        <v>308</v>
      </c>
      <c r="M317" s="112" t="s">
        <v>862</v>
      </c>
      <c r="N317" s="39" t="s">
        <v>856</v>
      </c>
    </row>
    <row r="318" spans="1:14" s="4" customFormat="1" ht="123" customHeight="1">
      <c r="A318" s="80" t="s">
        <v>831</v>
      </c>
      <c r="B318" s="81" t="s">
        <v>867</v>
      </c>
      <c r="C318" s="82" t="s">
        <v>851</v>
      </c>
      <c r="D318" s="49">
        <v>1</v>
      </c>
      <c r="E318" s="109">
        <v>245</v>
      </c>
      <c r="F318" s="109">
        <v>255</v>
      </c>
      <c r="G318" s="118" t="s">
        <v>868</v>
      </c>
      <c r="H318" s="111">
        <f t="shared" ref="H318:H320" si="57">0.85*0.43*0.52</f>
        <v>0.19006000000000001</v>
      </c>
      <c r="I318" s="85" t="s">
        <v>869</v>
      </c>
      <c r="J318" s="88" t="s">
        <v>870</v>
      </c>
      <c r="K318" s="37" t="s">
        <v>378</v>
      </c>
      <c r="L318" s="26" t="s">
        <v>308</v>
      </c>
      <c r="M318" s="112" t="s">
        <v>871</v>
      </c>
      <c r="N318" s="39" t="s">
        <v>856</v>
      </c>
    </row>
    <row r="319" spans="1:14" s="4" customFormat="1" ht="120" customHeight="1">
      <c r="A319" s="80" t="s">
        <v>831</v>
      </c>
      <c r="B319" s="81" t="s">
        <v>867</v>
      </c>
      <c r="C319" s="82" t="s">
        <v>851</v>
      </c>
      <c r="D319" s="49">
        <v>1</v>
      </c>
      <c r="E319" s="109">
        <v>245</v>
      </c>
      <c r="F319" s="109">
        <v>255</v>
      </c>
      <c r="G319" s="118" t="s">
        <v>868</v>
      </c>
      <c r="H319" s="111">
        <f t="shared" si="57"/>
        <v>0.19006000000000001</v>
      </c>
      <c r="I319" s="85" t="s">
        <v>869</v>
      </c>
      <c r="J319" s="88" t="s">
        <v>870</v>
      </c>
      <c r="K319" s="37" t="s">
        <v>378</v>
      </c>
      <c r="L319" s="26" t="s">
        <v>308</v>
      </c>
      <c r="M319" s="112" t="s">
        <v>871</v>
      </c>
      <c r="N319" s="39" t="s">
        <v>856</v>
      </c>
    </row>
    <row r="320" spans="1:14" s="4" customFormat="1" ht="123" customHeight="1">
      <c r="A320" s="80" t="s">
        <v>831</v>
      </c>
      <c r="B320" s="81" t="s">
        <v>867</v>
      </c>
      <c r="C320" s="82" t="s">
        <v>851</v>
      </c>
      <c r="D320" s="49">
        <v>1</v>
      </c>
      <c r="E320" s="109">
        <v>245</v>
      </c>
      <c r="F320" s="109">
        <v>255</v>
      </c>
      <c r="G320" s="118" t="s">
        <v>868</v>
      </c>
      <c r="H320" s="111">
        <f t="shared" si="57"/>
        <v>0.19006000000000001</v>
      </c>
      <c r="I320" s="85" t="s">
        <v>869</v>
      </c>
      <c r="J320" s="88" t="s">
        <v>870</v>
      </c>
      <c r="K320" s="37" t="s">
        <v>378</v>
      </c>
      <c r="L320" s="26" t="s">
        <v>308</v>
      </c>
      <c r="M320" s="112" t="s">
        <v>871</v>
      </c>
      <c r="N320" s="39" t="s">
        <v>856</v>
      </c>
    </row>
    <row r="321" spans="1:14" s="4" customFormat="1" ht="123" customHeight="1">
      <c r="A321" s="80" t="s">
        <v>831</v>
      </c>
      <c r="B321" s="81" t="s">
        <v>872</v>
      </c>
      <c r="C321" s="82" t="s">
        <v>851</v>
      </c>
      <c r="D321" s="49">
        <v>1</v>
      </c>
      <c r="E321" s="109">
        <v>233</v>
      </c>
      <c r="F321" s="109">
        <v>255</v>
      </c>
      <c r="G321" s="118" t="s">
        <v>873</v>
      </c>
      <c r="H321" s="111">
        <f t="shared" ref="H321:H323" si="58">0.92*0.42*0.56</f>
        <v>0.21638399999999999</v>
      </c>
      <c r="I321" s="85" t="s">
        <v>874</v>
      </c>
      <c r="J321" s="119" t="s">
        <v>875</v>
      </c>
      <c r="K321" s="37" t="s">
        <v>378</v>
      </c>
      <c r="L321" s="26" t="s">
        <v>308</v>
      </c>
      <c r="M321" s="112" t="s">
        <v>876</v>
      </c>
      <c r="N321" s="39" t="s">
        <v>856</v>
      </c>
    </row>
    <row r="322" spans="1:14" s="4" customFormat="1" ht="125.1" customHeight="1">
      <c r="A322" s="80" t="s">
        <v>831</v>
      </c>
      <c r="B322" s="81" t="s">
        <v>872</v>
      </c>
      <c r="C322" s="82" t="s">
        <v>851</v>
      </c>
      <c r="D322" s="49">
        <v>1</v>
      </c>
      <c r="E322" s="109">
        <v>233</v>
      </c>
      <c r="F322" s="109">
        <v>255</v>
      </c>
      <c r="G322" s="118" t="s">
        <v>873</v>
      </c>
      <c r="H322" s="111">
        <f t="shared" si="58"/>
        <v>0.21638399999999999</v>
      </c>
      <c r="I322" s="85" t="s">
        <v>874</v>
      </c>
      <c r="J322" s="119" t="s">
        <v>875</v>
      </c>
      <c r="K322" s="37" t="s">
        <v>378</v>
      </c>
      <c r="L322" s="26" t="s">
        <v>308</v>
      </c>
      <c r="M322" s="112" t="s">
        <v>876</v>
      </c>
      <c r="N322" s="39" t="s">
        <v>856</v>
      </c>
    </row>
    <row r="323" spans="1:14" s="4" customFormat="1" ht="120.95" customHeight="1">
      <c r="A323" s="80" t="s">
        <v>831</v>
      </c>
      <c r="B323" s="81" t="s">
        <v>872</v>
      </c>
      <c r="C323" s="82" t="s">
        <v>851</v>
      </c>
      <c r="D323" s="49">
        <v>1</v>
      </c>
      <c r="E323" s="109">
        <v>233</v>
      </c>
      <c r="F323" s="109">
        <v>255</v>
      </c>
      <c r="G323" s="118" t="s">
        <v>873</v>
      </c>
      <c r="H323" s="111">
        <f t="shared" si="58"/>
        <v>0.21638399999999999</v>
      </c>
      <c r="I323" s="85" t="s">
        <v>874</v>
      </c>
      <c r="J323" s="119" t="s">
        <v>875</v>
      </c>
      <c r="K323" s="37" t="s">
        <v>378</v>
      </c>
      <c r="L323" s="26" t="s">
        <v>308</v>
      </c>
      <c r="M323" s="112" t="s">
        <v>876</v>
      </c>
      <c r="N323" s="39" t="s">
        <v>856</v>
      </c>
    </row>
    <row r="324" spans="1:14" s="4" customFormat="1" ht="122.1" customHeight="1">
      <c r="A324" s="80" t="s">
        <v>831</v>
      </c>
      <c r="B324" s="81" t="s">
        <v>877</v>
      </c>
      <c r="C324" s="82" t="s">
        <v>878</v>
      </c>
      <c r="D324" s="49">
        <v>1</v>
      </c>
      <c r="E324" s="109">
        <v>160</v>
      </c>
      <c r="F324" s="109">
        <v>172</v>
      </c>
      <c r="G324" s="118" t="s">
        <v>879</v>
      </c>
      <c r="H324" s="111">
        <f t="shared" ref="H324:H327" si="59">0.79*0.53*0.465</f>
        <v>0.19469549999999999</v>
      </c>
      <c r="I324" s="85" t="s">
        <v>880</v>
      </c>
      <c r="J324" s="107" t="s">
        <v>881</v>
      </c>
      <c r="K324" s="37" t="s">
        <v>378</v>
      </c>
      <c r="L324" s="26" t="s">
        <v>308</v>
      </c>
      <c r="M324" s="112"/>
      <c r="N324" s="39" t="s">
        <v>882</v>
      </c>
    </row>
    <row r="325" spans="1:14" s="4" customFormat="1" ht="123" customHeight="1">
      <c r="A325" s="80" t="s">
        <v>831</v>
      </c>
      <c r="B325" s="81" t="s">
        <v>877</v>
      </c>
      <c r="C325" s="82" t="s">
        <v>878</v>
      </c>
      <c r="D325" s="49">
        <v>1</v>
      </c>
      <c r="E325" s="109">
        <v>160</v>
      </c>
      <c r="F325" s="109">
        <v>172</v>
      </c>
      <c r="G325" s="118" t="s">
        <v>879</v>
      </c>
      <c r="H325" s="111">
        <f t="shared" si="59"/>
        <v>0.19469549999999999</v>
      </c>
      <c r="I325" s="85" t="s">
        <v>880</v>
      </c>
      <c r="J325" s="107" t="s">
        <v>881</v>
      </c>
      <c r="K325" s="37" t="s">
        <v>378</v>
      </c>
      <c r="L325" s="26" t="s">
        <v>308</v>
      </c>
      <c r="M325" s="112"/>
      <c r="N325" s="39" t="s">
        <v>882</v>
      </c>
    </row>
    <row r="326" spans="1:14" s="4" customFormat="1" ht="120" customHeight="1">
      <c r="A326" s="80" t="s">
        <v>831</v>
      </c>
      <c r="B326" s="81" t="s">
        <v>883</v>
      </c>
      <c r="C326" s="82" t="s">
        <v>878</v>
      </c>
      <c r="D326" s="49">
        <v>1</v>
      </c>
      <c r="E326" s="109">
        <v>176</v>
      </c>
      <c r="F326" s="109">
        <v>188</v>
      </c>
      <c r="G326" s="118" t="s">
        <v>879</v>
      </c>
      <c r="H326" s="111">
        <f t="shared" si="59"/>
        <v>0.19469549999999999</v>
      </c>
      <c r="I326" s="85" t="s">
        <v>880</v>
      </c>
      <c r="J326" s="107" t="s">
        <v>884</v>
      </c>
      <c r="K326" s="37" t="s">
        <v>378</v>
      </c>
      <c r="L326" s="26" t="s">
        <v>308</v>
      </c>
      <c r="M326" s="112"/>
      <c r="N326" s="39" t="s">
        <v>882</v>
      </c>
    </row>
    <row r="327" spans="1:14" s="4" customFormat="1" ht="126" customHeight="1">
      <c r="A327" s="80" t="s">
        <v>831</v>
      </c>
      <c r="B327" s="81" t="s">
        <v>883</v>
      </c>
      <c r="C327" s="82" t="s">
        <v>878</v>
      </c>
      <c r="D327" s="49">
        <v>1</v>
      </c>
      <c r="E327" s="109">
        <v>176</v>
      </c>
      <c r="F327" s="109">
        <v>188</v>
      </c>
      <c r="G327" s="118" t="s">
        <v>879</v>
      </c>
      <c r="H327" s="111">
        <f t="shared" si="59"/>
        <v>0.19469549999999999</v>
      </c>
      <c r="I327" s="85" t="s">
        <v>880</v>
      </c>
      <c r="J327" s="107" t="s">
        <v>884</v>
      </c>
      <c r="K327" s="37" t="s">
        <v>378</v>
      </c>
      <c r="L327" s="26" t="s">
        <v>308</v>
      </c>
      <c r="M327" s="112"/>
      <c r="N327" s="39" t="s">
        <v>882</v>
      </c>
    </row>
    <row r="328" spans="1:14" s="4" customFormat="1" ht="150" customHeight="1">
      <c r="A328" s="80" t="s">
        <v>885</v>
      </c>
      <c r="B328" s="81" t="s">
        <v>886</v>
      </c>
      <c r="C328" s="82" t="s">
        <v>878</v>
      </c>
      <c r="D328" s="49">
        <v>1</v>
      </c>
      <c r="E328" s="109">
        <v>260</v>
      </c>
      <c r="F328" s="109">
        <v>270</v>
      </c>
      <c r="G328" s="118" t="s">
        <v>887</v>
      </c>
      <c r="H328" s="111">
        <f t="shared" ref="H328:H331" si="60">0.75*0.5*0.46</f>
        <v>0.17249999999999999</v>
      </c>
      <c r="I328" s="85" t="s">
        <v>888</v>
      </c>
      <c r="J328" s="107" t="s">
        <v>889</v>
      </c>
      <c r="K328" s="37" t="s">
        <v>378</v>
      </c>
      <c r="L328" s="26" t="s">
        <v>308</v>
      </c>
      <c r="M328" s="112"/>
      <c r="N328" s="39"/>
    </row>
    <row r="329" spans="1:14" s="4" customFormat="1" ht="150" customHeight="1">
      <c r="A329" s="80" t="s">
        <v>885</v>
      </c>
      <c r="B329" s="81" t="s">
        <v>886</v>
      </c>
      <c r="C329" s="82" t="s">
        <v>878</v>
      </c>
      <c r="D329" s="49">
        <v>1</v>
      </c>
      <c r="E329" s="109">
        <v>260</v>
      </c>
      <c r="F329" s="109">
        <v>270</v>
      </c>
      <c r="G329" s="118" t="s">
        <v>887</v>
      </c>
      <c r="H329" s="111">
        <f t="shared" si="60"/>
        <v>0.17249999999999999</v>
      </c>
      <c r="I329" s="85" t="s">
        <v>888</v>
      </c>
      <c r="J329" s="107" t="s">
        <v>889</v>
      </c>
      <c r="K329" s="37" t="s">
        <v>378</v>
      </c>
      <c r="L329" s="26" t="s">
        <v>308</v>
      </c>
      <c r="M329" s="112"/>
      <c r="N329" s="39"/>
    </row>
    <row r="330" spans="1:14" s="4" customFormat="1" ht="150" customHeight="1">
      <c r="A330" s="80" t="s">
        <v>885</v>
      </c>
      <c r="B330" s="81" t="s">
        <v>886</v>
      </c>
      <c r="C330" s="82" t="s">
        <v>878</v>
      </c>
      <c r="D330" s="49">
        <v>1</v>
      </c>
      <c r="E330" s="109">
        <v>260</v>
      </c>
      <c r="F330" s="109">
        <v>270</v>
      </c>
      <c r="G330" s="118" t="s">
        <v>887</v>
      </c>
      <c r="H330" s="111">
        <f t="shared" si="60"/>
        <v>0.17249999999999999</v>
      </c>
      <c r="I330" s="85" t="s">
        <v>888</v>
      </c>
      <c r="J330" s="107" t="s">
        <v>889</v>
      </c>
      <c r="K330" s="37" t="s">
        <v>378</v>
      </c>
      <c r="L330" s="26" t="s">
        <v>308</v>
      </c>
      <c r="M330" s="112"/>
      <c r="N330" s="39"/>
    </row>
    <row r="331" spans="1:14" s="4" customFormat="1" ht="150" customHeight="1">
      <c r="A331" s="80" t="s">
        <v>885</v>
      </c>
      <c r="B331" s="81" t="s">
        <v>886</v>
      </c>
      <c r="C331" s="82" t="s">
        <v>878</v>
      </c>
      <c r="D331" s="49">
        <v>1</v>
      </c>
      <c r="E331" s="109">
        <v>260</v>
      </c>
      <c r="F331" s="109">
        <v>270</v>
      </c>
      <c r="G331" s="118" t="s">
        <v>887</v>
      </c>
      <c r="H331" s="111">
        <f t="shared" si="60"/>
        <v>0.17249999999999999</v>
      </c>
      <c r="I331" s="85" t="s">
        <v>888</v>
      </c>
      <c r="J331" s="107" t="s">
        <v>889</v>
      </c>
      <c r="K331" s="37" t="s">
        <v>378</v>
      </c>
      <c r="L331" s="26" t="s">
        <v>308</v>
      </c>
      <c r="M331" s="112"/>
      <c r="N331" s="39"/>
    </row>
    <row r="332" spans="1:14" s="4" customFormat="1" ht="150" customHeight="1">
      <c r="A332" s="80" t="s">
        <v>885</v>
      </c>
      <c r="B332" s="81" t="s">
        <v>890</v>
      </c>
      <c r="C332" s="82" t="s">
        <v>891</v>
      </c>
      <c r="D332" s="49">
        <v>1</v>
      </c>
      <c r="E332" s="109">
        <v>308</v>
      </c>
      <c r="F332" s="109">
        <v>323</v>
      </c>
      <c r="G332" s="118" t="s">
        <v>892</v>
      </c>
      <c r="H332" s="111">
        <f t="shared" ref="H332:H336" si="61">1*0.35*0.64</f>
        <v>0.224</v>
      </c>
      <c r="I332" s="85" t="s">
        <v>893</v>
      </c>
      <c r="J332" s="107" t="s">
        <v>894</v>
      </c>
      <c r="K332" s="37" t="s">
        <v>378</v>
      </c>
      <c r="L332" s="26" t="s">
        <v>308</v>
      </c>
      <c r="M332" s="112" t="s">
        <v>895</v>
      </c>
      <c r="N332" s="39"/>
    </row>
    <row r="333" spans="1:14" s="4" customFormat="1" ht="150" customHeight="1">
      <c r="A333" s="80" t="s">
        <v>885</v>
      </c>
      <c r="B333" s="81" t="s">
        <v>890</v>
      </c>
      <c r="C333" s="82" t="s">
        <v>891</v>
      </c>
      <c r="D333" s="49">
        <v>1</v>
      </c>
      <c r="E333" s="109">
        <v>308</v>
      </c>
      <c r="F333" s="109">
        <v>323</v>
      </c>
      <c r="G333" s="118" t="s">
        <v>892</v>
      </c>
      <c r="H333" s="111">
        <f t="shared" si="61"/>
        <v>0.224</v>
      </c>
      <c r="I333" s="85" t="s">
        <v>893</v>
      </c>
      <c r="J333" s="107" t="s">
        <v>894</v>
      </c>
      <c r="K333" s="37" t="s">
        <v>378</v>
      </c>
      <c r="L333" s="26" t="s">
        <v>308</v>
      </c>
      <c r="M333" s="112" t="s">
        <v>895</v>
      </c>
      <c r="N333" s="39"/>
    </row>
    <row r="334" spans="1:14" s="4" customFormat="1" ht="150" customHeight="1">
      <c r="A334" s="80" t="s">
        <v>885</v>
      </c>
      <c r="B334" s="81" t="s">
        <v>896</v>
      </c>
      <c r="C334" s="82" t="s">
        <v>891</v>
      </c>
      <c r="D334" s="49">
        <v>1</v>
      </c>
      <c r="E334" s="109">
        <v>330</v>
      </c>
      <c r="F334" s="109">
        <v>345</v>
      </c>
      <c r="G334" s="118" t="s">
        <v>892</v>
      </c>
      <c r="H334" s="111">
        <f t="shared" si="61"/>
        <v>0.224</v>
      </c>
      <c r="I334" s="85" t="s">
        <v>893</v>
      </c>
      <c r="J334" s="107" t="s">
        <v>897</v>
      </c>
      <c r="K334" s="37" t="s">
        <v>378</v>
      </c>
      <c r="L334" s="26" t="s">
        <v>308</v>
      </c>
      <c r="M334" s="112" t="s">
        <v>895</v>
      </c>
      <c r="N334" s="39"/>
    </row>
    <row r="335" spans="1:14" s="4" customFormat="1" ht="150" customHeight="1">
      <c r="A335" s="80" t="s">
        <v>885</v>
      </c>
      <c r="B335" s="81" t="s">
        <v>896</v>
      </c>
      <c r="C335" s="82" t="s">
        <v>891</v>
      </c>
      <c r="D335" s="49">
        <v>1</v>
      </c>
      <c r="E335" s="109">
        <v>330</v>
      </c>
      <c r="F335" s="109">
        <v>345</v>
      </c>
      <c r="G335" s="118" t="s">
        <v>892</v>
      </c>
      <c r="H335" s="111">
        <f t="shared" si="61"/>
        <v>0.224</v>
      </c>
      <c r="I335" s="85" t="s">
        <v>893</v>
      </c>
      <c r="J335" s="107" t="s">
        <v>898</v>
      </c>
      <c r="K335" s="37" t="s">
        <v>378</v>
      </c>
      <c r="L335" s="26" t="s">
        <v>308</v>
      </c>
      <c r="M335" s="112" t="s">
        <v>895</v>
      </c>
      <c r="N335" s="39"/>
    </row>
    <row r="336" spans="1:14" s="4" customFormat="1" ht="150" customHeight="1">
      <c r="A336" s="80" t="s">
        <v>885</v>
      </c>
      <c r="B336" s="81" t="s">
        <v>899</v>
      </c>
      <c r="C336" s="82" t="s">
        <v>891</v>
      </c>
      <c r="D336" s="49">
        <v>1</v>
      </c>
      <c r="E336" s="109">
        <v>363</v>
      </c>
      <c r="F336" s="109">
        <v>378</v>
      </c>
      <c r="G336" s="118" t="s">
        <v>892</v>
      </c>
      <c r="H336" s="111">
        <f t="shared" si="61"/>
        <v>0.224</v>
      </c>
      <c r="I336" s="85" t="s">
        <v>893</v>
      </c>
      <c r="J336" s="107" t="s">
        <v>900</v>
      </c>
      <c r="K336" s="37" t="s">
        <v>378</v>
      </c>
      <c r="L336" s="26" t="s">
        <v>308</v>
      </c>
      <c r="M336" s="112" t="s">
        <v>895</v>
      </c>
      <c r="N336" s="39"/>
    </row>
    <row r="337" spans="1:14" s="4" customFormat="1" ht="150" customHeight="1">
      <c r="A337" s="80" t="s">
        <v>885</v>
      </c>
      <c r="B337" s="81" t="s">
        <v>901</v>
      </c>
      <c r="C337" s="82" t="s">
        <v>891</v>
      </c>
      <c r="D337" s="49">
        <v>1</v>
      </c>
      <c r="E337" s="109">
        <v>308</v>
      </c>
      <c r="F337" s="109">
        <v>323</v>
      </c>
      <c r="G337" s="118" t="s">
        <v>892</v>
      </c>
      <c r="H337" s="111">
        <f t="shared" ref="H337:H341" si="62">1.02*0.35*0.64</f>
        <v>0.22847999999999999</v>
      </c>
      <c r="I337" s="85" t="s">
        <v>902</v>
      </c>
      <c r="J337" s="107" t="s">
        <v>894</v>
      </c>
      <c r="K337" s="37" t="s">
        <v>378</v>
      </c>
      <c r="L337" s="26" t="s">
        <v>308</v>
      </c>
      <c r="M337" s="112" t="s">
        <v>903</v>
      </c>
      <c r="N337" s="39"/>
    </row>
    <row r="338" spans="1:14" s="4" customFormat="1" ht="150" customHeight="1">
      <c r="A338" s="80" t="s">
        <v>885</v>
      </c>
      <c r="B338" s="81" t="s">
        <v>901</v>
      </c>
      <c r="C338" s="82" t="s">
        <v>891</v>
      </c>
      <c r="D338" s="49">
        <v>1</v>
      </c>
      <c r="E338" s="109">
        <v>308</v>
      </c>
      <c r="F338" s="109">
        <v>323</v>
      </c>
      <c r="G338" s="118" t="s">
        <v>892</v>
      </c>
      <c r="H338" s="111">
        <f t="shared" si="62"/>
        <v>0.22847999999999999</v>
      </c>
      <c r="I338" s="85" t="s">
        <v>902</v>
      </c>
      <c r="J338" s="107" t="s">
        <v>894</v>
      </c>
      <c r="K338" s="37" t="s">
        <v>378</v>
      </c>
      <c r="L338" s="26" t="s">
        <v>308</v>
      </c>
      <c r="M338" s="112" t="s">
        <v>903</v>
      </c>
      <c r="N338" s="39"/>
    </row>
    <row r="339" spans="1:14" s="4" customFormat="1" ht="150" customHeight="1">
      <c r="A339" s="80" t="s">
        <v>885</v>
      </c>
      <c r="B339" s="81" t="s">
        <v>904</v>
      </c>
      <c r="C339" s="82" t="s">
        <v>891</v>
      </c>
      <c r="D339" s="49">
        <v>1</v>
      </c>
      <c r="E339" s="109">
        <v>330</v>
      </c>
      <c r="F339" s="109">
        <v>345</v>
      </c>
      <c r="G339" s="118" t="s">
        <v>892</v>
      </c>
      <c r="H339" s="111">
        <f t="shared" si="62"/>
        <v>0.22847999999999999</v>
      </c>
      <c r="I339" s="85" t="s">
        <v>902</v>
      </c>
      <c r="J339" s="107" t="s">
        <v>897</v>
      </c>
      <c r="K339" s="37" t="s">
        <v>378</v>
      </c>
      <c r="L339" s="26" t="s">
        <v>308</v>
      </c>
      <c r="M339" s="112" t="s">
        <v>903</v>
      </c>
      <c r="N339" s="39"/>
    </row>
    <row r="340" spans="1:14" s="4" customFormat="1" ht="150" customHeight="1">
      <c r="A340" s="80" t="s">
        <v>885</v>
      </c>
      <c r="B340" s="81" t="s">
        <v>904</v>
      </c>
      <c r="C340" s="82" t="s">
        <v>891</v>
      </c>
      <c r="D340" s="49">
        <v>1</v>
      </c>
      <c r="E340" s="109">
        <v>330</v>
      </c>
      <c r="F340" s="109">
        <v>345</v>
      </c>
      <c r="G340" s="118" t="s">
        <v>892</v>
      </c>
      <c r="H340" s="111">
        <f t="shared" si="62"/>
        <v>0.22847999999999999</v>
      </c>
      <c r="I340" s="85" t="s">
        <v>902</v>
      </c>
      <c r="J340" s="107" t="s">
        <v>898</v>
      </c>
      <c r="K340" s="37" t="s">
        <v>378</v>
      </c>
      <c r="L340" s="26" t="s">
        <v>308</v>
      </c>
      <c r="M340" s="112" t="s">
        <v>903</v>
      </c>
      <c r="N340" s="39"/>
    </row>
    <row r="341" spans="1:14" s="4" customFormat="1" ht="150" customHeight="1">
      <c r="A341" s="80" t="s">
        <v>885</v>
      </c>
      <c r="B341" s="81" t="s">
        <v>905</v>
      </c>
      <c r="C341" s="82" t="s">
        <v>891</v>
      </c>
      <c r="D341" s="49">
        <v>1</v>
      </c>
      <c r="E341" s="109">
        <v>363</v>
      </c>
      <c r="F341" s="109">
        <v>378</v>
      </c>
      <c r="G341" s="118" t="s">
        <v>892</v>
      </c>
      <c r="H341" s="111">
        <f t="shared" si="62"/>
        <v>0.22847999999999999</v>
      </c>
      <c r="I341" s="85" t="s">
        <v>902</v>
      </c>
      <c r="J341" s="107" t="s">
        <v>900</v>
      </c>
      <c r="K341" s="37" t="s">
        <v>378</v>
      </c>
      <c r="L341" s="26" t="s">
        <v>308</v>
      </c>
      <c r="M341" s="112" t="s">
        <v>903</v>
      </c>
      <c r="N341" s="39"/>
    </row>
    <row r="342" spans="1:14" s="4" customFormat="1" ht="150" customHeight="1">
      <c r="A342" s="80" t="s">
        <v>885</v>
      </c>
      <c r="B342" s="81" t="s">
        <v>906</v>
      </c>
      <c r="C342" s="82" t="s">
        <v>907</v>
      </c>
      <c r="D342" s="49">
        <v>1</v>
      </c>
      <c r="E342" s="109">
        <v>195</v>
      </c>
      <c r="F342" s="109">
        <v>205</v>
      </c>
      <c r="G342" s="118" t="s">
        <v>908</v>
      </c>
      <c r="H342" s="111">
        <f t="shared" ref="H342:H347" si="63">0.92*0.38*0.45</f>
        <v>0.15731999999999999</v>
      </c>
      <c r="I342" s="85" t="s">
        <v>909</v>
      </c>
      <c r="J342" s="107" t="s">
        <v>910</v>
      </c>
      <c r="K342" s="37" t="s">
        <v>378</v>
      </c>
      <c r="L342" s="26" t="s">
        <v>308</v>
      </c>
      <c r="M342" s="112" t="s">
        <v>911</v>
      </c>
      <c r="N342" s="39"/>
    </row>
    <row r="343" spans="1:14" s="4" customFormat="1" ht="150" customHeight="1">
      <c r="A343" s="80" t="s">
        <v>885</v>
      </c>
      <c r="B343" s="81" t="s">
        <v>906</v>
      </c>
      <c r="C343" s="82" t="s">
        <v>907</v>
      </c>
      <c r="D343" s="49">
        <v>1</v>
      </c>
      <c r="E343" s="109">
        <v>195</v>
      </c>
      <c r="F343" s="109">
        <v>205</v>
      </c>
      <c r="G343" s="118" t="s">
        <v>908</v>
      </c>
      <c r="H343" s="111">
        <f t="shared" si="63"/>
        <v>0.15731999999999999</v>
      </c>
      <c r="I343" s="85" t="s">
        <v>909</v>
      </c>
      <c r="J343" s="107" t="s">
        <v>910</v>
      </c>
      <c r="K343" s="37" t="s">
        <v>378</v>
      </c>
      <c r="L343" s="26" t="s">
        <v>308</v>
      </c>
      <c r="M343" s="112" t="s">
        <v>911</v>
      </c>
      <c r="N343" s="39"/>
    </row>
    <row r="344" spans="1:14" s="4" customFormat="1" ht="150" customHeight="1">
      <c r="A344" s="80" t="s">
        <v>885</v>
      </c>
      <c r="B344" s="81" t="s">
        <v>912</v>
      </c>
      <c r="C344" s="82" t="s">
        <v>907</v>
      </c>
      <c r="D344" s="49">
        <v>1</v>
      </c>
      <c r="E344" s="109">
        <v>215</v>
      </c>
      <c r="F344" s="109">
        <v>225</v>
      </c>
      <c r="G344" s="118" t="s">
        <v>908</v>
      </c>
      <c r="H344" s="111">
        <f t="shared" si="63"/>
        <v>0.15731999999999999</v>
      </c>
      <c r="I344" s="85" t="s">
        <v>909</v>
      </c>
      <c r="J344" s="107" t="s">
        <v>913</v>
      </c>
      <c r="K344" s="37" t="s">
        <v>378</v>
      </c>
      <c r="L344" s="26" t="s">
        <v>308</v>
      </c>
      <c r="M344" s="112" t="s">
        <v>911</v>
      </c>
      <c r="N344" s="39"/>
    </row>
    <row r="345" spans="1:14" s="4" customFormat="1" ht="150" customHeight="1">
      <c r="A345" s="80" t="s">
        <v>885</v>
      </c>
      <c r="B345" s="81" t="s">
        <v>912</v>
      </c>
      <c r="C345" s="82" t="s">
        <v>907</v>
      </c>
      <c r="D345" s="49">
        <v>1</v>
      </c>
      <c r="E345" s="109">
        <v>215</v>
      </c>
      <c r="F345" s="109">
        <v>225</v>
      </c>
      <c r="G345" s="118" t="s">
        <v>908</v>
      </c>
      <c r="H345" s="111">
        <f t="shared" si="63"/>
        <v>0.15731999999999999</v>
      </c>
      <c r="I345" s="85" t="s">
        <v>909</v>
      </c>
      <c r="J345" s="107" t="s">
        <v>913</v>
      </c>
      <c r="K345" s="37" t="s">
        <v>378</v>
      </c>
      <c r="L345" s="26" t="s">
        <v>308</v>
      </c>
      <c r="M345" s="112" t="s">
        <v>911</v>
      </c>
      <c r="N345" s="39"/>
    </row>
    <row r="346" spans="1:14" s="4" customFormat="1" ht="150" customHeight="1">
      <c r="A346" s="80" t="s">
        <v>885</v>
      </c>
      <c r="B346" s="81" t="s">
        <v>914</v>
      </c>
      <c r="C346" s="120" t="s">
        <v>915</v>
      </c>
      <c r="D346" s="49">
        <v>1</v>
      </c>
      <c r="E346" s="109">
        <v>240</v>
      </c>
      <c r="F346" s="109">
        <v>250</v>
      </c>
      <c r="G346" s="118" t="s">
        <v>908</v>
      </c>
      <c r="H346" s="111">
        <f t="shared" si="63"/>
        <v>0.15731999999999999</v>
      </c>
      <c r="I346" s="85" t="s">
        <v>909</v>
      </c>
      <c r="J346" s="107" t="s">
        <v>913</v>
      </c>
      <c r="K346" s="37" t="s">
        <v>378</v>
      </c>
      <c r="L346" s="26" t="s">
        <v>308</v>
      </c>
      <c r="M346" s="112" t="s">
        <v>911</v>
      </c>
      <c r="N346" s="39"/>
    </row>
    <row r="347" spans="1:14" s="4" customFormat="1" ht="150" customHeight="1">
      <c r="A347" s="80" t="s">
        <v>885</v>
      </c>
      <c r="B347" s="81" t="s">
        <v>914</v>
      </c>
      <c r="C347" s="120" t="s">
        <v>915</v>
      </c>
      <c r="D347" s="49">
        <v>1</v>
      </c>
      <c r="E347" s="109">
        <v>240</v>
      </c>
      <c r="F347" s="109">
        <v>250</v>
      </c>
      <c r="G347" s="118" t="s">
        <v>908</v>
      </c>
      <c r="H347" s="111">
        <f t="shared" si="63"/>
        <v>0.15731999999999999</v>
      </c>
      <c r="I347" s="85" t="s">
        <v>909</v>
      </c>
      <c r="J347" s="107" t="s">
        <v>913</v>
      </c>
      <c r="K347" s="37" t="s">
        <v>378</v>
      </c>
      <c r="L347" s="26" t="s">
        <v>308</v>
      </c>
      <c r="M347" s="112" t="s">
        <v>911</v>
      </c>
      <c r="N347" s="39"/>
    </row>
    <row r="348" spans="1:14" s="4" customFormat="1" ht="150" customHeight="1">
      <c r="A348" s="80" t="s">
        <v>916</v>
      </c>
      <c r="B348" s="81" t="s">
        <v>917</v>
      </c>
      <c r="C348" s="82" t="s">
        <v>907</v>
      </c>
      <c r="D348" s="49">
        <v>1</v>
      </c>
      <c r="E348" s="109">
        <v>285</v>
      </c>
      <c r="F348" s="109">
        <v>295</v>
      </c>
      <c r="G348" s="118" t="s">
        <v>918</v>
      </c>
      <c r="H348" s="111">
        <f t="shared" ref="H348:H350" si="64">0.81*0.38*0.52</f>
        <v>0.160056</v>
      </c>
      <c r="I348" s="85" t="s">
        <v>919</v>
      </c>
      <c r="J348" s="107" t="s">
        <v>920</v>
      </c>
      <c r="K348" s="37" t="s">
        <v>378</v>
      </c>
      <c r="L348" s="26" t="s">
        <v>308</v>
      </c>
      <c r="M348" s="112" t="s">
        <v>921</v>
      </c>
      <c r="N348" s="39"/>
    </row>
    <row r="349" spans="1:14" s="4" customFormat="1" ht="150" customHeight="1">
      <c r="A349" s="80" t="s">
        <v>916</v>
      </c>
      <c r="B349" s="81" t="s">
        <v>917</v>
      </c>
      <c r="C349" s="82" t="s">
        <v>907</v>
      </c>
      <c r="D349" s="49">
        <v>1</v>
      </c>
      <c r="E349" s="109">
        <v>285</v>
      </c>
      <c r="F349" s="109">
        <v>295</v>
      </c>
      <c r="G349" s="118" t="s">
        <v>918</v>
      </c>
      <c r="H349" s="111">
        <f t="shared" si="64"/>
        <v>0.160056</v>
      </c>
      <c r="I349" s="85" t="s">
        <v>919</v>
      </c>
      <c r="J349" s="107" t="s">
        <v>920</v>
      </c>
      <c r="K349" s="37" t="s">
        <v>378</v>
      </c>
      <c r="L349" s="26" t="s">
        <v>308</v>
      </c>
      <c r="M349" s="112" t="s">
        <v>921</v>
      </c>
      <c r="N349" s="39"/>
    </row>
    <row r="350" spans="1:14" s="4" customFormat="1" ht="150" customHeight="1">
      <c r="A350" s="80" t="s">
        <v>916</v>
      </c>
      <c r="B350" s="81" t="s">
        <v>917</v>
      </c>
      <c r="C350" s="82" t="s">
        <v>907</v>
      </c>
      <c r="D350" s="49">
        <v>1</v>
      </c>
      <c r="E350" s="109">
        <v>300</v>
      </c>
      <c r="F350" s="109">
        <v>310</v>
      </c>
      <c r="G350" s="118" t="s">
        <v>918</v>
      </c>
      <c r="H350" s="111">
        <f t="shared" si="64"/>
        <v>0.160056</v>
      </c>
      <c r="I350" s="85" t="s">
        <v>919</v>
      </c>
      <c r="J350" s="107" t="s">
        <v>920</v>
      </c>
      <c r="K350" s="37" t="s">
        <v>378</v>
      </c>
      <c r="L350" s="26" t="s">
        <v>308</v>
      </c>
      <c r="M350" s="112" t="s">
        <v>921</v>
      </c>
      <c r="N350" s="39"/>
    </row>
    <row r="351" spans="1:14" s="4" customFormat="1" ht="150" customHeight="1">
      <c r="A351" s="80" t="s">
        <v>916</v>
      </c>
      <c r="B351" s="81" t="s">
        <v>922</v>
      </c>
      <c r="C351" s="82" t="s">
        <v>923</v>
      </c>
      <c r="D351" s="49">
        <v>1</v>
      </c>
      <c r="E351" s="109">
        <v>290</v>
      </c>
      <c r="F351" s="109">
        <v>305</v>
      </c>
      <c r="G351" s="118" t="s">
        <v>924</v>
      </c>
      <c r="H351" s="111">
        <f t="shared" ref="H351:H354" si="65">0.99*0.39*0.66</f>
        <v>0.254826</v>
      </c>
      <c r="I351" s="85" t="s">
        <v>925</v>
      </c>
      <c r="J351" s="107" t="s">
        <v>926</v>
      </c>
      <c r="K351" s="37" t="s">
        <v>378</v>
      </c>
      <c r="L351" s="26" t="s">
        <v>308</v>
      </c>
      <c r="M351" s="112"/>
      <c r="N351" s="39"/>
    </row>
    <row r="352" spans="1:14" s="4" customFormat="1" ht="150" customHeight="1">
      <c r="A352" s="80" t="s">
        <v>916</v>
      </c>
      <c r="B352" s="81" t="s">
        <v>927</v>
      </c>
      <c r="C352" s="82" t="s">
        <v>923</v>
      </c>
      <c r="D352" s="49">
        <v>1</v>
      </c>
      <c r="E352" s="109">
        <v>315</v>
      </c>
      <c r="F352" s="109">
        <v>330</v>
      </c>
      <c r="G352" s="118" t="s">
        <v>924</v>
      </c>
      <c r="H352" s="111">
        <f t="shared" si="65"/>
        <v>0.254826</v>
      </c>
      <c r="I352" s="85" t="s">
        <v>925</v>
      </c>
      <c r="J352" s="107" t="s">
        <v>928</v>
      </c>
      <c r="K352" s="37" t="s">
        <v>378</v>
      </c>
      <c r="L352" s="26" t="s">
        <v>308</v>
      </c>
      <c r="M352" s="112"/>
      <c r="N352" s="39"/>
    </row>
    <row r="353" spans="1:14" s="4" customFormat="1" ht="150" customHeight="1">
      <c r="A353" s="80" t="s">
        <v>916</v>
      </c>
      <c r="B353" s="81" t="s">
        <v>927</v>
      </c>
      <c r="C353" s="82" t="s">
        <v>923</v>
      </c>
      <c r="D353" s="49">
        <v>1</v>
      </c>
      <c r="E353" s="109">
        <v>315</v>
      </c>
      <c r="F353" s="109">
        <v>330</v>
      </c>
      <c r="G353" s="118" t="s">
        <v>924</v>
      </c>
      <c r="H353" s="111">
        <f t="shared" si="65"/>
        <v>0.254826</v>
      </c>
      <c r="I353" s="85" t="s">
        <v>925</v>
      </c>
      <c r="J353" s="107" t="s">
        <v>928</v>
      </c>
      <c r="K353" s="37" t="s">
        <v>378</v>
      </c>
      <c r="L353" s="26" t="s">
        <v>308</v>
      </c>
      <c r="M353" s="112"/>
      <c r="N353" s="39"/>
    </row>
    <row r="354" spans="1:14" s="4" customFormat="1" ht="150" customHeight="1">
      <c r="A354" s="80" t="s">
        <v>916</v>
      </c>
      <c r="B354" s="81" t="s">
        <v>927</v>
      </c>
      <c r="C354" s="82" t="s">
        <v>923</v>
      </c>
      <c r="D354" s="49">
        <v>1</v>
      </c>
      <c r="E354" s="109">
        <v>335</v>
      </c>
      <c r="F354" s="109">
        <v>350</v>
      </c>
      <c r="G354" s="118" t="s">
        <v>924</v>
      </c>
      <c r="H354" s="111">
        <f t="shared" si="65"/>
        <v>0.254826</v>
      </c>
      <c r="I354" s="85" t="s">
        <v>925</v>
      </c>
      <c r="J354" s="107" t="s">
        <v>929</v>
      </c>
      <c r="K354" s="37" t="s">
        <v>378</v>
      </c>
      <c r="L354" s="26" t="s">
        <v>308</v>
      </c>
      <c r="M354" s="112"/>
      <c r="N354" s="39"/>
    </row>
    <row r="355" spans="1:14" s="4" customFormat="1" ht="150" customHeight="1">
      <c r="A355" s="80" t="s">
        <v>916</v>
      </c>
      <c r="B355" s="81" t="s">
        <v>930</v>
      </c>
      <c r="C355" s="82" t="s">
        <v>923</v>
      </c>
      <c r="D355" s="49">
        <v>1</v>
      </c>
      <c r="E355" s="109">
        <v>300</v>
      </c>
      <c r="F355" s="109">
        <v>315</v>
      </c>
      <c r="G355" s="118" t="s">
        <v>931</v>
      </c>
      <c r="H355" s="111">
        <f t="shared" ref="H355:H358" si="66">1.02*0.38*0.66</f>
        <v>0.25581599999999999</v>
      </c>
      <c r="I355" s="85" t="s">
        <v>932</v>
      </c>
      <c r="J355" s="107" t="s">
        <v>926</v>
      </c>
      <c r="K355" s="37" t="s">
        <v>378</v>
      </c>
      <c r="L355" s="26" t="s">
        <v>308</v>
      </c>
      <c r="M355" s="112"/>
      <c r="N355" s="39"/>
    </row>
    <row r="356" spans="1:14" s="4" customFormat="1" ht="150" customHeight="1">
      <c r="A356" s="80" t="s">
        <v>916</v>
      </c>
      <c r="B356" s="81" t="s">
        <v>933</v>
      </c>
      <c r="C356" s="82" t="s">
        <v>923</v>
      </c>
      <c r="D356" s="49">
        <v>1</v>
      </c>
      <c r="E356" s="109">
        <v>325</v>
      </c>
      <c r="F356" s="109">
        <v>340</v>
      </c>
      <c r="G356" s="118" t="s">
        <v>931</v>
      </c>
      <c r="H356" s="111">
        <f t="shared" si="66"/>
        <v>0.25581599999999999</v>
      </c>
      <c r="I356" s="85" t="s">
        <v>932</v>
      </c>
      <c r="J356" s="107" t="s">
        <v>928</v>
      </c>
      <c r="K356" s="37" t="s">
        <v>378</v>
      </c>
      <c r="L356" s="26" t="s">
        <v>308</v>
      </c>
      <c r="M356" s="112"/>
      <c r="N356" s="39"/>
    </row>
    <row r="357" spans="1:14" s="4" customFormat="1" ht="150" customHeight="1">
      <c r="A357" s="80" t="s">
        <v>916</v>
      </c>
      <c r="B357" s="81" t="s">
        <v>933</v>
      </c>
      <c r="C357" s="82" t="s">
        <v>923</v>
      </c>
      <c r="D357" s="49">
        <v>1</v>
      </c>
      <c r="E357" s="109">
        <v>325</v>
      </c>
      <c r="F357" s="109">
        <v>340</v>
      </c>
      <c r="G357" s="118" t="s">
        <v>931</v>
      </c>
      <c r="H357" s="111">
        <f t="shared" si="66"/>
        <v>0.25581599999999999</v>
      </c>
      <c r="I357" s="85" t="s">
        <v>932</v>
      </c>
      <c r="J357" s="107" t="s">
        <v>928</v>
      </c>
      <c r="K357" s="37" t="s">
        <v>378</v>
      </c>
      <c r="L357" s="26" t="s">
        <v>308</v>
      </c>
      <c r="M357" s="112"/>
      <c r="N357" s="39"/>
    </row>
    <row r="358" spans="1:14" s="4" customFormat="1" ht="150" customHeight="1">
      <c r="A358" s="80" t="s">
        <v>916</v>
      </c>
      <c r="B358" s="81" t="s">
        <v>933</v>
      </c>
      <c r="C358" s="82" t="s">
        <v>923</v>
      </c>
      <c r="D358" s="49">
        <v>1</v>
      </c>
      <c r="E358" s="109">
        <v>345</v>
      </c>
      <c r="F358" s="109">
        <v>360</v>
      </c>
      <c r="G358" s="118" t="s">
        <v>931</v>
      </c>
      <c r="H358" s="111">
        <f t="shared" si="66"/>
        <v>0.25581599999999999</v>
      </c>
      <c r="I358" s="85" t="s">
        <v>932</v>
      </c>
      <c r="J358" s="107" t="s">
        <v>929</v>
      </c>
      <c r="K358" s="37" t="s">
        <v>378</v>
      </c>
      <c r="L358" s="26" t="s">
        <v>308</v>
      </c>
      <c r="M358" s="112"/>
      <c r="N358" s="39"/>
    </row>
    <row r="359" spans="1:14" s="4" customFormat="1" ht="150" customHeight="1">
      <c r="A359" s="80" t="s">
        <v>916</v>
      </c>
      <c r="B359" s="81" t="s">
        <v>934</v>
      </c>
      <c r="C359" s="82" t="s">
        <v>935</v>
      </c>
      <c r="D359" s="49">
        <v>1</v>
      </c>
      <c r="E359" s="109">
        <v>295</v>
      </c>
      <c r="F359" s="109">
        <v>305</v>
      </c>
      <c r="G359" s="118" t="s">
        <v>936</v>
      </c>
      <c r="H359" s="111">
        <f t="shared" ref="H359:H365" si="67">0.9*0.39*0.485</f>
        <v>0.170235</v>
      </c>
      <c r="I359" s="85" t="s">
        <v>937</v>
      </c>
      <c r="J359" s="107" t="s">
        <v>938</v>
      </c>
      <c r="K359" s="37" t="s">
        <v>378</v>
      </c>
      <c r="L359" s="26" t="s">
        <v>308</v>
      </c>
      <c r="M359" s="112" t="s">
        <v>939</v>
      </c>
      <c r="N359" s="39"/>
    </row>
    <row r="360" spans="1:14" s="4" customFormat="1" ht="150" customHeight="1">
      <c r="A360" s="80" t="s">
        <v>916</v>
      </c>
      <c r="B360" s="81" t="s">
        <v>934</v>
      </c>
      <c r="C360" s="82" t="s">
        <v>935</v>
      </c>
      <c r="D360" s="49">
        <v>1</v>
      </c>
      <c r="E360" s="109">
        <v>295</v>
      </c>
      <c r="F360" s="109">
        <v>305</v>
      </c>
      <c r="G360" s="118" t="s">
        <v>936</v>
      </c>
      <c r="H360" s="111">
        <f t="shared" si="67"/>
        <v>0.170235</v>
      </c>
      <c r="I360" s="85" t="s">
        <v>937</v>
      </c>
      <c r="J360" s="107" t="s">
        <v>938</v>
      </c>
      <c r="K360" s="37" t="s">
        <v>378</v>
      </c>
      <c r="L360" s="26" t="s">
        <v>308</v>
      </c>
      <c r="M360" s="112" t="s">
        <v>939</v>
      </c>
      <c r="N360" s="39"/>
    </row>
    <row r="361" spans="1:14" s="4" customFormat="1" ht="150" customHeight="1">
      <c r="A361" s="80" t="s">
        <v>916</v>
      </c>
      <c r="B361" s="81" t="s">
        <v>940</v>
      </c>
      <c r="C361" s="82" t="s">
        <v>935</v>
      </c>
      <c r="D361" s="49">
        <v>1</v>
      </c>
      <c r="E361" s="109">
        <v>320</v>
      </c>
      <c r="F361" s="109">
        <v>330</v>
      </c>
      <c r="G361" s="118" t="s">
        <v>936</v>
      </c>
      <c r="H361" s="111">
        <f t="shared" si="67"/>
        <v>0.170235</v>
      </c>
      <c r="I361" s="85" t="s">
        <v>937</v>
      </c>
      <c r="J361" s="107" t="s">
        <v>938</v>
      </c>
      <c r="K361" s="37" t="s">
        <v>378</v>
      </c>
      <c r="L361" s="26" t="s">
        <v>308</v>
      </c>
      <c r="M361" s="112" t="s">
        <v>939</v>
      </c>
      <c r="N361" s="39"/>
    </row>
    <row r="362" spans="1:14" s="4" customFormat="1" ht="150" customHeight="1">
      <c r="A362" s="80" t="s">
        <v>916</v>
      </c>
      <c r="B362" s="81" t="s">
        <v>941</v>
      </c>
      <c r="C362" s="78" t="s">
        <v>942</v>
      </c>
      <c r="D362" s="49">
        <v>1</v>
      </c>
      <c r="E362" s="109">
        <v>320</v>
      </c>
      <c r="F362" s="109">
        <v>330</v>
      </c>
      <c r="G362" s="118" t="s">
        <v>936</v>
      </c>
      <c r="H362" s="111">
        <f t="shared" si="67"/>
        <v>0.170235</v>
      </c>
      <c r="I362" s="85" t="s">
        <v>937</v>
      </c>
      <c r="J362" s="107" t="s">
        <v>938</v>
      </c>
      <c r="K362" s="37" t="s">
        <v>378</v>
      </c>
      <c r="L362" s="26" t="s">
        <v>308</v>
      </c>
      <c r="M362" s="112" t="s">
        <v>939</v>
      </c>
      <c r="N362" s="39"/>
    </row>
    <row r="363" spans="1:14" s="4" customFormat="1" ht="150" customHeight="1">
      <c r="A363" s="80" t="s">
        <v>916</v>
      </c>
      <c r="B363" s="81" t="s">
        <v>941</v>
      </c>
      <c r="C363" s="78" t="s">
        <v>942</v>
      </c>
      <c r="D363" s="49">
        <v>1</v>
      </c>
      <c r="E363" s="109">
        <v>320</v>
      </c>
      <c r="F363" s="109">
        <v>330</v>
      </c>
      <c r="G363" s="118" t="s">
        <v>936</v>
      </c>
      <c r="H363" s="111">
        <f t="shared" si="67"/>
        <v>0.170235</v>
      </c>
      <c r="I363" s="85" t="s">
        <v>937</v>
      </c>
      <c r="J363" s="107" t="s">
        <v>938</v>
      </c>
      <c r="K363" s="37" t="s">
        <v>378</v>
      </c>
      <c r="L363" s="26" t="s">
        <v>308</v>
      </c>
      <c r="M363" s="112" t="s">
        <v>939</v>
      </c>
      <c r="N363" s="39"/>
    </row>
    <row r="364" spans="1:14" s="4" customFormat="1" ht="150" customHeight="1">
      <c r="A364" s="80" t="s">
        <v>916</v>
      </c>
      <c r="B364" s="81" t="s">
        <v>943</v>
      </c>
      <c r="C364" s="78" t="s">
        <v>942</v>
      </c>
      <c r="D364" s="49">
        <v>1</v>
      </c>
      <c r="E364" s="109">
        <v>345</v>
      </c>
      <c r="F364" s="109">
        <v>355</v>
      </c>
      <c r="G364" s="118" t="s">
        <v>936</v>
      </c>
      <c r="H364" s="111">
        <f t="shared" si="67"/>
        <v>0.170235</v>
      </c>
      <c r="I364" s="85" t="s">
        <v>937</v>
      </c>
      <c r="J364" s="107" t="s">
        <v>938</v>
      </c>
      <c r="K364" s="37" t="s">
        <v>378</v>
      </c>
      <c r="L364" s="26" t="s">
        <v>308</v>
      </c>
      <c r="M364" s="112" t="s">
        <v>939</v>
      </c>
      <c r="N364" s="39"/>
    </row>
    <row r="365" spans="1:14" s="4" customFormat="1" ht="150" customHeight="1">
      <c r="A365" s="80" t="s">
        <v>916</v>
      </c>
      <c r="B365" s="81" t="s">
        <v>944</v>
      </c>
      <c r="C365" s="78" t="s">
        <v>945</v>
      </c>
      <c r="D365" s="49">
        <v>1</v>
      </c>
      <c r="E365" s="109">
        <v>345</v>
      </c>
      <c r="F365" s="109">
        <v>355</v>
      </c>
      <c r="G365" s="118" t="s">
        <v>936</v>
      </c>
      <c r="H365" s="111">
        <f t="shared" si="67"/>
        <v>0.170235</v>
      </c>
      <c r="I365" s="85" t="s">
        <v>937</v>
      </c>
      <c r="J365" s="107" t="s">
        <v>938</v>
      </c>
      <c r="K365" s="37" t="s">
        <v>378</v>
      </c>
      <c r="L365" s="26" t="s">
        <v>308</v>
      </c>
      <c r="M365" s="112" t="s">
        <v>939</v>
      </c>
      <c r="N365" s="39"/>
    </row>
    <row r="366" spans="1:14" s="4" customFormat="1" ht="150" customHeight="1">
      <c r="A366" s="80" t="s">
        <v>916</v>
      </c>
      <c r="B366" s="81" t="s">
        <v>946</v>
      </c>
      <c r="C366" s="82" t="s">
        <v>947</v>
      </c>
      <c r="D366" s="49">
        <v>1</v>
      </c>
      <c r="E366" s="109">
        <v>296</v>
      </c>
      <c r="F366" s="109">
        <v>298</v>
      </c>
      <c r="G366" s="118" t="s">
        <v>948</v>
      </c>
      <c r="H366" s="111">
        <f t="shared" ref="H366:H369" si="68">1.05*0.31*0.58</f>
        <v>0.18879000000000001</v>
      </c>
      <c r="I366" s="85" t="s">
        <v>949</v>
      </c>
      <c r="J366" s="107" t="s">
        <v>950</v>
      </c>
      <c r="K366" s="37" t="s">
        <v>378</v>
      </c>
      <c r="L366" s="26" t="s">
        <v>308</v>
      </c>
      <c r="M366" s="112" t="s">
        <v>951</v>
      </c>
      <c r="N366" s="39"/>
    </row>
    <row r="367" spans="1:14" s="4" customFormat="1" ht="150" customHeight="1">
      <c r="A367" s="80" t="s">
        <v>916</v>
      </c>
      <c r="B367" s="81" t="s">
        <v>946</v>
      </c>
      <c r="C367" s="82" t="s">
        <v>947</v>
      </c>
      <c r="D367" s="49">
        <v>1</v>
      </c>
      <c r="E367" s="109">
        <v>296</v>
      </c>
      <c r="F367" s="109">
        <v>298</v>
      </c>
      <c r="G367" s="118" t="s">
        <v>948</v>
      </c>
      <c r="H367" s="111">
        <f t="shared" si="68"/>
        <v>0.18879000000000001</v>
      </c>
      <c r="I367" s="85" t="s">
        <v>949</v>
      </c>
      <c r="J367" s="107" t="s">
        <v>950</v>
      </c>
      <c r="K367" s="37" t="s">
        <v>378</v>
      </c>
      <c r="L367" s="26" t="s">
        <v>308</v>
      </c>
      <c r="M367" s="112" t="s">
        <v>951</v>
      </c>
      <c r="N367" s="39"/>
    </row>
    <row r="368" spans="1:14" s="4" customFormat="1" ht="150" customHeight="1">
      <c r="A368" s="80" t="s">
        <v>916</v>
      </c>
      <c r="B368" s="81" t="s">
        <v>952</v>
      </c>
      <c r="C368" s="82" t="s">
        <v>947</v>
      </c>
      <c r="D368" s="49">
        <v>1</v>
      </c>
      <c r="E368" s="109">
        <v>320</v>
      </c>
      <c r="F368" s="109">
        <v>332</v>
      </c>
      <c r="G368" s="118" t="s">
        <v>948</v>
      </c>
      <c r="H368" s="111">
        <f t="shared" si="68"/>
        <v>0.18879000000000001</v>
      </c>
      <c r="I368" s="85" t="s">
        <v>949</v>
      </c>
      <c r="J368" s="107" t="s">
        <v>953</v>
      </c>
      <c r="K368" s="37" t="s">
        <v>378</v>
      </c>
      <c r="L368" s="26" t="s">
        <v>308</v>
      </c>
      <c r="M368" s="112" t="s">
        <v>951</v>
      </c>
      <c r="N368" s="39"/>
    </row>
    <row r="369" spans="1:14" s="4" customFormat="1" ht="150" customHeight="1">
      <c r="A369" s="80" t="s">
        <v>916</v>
      </c>
      <c r="B369" s="81" t="s">
        <v>952</v>
      </c>
      <c r="C369" s="82" t="s">
        <v>947</v>
      </c>
      <c r="D369" s="49">
        <v>1</v>
      </c>
      <c r="E369" s="109">
        <v>320</v>
      </c>
      <c r="F369" s="109">
        <v>332</v>
      </c>
      <c r="G369" s="118" t="s">
        <v>948</v>
      </c>
      <c r="H369" s="111">
        <f t="shared" si="68"/>
        <v>0.18879000000000001</v>
      </c>
      <c r="I369" s="85" t="s">
        <v>949</v>
      </c>
      <c r="J369" s="107" t="s">
        <v>953</v>
      </c>
      <c r="K369" s="37" t="s">
        <v>378</v>
      </c>
      <c r="L369" s="26" t="s">
        <v>308</v>
      </c>
      <c r="M369" s="112" t="s">
        <v>951</v>
      </c>
      <c r="N369" s="39"/>
    </row>
    <row r="370" spans="1:14" s="4" customFormat="1" ht="150" customHeight="1">
      <c r="A370" s="80" t="s">
        <v>916</v>
      </c>
      <c r="B370" s="81" t="s">
        <v>954</v>
      </c>
      <c r="C370" s="82" t="s">
        <v>947</v>
      </c>
      <c r="D370" s="49">
        <v>1</v>
      </c>
      <c r="E370" s="109">
        <v>306</v>
      </c>
      <c r="F370" s="109">
        <v>318</v>
      </c>
      <c r="G370" s="118" t="s">
        <v>955</v>
      </c>
      <c r="H370" s="111">
        <f t="shared" ref="H370:H373" si="69">0.99*0.34*0.57</f>
        <v>0.191862</v>
      </c>
      <c r="I370" s="85" t="s">
        <v>949</v>
      </c>
      <c r="J370" s="107" t="s">
        <v>956</v>
      </c>
      <c r="K370" s="37" t="s">
        <v>378</v>
      </c>
      <c r="L370" s="26" t="s">
        <v>308</v>
      </c>
      <c r="M370" s="112" t="s">
        <v>957</v>
      </c>
      <c r="N370" s="39"/>
    </row>
    <row r="371" spans="1:14" s="4" customFormat="1" ht="150" customHeight="1">
      <c r="A371" s="80" t="s">
        <v>916</v>
      </c>
      <c r="B371" s="81" t="s">
        <v>954</v>
      </c>
      <c r="C371" s="82" t="s">
        <v>947</v>
      </c>
      <c r="D371" s="49">
        <v>1</v>
      </c>
      <c r="E371" s="109">
        <v>306</v>
      </c>
      <c r="F371" s="109">
        <v>318</v>
      </c>
      <c r="G371" s="118" t="s">
        <v>955</v>
      </c>
      <c r="H371" s="111">
        <f t="shared" si="69"/>
        <v>0.191862</v>
      </c>
      <c r="I371" s="85" t="s">
        <v>949</v>
      </c>
      <c r="J371" s="107" t="s">
        <v>956</v>
      </c>
      <c r="K371" s="37" t="s">
        <v>378</v>
      </c>
      <c r="L371" s="26" t="s">
        <v>308</v>
      </c>
      <c r="M371" s="112" t="s">
        <v>957</v>
      </c>
      <c r="N371" s="39"/>
    </row>
    <row r="372" spans="1:14" s="4" customFormat="1" ht="150" customHeight="1">
      <c r="A372" s="80" t="s">
        <v>916</v>
      </c>
      <c r="B372" s="81" t="s">
        <v>958</v>
      </c>
      <c r="C372" s="82" t="s">
        <v>947</v>
      </c>
      <c r="D372" s="49">
        <v>1</v>
      </c>
      <c r="E372" s="109">
        <v>330</v>
      </c>
      <c r="F372" s="109">
        <v>342</v>
      </c>
      <c r="G372" s="118" t="s">
        <v>955</v>
      </c>
      <c r="H372" s="111">
        <f t="shared" si="69"/>
        <v>0.191862</v>
      </c>
      <c r="I372" s="85" t="s">
        <v>949</v>
      </c>
      <c r="J372" s="107" t="s">
        <v>959</v>
      </c>
      <c r="K372" s="37" t="s">
        <v>378</v>
      </c>
      <c r="L372" s="26" t="s">
        <v>308</v>
      </c>
      <c r="M372" s="112" t="s">
        <v>957</v>
      </c>
      <c r="N372" s="39"/>
    </row>
    <row r="373" spans="1:14" s="4" customFormat="1" ht="150" customHeight="1">
      <c r="A373" s="80" t="s">
        <v>916</v>
      </c>
      <c r="B373" s="81" t="s">
        <v>958</v>
      </c>
      <c r="C373" s="82" t="s">
        <v>947</v>
      </c>
      <c r="D373" s="49">
        <v>1</v>
      </c>
      <c r="E373" s="109">
        <v>330</v>
      </c>
      <c r="F373" s="109">
        <v>342</v>
      </c>
      <c r="G373" s="118" t="s">
        <v>955</v>
      </c>
      <c r="H373" s="111">
        <f t="shared" si="69"/>
        <v>0.191862</v>
      </c>
      <c r="I373" s="85" t="s">
        <v>949</v>
      </c>
      <c r="J373" s="107" t="s">
        <v>959</v>
      </c>
      <c r="K373" s="37" t="s">
        <v>378</v>
      </c>
      <c r="L373" s="26" t="s">
        <v>308</v>
      </c>
      <c r="M373" s="112" t="s">
        <v>957</v>
      </c>
      <c r="N373" s="39"/>
    </row>
    <row r="374" spans="1:14" s="4" customFormat="1" ht="150" customHeight="1">
      <c r="A374" s="80" t="s">
        <v>960</v>
      </c>
      <c r="B374" s="81" t="s">
        <v>961</v>
      </c>
      <c r="C374" s="82" t="s">
        <v>962</v>
      </c>
      <c r="D374" s="49">
        <v>1</v>
      </c>
      <c r="E374" s="109">
        <v>318</v>
      </c>
      <c r="F374" s="109">
        <v>333</v>
      </c>
      <c r="G374" s="118" t="s">
        <v>963</v>
      </c>
      <c r="H374" s="111">
        <f t="shared" ref="H374:H377" si="70">1.06*0.38*0.66</f>
        <v>0.26584799999999997</v>
      </c>
      <c r="I374" s="85" t="s">
        <v>964</v>
      </c>
      <c r="J374" s="107" t="s">
        <v>965</v>
      </c>
      <c r="K374" s="37" t="s">
        <v>378</v>
      </c>
      <c r="L374" s="26" t="s">
        <v>308</v>
      </c>
      <c r="M374" s="112" t="s">
        <v>966</v>
      </c>
      <c r="N374" s="39"/>
    </row>
    <row r="375" spans="1:14" s="4" customFormat="1" ht="150" customHeight="1">
      <c r="A375" s="80" t="s">
        <v>960</v>
      </c>
      <c r="B375" s="81" t="s">
        <v>961</v>
      </c>
      <c r="C375" s="82" t="s">
        <v>962</v>
      </c>
      <c r="D375" s="49">
        <v>1</v>
      </c>
      <c r="E375" s="109">
        <v>318</v>
      </c>
      <c r="F375" s="109">
        <v>333</v>
      </c>
      <c r="G375" s="118" t="s">
        <v>963</v>
      </c>
      <c r="H375" s="111">
        <f t="shared" si="70"/>
        <v>0.26584799999999997</v>
      </c>
      <c r="I375" s="85" t="s">
        <v>964</v>
      </c>
      <c r="J375" s="107" t="s">
        <v>965</v>
      </c>
      <c r="K375" s="37" t="s">
        <v>378</v>
      </c>
      <c r="L375" s="26" t="s">
        <v>308</v>
      </c>
      <c r="M375" s="112" t="s">
        <v>966</v>
      </c>
      <c r="N375" s="39"/>
    </row>
    <row r="376" spans="1:14" s="4" customFormat="1" ht="150" customHeight="1">
      <c r="A376" s="80" t="s">
        <v>960</v>
      </c>
      <c r="B376" s="81" t="s">
        <v>967</v>
      </c>
      <c r="C376" s="82" t="s">
        <v>962</v>
      </c>
      <c r="D376" s="49">
        <v>1</v>
      </c>
      <c r="E376" s="109">
        <v>355</v>
      </c>
      <c r="F376" s="109">
        <v>370</v>
      </c>
      <c r="G376" s="118" t="s">
        <v>963</v>
      </c>
      <c r="H376" s="111">
        <f t="shared" si="70"/>
        <v>0.26584799999999997</v>
      </c>
      <c r="I376" s="85" t="s">
        <v>964</v>
      </c>
      <c r="J376" s="107" t="s">
        <v>968</v>
      </c>
      <c r="K376" s="37" t="s">
        <v>378</v>
      </c>
      <c r="L376" s="26" t="s">
        <v>308</v>
      </c>
      <c r="M376" s="112" t="s">
        <v>966</v>
      </c>
      <c r="N376" s="39"/>
    </row>
    <row r="377" spans="1:14" s="4" customFormat="1" ht="150" customHeight="1">
      <c r="A377" s="80" t="s">
        <v>960</v>
      </c>
      <c r="B377" s="81" t="s">
        <v>969</v>
      </c>
      <c r="C377" s="82" t="s">
        <v>962</v>
      </c>
      <c r="D377" s="49">
        <v>1</v>
      </c>
      <c r="E377" s="109">
        <v>355</v>
      </c>
      <c r="F377" s="109">
        <v>370</v>
      </c>
      <c r="G377" s="118" t="s">
        <v>963</v>
      </c>
      <c r="H377" s="111">
        <f t="shared" si="70"/>
        <v>0.26584799999999997</v>
      </c>
      <c r="I377" s="85" t="s">
        <v>964</v>
      </c>
      <c r="J377" s="107" t="s">
        <v>968</v>
      </c>
      <c r="K377" s="37" t="s">
        <v>378</v>
      </c>
      <c r="L377" s="26" t="s">
        <v>308</v>
      </c>
      <c r="M377" s="112" t="s">
        <v>966</v>
      </c>
      <c r="N377" s="39"/>
    </row>
    <row r="378" spans="1:14" s="4" customFormat="1" ht="150" customHeight="1">
      <c r="A378" s="80" t="s">
        <v>960</v>
      </c>
      <c r="B378" s="81" t="s">
        <v>970</v>
      </c>
      <c r="C378" s="82" t="s">
        <v>962</v>
      </c>
      <c r="D378" s="49">
        <v>1</v>
      </c>
      <c r="E378" s="109">
        <v>328</v>
      </c>
      <c r="F378" s="109">
        <v>345</v>
      </c>
      <c r="G378" s="118" t="s">
        <v>963</v>
      </c>
      <c r="H378" s="111">
        <f t="shared" ref="H378:H381" si="71">0.99*0.41*0.69</f>
        <v>0.28007100000000001</v>
      </c>
      <c r="I378" s="85" t="s">
        <v>971</v>
      </c>
      <c r="J378" s="107" t="s">
        <v>965</v>
      </c>
      <c r="K378" s="37" t="s">
        <v>378</v>
      </c>
      <c r="L378" s="26" t="s">
        <v>308</v>
      </c>
      <c r="M378" s="112" t="s">
        <v>966</v>
      </c>
      <c r="N378" s="39"/>
    </row>
    <row r="379" spans="1:14" s="4" customFormat="1" ht="150" customHeight="1">
      <c r="A379" s="80" t="s">
        <v>960</v>
      </c>
      <c r="B379" s="81" t="s">
        <v>970</v>
      </c>
      <c r="C379" s="82" t="s">
        <v>962</v>
      </c>
      <c r="D379" s="49">
        <v>1</v>
      </c>
      <c r="E379" s="109">
        <v>328</v>
      </c>
      <c r="F379" s="109">
        <v>345</v>
      </c>
      <c r="G379" s="118" t="s">
        <v>963</v>
      </c>
      <c r="H379" s="111">
        <f t="shared" si="71"/>
        <v>0.28007100000000001</v>
      </c>
      <c r="I379" s="85" t="s">
        <v>971</v>
      </c>
      <c r="J379" s="107" t="s">
        <v>965</v>
      </c>
      <c r="K379" s="37" t="s">
        <v>378</v>
      </c>
      <c r="L379" s="26" t="s">
        <v>308</v>
      </c>
      <c r="M379" s="112" t="s">
        <v>966</v>
      </c>
      <c r="N379" s="39"/>
    </row>
    <row r="380" spans="1:14" s="4" customFormat="1" ht="150" customHeight="1">
      <c r="A380" s="80" t="s">
        <v>960</v>
      </c>
      <c r="B380" s="81" t="s">
        <v>972</v>
      </c>
      <c r="C380" s="82" t="s">
        <v>962</v>
      </c>
      <c r="D380" s="49">
        <v>1</v>
      </c>
      <c r="E380" s="109">
        <v>363</v>
      </c>
      <c r="F380" s="109">
        <v>380</v>
      </c>
      <c r="G380" s="118" t="s">
        <v>963</v>
      </c>
      <c r="H380" s="111">
        <f t="shared" si="71"/>
        <v>0.28007100000000001</v>
      </c>
      <c r="I380" s="85" t="s">
        <v>971</v>
      </c>
      <c r="J380" s="107" t="s">
        <v>968</v>
      </c>
      <c r="K380" s="37" t="s">
        <v>378</v>
      </c>
      <c r="L380" s="26" t="s">
        <v>308</v>
      </c>
      <c r="M380" s="112" t="s">
        <v>966</v>
      </c>
      <c r="N380" s="39"/>
    </row>
    <row r="381" spans="1:14" s="4" customFormat="1" ht="150" customHeight="1">
      <c r="A381" s="80" t="s">
        <v>960</v>
      </c>
      <c r="B381" s="81" t="s">
        <v>973</v>
      </c>
      <c r="C381" s="82" t="s">
        <v>962</v>
      </c>
      <c r="D381" s="49">
        <v>1</v>
      </c>
      <c r="E381" s="109">
        <v>363</v>
      </c>
      <c r="F381" s="109">
        <v>380</v>
      </c>
      <c r="G381" s="118" t="s">
        <v>963</v>
      </c>
      <c r="H381" s="111">
        <f t="shared" si="71"/>
        <v>0.28007100000000001</v>
      </c>
      <c r="I381" s="85" t="s">
        <v>971</v>
      </c>
      <c r="J381" s="107" t="s">
        <v>968</v>
      </c>
      <c r="K381" s="37" t="s">
        <v>378</v>
      </c>
      <c r="L381" s="26" t="s">
        <v>308</v>
      </c>
      <c r="M381" s="112" t="s">
        <v>966</v>
      </c>
      <c r="N381" s="39"/>
    </row>
    <row r="382" spans="1:14" s="4" customFormat="1" ht="150" customHeight="1">
      <c r="A382" s="80" t="s">
        <v>974</v>
      </c>
      <c r="B382" s="81" t="s">
        <v>975</v>
      </c>
      <c r="C382" s="82" t="s">
        <v>976</v>
      </c>
      <c r="D382" s="49">
        <v>1</v>
      </c>
      <c r="E382" s="109">
        <v>238</v>
      </c>
      <c r="F382" s="109">
        <v>248</v>
      </c>
      <c r="G382" s="118" t="s">
        <v>977</v>
      </c>
      <c r="H382" s="111">
        <f t="shared" ref="H382:H389" si="72">1*0.37*0.47</f>
        <v>0.1739</v>
      </c>
      <c r="I382" s="85" t="s">
        <v>361</v>
      </c>
      <c r="J382" s="107" t="s">
        <v>978</v>
      </c>
      <c r="K382" s="37" t="s">
        <v>378</v>
      </c>
      <c r="L382" s="26" t="s">
        <v>308</v>
      </c>
      <c r="M382" s="112" t="s">
        <v>979</v>
      </c>
      <c r="N382" s="39"/>
    </row>
    <row r="383" spans="1:14" s="4" customFormat="1" ht="150" customHeight="1">
      <c r="A383" s="80" t="s">
        <v>974</v>
      </c>
      <c r="B383" s="81" t="s">
        <v>980</v>
      </c>
      <c r="C383" s="82" t="s">
        <v>976</v>
      </c>
      <c r="D383" s="49">
        <v>1</v>
      </c>
      <c r="E383" s="109">
        <v>238</v>
      </c>
      <c r="F383" s="109">
        <v>248</v>
      </c>
      <c r="G383" s="118" t="s">
        <v>977</v>
      </c>
      <c r="H383" s="111">
        <f t="shared" si="72"/>
        <v>0.1739</v>
      </c>
      <c r="I383" s="85" t="s">
        <v>361</v>
      </c>
      <c r="J383" s="107" t="s">
        <v>978</v>
      </c>
      <c r="K383" s="37" t="s">
        <v>378</v>
      </c>
      <c r="L383" s="26" t="s">
        <v>308</v>
      </c>
      <c r="M383" s="112" t="s">
        <v>979</v>
      </c>
      <c r="N383" s="39"/>
    </row>
    <row r="384" spans="1:14" s="4" customFormat="1" ht="150" customHeight="1">
      <c r="A384" s="80" t="s">
        <v>974</v>
      </c>
      <c r="B384" s="81" t="s">
        <v>980</v>
      </c>
      <c r="C384" s="82" t="s">
        <v>976</v>
      </c>
      <c r="D384" s="49">
        <v>1</v>
      </c>
      <c r="E384" s="109">
        <v>238</v>
      </c>
      <c r="F384" s="109">
        <v>248</v>
      </c>
      <c r="G384" s="118" t="s">
        <v>977</v>
      </c>
      <c r="H384" s="111">
        <f t="shared" si="72"/>
        <v>0.1739</v>
      </c>
      <c r="I384" s="85" t="s">
        <v>361</v>
      </c>
      <c r="J384" s="107" t="s">
        <v>978</v>
      </c>
      <c r="K384" s="37" t="s">
        <v>378</v>
      </c>
      <c r="L384" s="26" t="s">
        <v>308</v>
      </c>
      <c r="M384" s="112" t="s">
        <v>979</v>
      </c>
      <c r="N384" s="39"/>
    </row>
    <row r="385" spans="1:14" s="4" customFormat="1" ht="150" customHeight="1">
      <c r="A385" s="80" t="s">
        <v>974</v>
      </c>
      <c r="B385" s="81" t="s">
        <v>975</v>
      </c>
      <c r="C385" s="82" t="s">
        <v>976</v>
      </c>
      <c r="D385" s="49">
        <v>1</v>
      </c>
      <c r="E385" s="109">
        <v>238</v>
      </c>
      <c r="F385" s="109">
        <v>248</v>
      </c>
      <c r="G385" s="118" t="s">
        <v>977</v>
      </c>
      <c r="H385" s="111">
        <f t="shared" si="72"/>
        <v>0.1739</v>
      </c>
      <c r="I385" s="85" t="s">
        <v>361</v>
      </c>
      <c r="J385" s="107" t="s">
        <v>978</v>
      </c>
      <c r="K385" s="37" t="s">
        <v>378</v>
      </c>
      <c r="L385" s="26" t="s">
        <v>308</v>
      </c>
      <c r="M385" s="112" t="s">
        <v>979</v>
      </c>
      <c r="N385" s="39"/>
    </row>
    <row r="386" spans="1:14" s="4" customFormat="1" ht="150" customHeight="1">
      <c r="A386" s="80" t="s">
        <v>974</v>
      </c>
      <c r="B386" s="81" t="s">
        <v>981</v>
      </c>
      <c r="C386" s="78" t="s">
        <v>982</v>
      </c>
      <c r="D386" s="49">
        <v>1</v>
      </c>
      <c r="E386" s="109">
        <v>275</v>
      </c>
      <c r="F386" s="109">
        <v>285</v>
      </c>
      <c r="G386" s="118" t="s">
        <v>977</v>
      </c>
      <c r="H386" s="111">
        <f t="shared" si="72"/>
        <v>0.1739</v>
      </c>
      <c r="I386" s="85" t="s">
        <v>361</v>
      </c>
      <c r="J386" s="107" t="s">
        <v>978</v>
      </c>
      <c r="K386" s="37" t="s">
        <v>378</v>
      </c>
      <c r="L386" s="26" t="s">
        <v>308</v>
      </c>
      <c r="M386" s="112" t="s">
        <v>979</v>
      </c>
      <c r="N386" s="39"/>
    </row>
    <row r="387" spans="1:14" s="4" customFormat="1" ht="150" customHeight="1">
      <c r="A387" s="80" t="s">
        <v>974</v>
      </c>
      <c r="B387" s="81" t="s">
        <v>983</v>
      </c>
      <c r="C387" s="78" t="s">
        <v>982</v>
      </c>
      <c r="D387" s="49">
        <v>1</v>
      </c>
      <c r="E387" s="109">
        <v>275</v>
      </c>
      <c r="F387" s="109">
        <v>285</v>
      </c>
      <c r="G387" s="118" t="s">
        <v>977</v>
      </c>
      <c r="H387" s="111">
        <f t="shared" si="72"/>
        <v>0.1739</v>
      </c>
      <c r="I387" s="85" t="s">
        <v>361</v>
      </c>
      <c r="J387" s="107" t="s">
        <v>978</v>
      </c>
      <c r="K387" s="37" t="s">
        <v>378</v>
      </c>
      <c r="L387" s="26" t="s">
        <v>308</v>
      </c>
      <c r="M387" s="112" t="s">
        <v>979</v>
      </c>
      <c r="N387" s="39"/>
    </row>
    <row r="388" spans="1:14" s="4" customFormat="1" ht="150" customHeight="1">
      <c r="A388" s="80" t="s">
        <v>974</v>
      </c>
      <c r="B388" s="81" t="s">
        <v>984</v>
      </c>
      <c r="C388" s="78" t="s">
        <v>945</v>
      </c>
      <c r="D388" s="49">
        <v>1</v>
      </c>
      <c r="E388" s="109">
        <v>275</v>
      </c>
      <c r="F388" s="109">
        <v>285</v>
      </c>
      <c r="G388" s="118" t="s">
        <v>977</v>
      </c>
      <c r="H388" s="111">
        <f t="shared" si="72"/>
        <v>0.1739</v>
      </c>
      <c r="I388" s="85" t="s">
        <v>361</v>
      </c>
      <c r="J388" s="107" t="s">
        <v>978</v>
      </c>
      <c r="K388" s="37" t="s">
        <v>378</v>
      </c>
      <c r="L388" s="26" t="s">
        <v>308</v>
      </c>
      <c r="M388" s="112" t="s">
        <v>979</v>
      </c>
      <c r="N388" s="39"/>
    </row>
    <row r="389" spans="1:14" s="4" customFormat="1" ht="150" customHeight="1">
      <c r="A389" s="80" t="s">
        <v>974</v>
      </c>
      <c r="B389" s="81" t="s">
        <v>985</v>
      </c>
      <c r="C389" s="78" t="s">
        <v>945</v>
      </c>
      <c r="D389" s="49">
        <v>1</v>
      </c>
      <c r="E389" s="109">
        <v>275</v>
      </c>
      <c r="F389" s="109">
        <v>285</v>
      </c>
      <c r="G389" s="118" t="s">
        <v>977</v>
      </c>
      <c r="H389" s="111">
        <f t="shared" si="72"/>
        <v>0.1739</v>
      </c>
      <c r="I389" s="85" t="s">
        <v>361</v>
      </c>
      <c r="J389" s="107" t="s">
        <v>978</v>
      </c>
      <c r="K389" s="37" t="s">
        <v>378</v>
      </c>
      <c r="L389" s="26" t="s">
        <v>308</v>
      </c>
      <c r="M389" s="112" t="s">
        <v>979</v>
      </c>
      <c r="N389" s="39"/>
    </row>
    <row r="390" spans="1:14" s="4" customFormat="1" ht="150" customHeight="1">
      <c r="A390" s="80" t="s">
        <v>986</v>
      </c>
      <c r="B390" s="81" t="s">
        <v>987</v>
      </c>
      <c r="C390" s="82" t="s">
        <v>988</v>
      </c>
      <c r="D390" s="49">
        <v>1</v>
      </c>
      <c r="E390" s="109">
        <v>265</v>
      </c>
      <c r="F390" s="109">
        <v>280</v>
      </c>
      <c r="G390" s="118" t="s">
        <v>989</v>
      </c>
      <c r="H390" s="111">
        <f>1.1*0.33*0.61</f>
        <v>0.22142999999999999</v>
      </c>
      <c r="I390" s="85" t="s">
        <v>990</v>
      </c>
      <c r="J390" s="107" t="s">
        <v>991</v>
      </c>
      <c r="K390" s="37" t="s">
        <v>378</v>
      </c>
      <c r="L390" s="26" t="s">
        <v>308</v>
      </c>
      <c r="M390" s="112" t="s">
        <v>992</v>
      </c>
      <c r="N390" s="39"/>
    </row>
    <row r="391" spans="1:14" s="4" customFormat="1" ht="150" customHeight="1">
      <c r="A391" s="80" t="s">
        <v>986</v>
      </c>
      <c r="B391" s="81" t="s">
        <v>987</v>
      </c>
      <c r="C391" s="82" t="s">
        <v>988</v>
      </c>
      <c r="D391" s="49">
        <v>1</v>
      </c>
      <c r="E391" s="109">
        <v>265</v>
      </c>
      <c r="F391" s="109">
        <v>280</v>
      </c>
      <c r="G391" s="118" t="s">
        <v>989</v>
      </c>
      <c r="H391" s="111">
        <f>1.1*0.33*0.61</f>
        <v>0.22142999999999999</v>
      </c>
      <c r="I391" s="85" t="s">
        <v>990</v>
      </c>
      <c r="J391" s="107" t="s">
        <v>991</v>
      </c>
      <c r="K391" s="37" t="s">
        <v>378</v>
      </c>
      <c r="L391" s="26" t="s">
        <v>308</v>
      </c>
      <c r="M391" s="112" t="s">
        <v>992</v>
      </c>
      <c r="N391" s="39"/>
    </row>
    <row r="392" spans="1:14" s="4" customFormat="1" ht="150" customHeight="1">
      <c r="A392" s="80" t="s">
        <v>993</v>
      </c>
      <c r="B392" s="81" t="s">
        <v>994</v>
      </c>
      <c r="C392" s="82" t="s">
        <v>988</v>
      </c>
      <c r="D392" s="49">
        <v>1</v>
      </c>
      <c r="E392" s="109">
        <v>195</v>
      </c>
      <c r="F392" s="109">
        <v>205</v>
      </c>
      <c r="G392" s="118" t="s">
        <v>995</v>
      </c>
      <c r="H392" s="111">
        <f t="shared" ref="H392:H396" si="73">0.84*0.39*0.5</f>
        <v>0.1638</v>
      </c>
      <c r="I392" s="85" t="s">
        <v>996</v>
      </c>
      <c r="J392" s="107" t="s">
        <v>997</v>
      </c>
      <c r="K392" s="37" t="s">
        <v>378</v>
      </c>
      <c r="L392" s="26" t="s">
        <v>308</v>
      </c>
      <c r="M392" s="112" t="s">
        <v>998</v>
      </c>
      <c r="N392" s="39"/>
    </row>
    <row r="393" spans="1:14" s="4" customFormat="1" ht="150" customHeight="1">
      <c r="A393" s="80" t="s">
        <v>993</v>
      </c>
      <c r="B393" s="81" t="s">
        <v>994</v>
      </c>
      <c r="C393" s="82" t="s">
        <v>988</v>
      </c>
      <c r="D393" s="49">
        <v>1</v>
      </c>
      <c r="E393" s="109">
        <v>195</v>
      </c>
      <c r="F393" s="109">
        <v>205</v>
      </c>
      <c r="G393" s="118" t="s">
        <v>995</v>
      </c>
      <c r="H393" s="111">
        <f t="shared" si="73"/>
        <v>0.1638</v>
      </c>
      <c r="I393" s="85" t="s">
        <v>996</v>
      </c>
      <c r="J393" s="107" t="s">
        <v>997</v>
      </c>
      <c r="K393" s="37" t="s">
        <v>378</v>
      </c>
      <c r="L393" s="26" t="s">
        <v>308</v>
      </c>
      <c r="M393" s="112" t="s">
        <v>998</v>
      </c>
      <c r="N393" s="39"/>
    </row>
    <row r="394" spans="1:14" s="4" customFormat="1" ht="150" customHeight="1">
      <c r="A394" s="80" t="s">
        <v>993</v>
      </c>
      <c r="B394" s="81" t="s">
        <v>999</v>
      </c>
      <c r="C394" s="82" t="s">
        <v>988</v>
      </c>
      <c r="D394" s="49">
        <v>1</v>
      </c>
      <c r="E394" s="109">
        <v>200</v>
      </c>
      <c r="F394" s="109">
        <v>210</v>
      </c>
      <c r="G394" s="118" t="s">
        <v>995</v>
      </c>
      <c r="H394" s="111">
        <f t="shared" si="73"/>
        <v>0.1638</v>
      </c>
      <c r="I394" s="85" t="s">
        <v>996</v>
      </c>
      <c r="J394" s="107" t="s">
        <v>997</v>
      </c>
      <c r="K394" s="37" t="s">
        <v>378</v>
      </c>
      <c r="L394" s="26" t="s">
        <v>308</v>
      </c>
      <c r="M394" s="112" t="s">
        <v>1000</v>
      </c>
      <c r="N394" s="39"/>
    </row>
    <row r="395" spans="1:14" s="4" customFormat="1" ht="150" customHeight="1">
      <c r="A395" s="80" t="s">
        <v>993</v>
      </c>
      <c r="B395" s="81" t="s">
        <v>999</v>
      </c>
      <c r="C395" s="82" t="s">
        <v>988</v>
      </c>
      <c r="D395" s="49">
        <v>1</v>
      </c>
      <c r="E395" s="109">
        <v>200</v>
      </c>
      <c r="F395" s="109">
        <v>210</v>
      </c>
      <c r="G395" s="118" t="s">
        <v>995</v>
      </c>
      <c r="H395" s="111">
        <f t="shared" si="73"/>
        <v>0.1638</v>
      </c>
      <c r="I395" s="85" t="s">
        <v>996</v>
      </c>
      <c r="J395" s="107" t="s">
        <v>997</v>
      </c>
      <c r="K395" s="37" t="s">
        <v>378</v>
      </c>
      <c r="L395" s="26" t="s">
        <v>308</v>
      </c>
      <c r="M395" s="112" t="s">
        <v>1000</v>
      </c>
      <c r="N395" s="39"/>
    </row>
    <row r="396" spans="1:14" s="4" customFormat="1" ht="150" customHeight="1">
      <c r="A396" s="80" t="s">
        <v>993</v>
      </c>
      <c r="B396" s="81" t="s">
        <v>999</v>
      </c>
      <c r="C396" s="82" t="s">
        <v>988</v>
      </c>
      <c r="D396" s="49">
        <v>1</v>
      </c>
      <c r="E396" s="109">
        <v>200</v>
      </c>
      <c r="F396" s="109">
        <v>210</v>
      </c>
      <c r="G396" s="118" t="s">
        <v>995</v>
      </c>
      <c r="H396" s="111">
        <f t="shared" si="73"/>
        <v>0.1638</v>
      </c>
      <c r="I396" s="85" t="s">
        <v>996</v>
      </c>
      <c r="J396" s="107" t="s">
        <v>997</v>
      </c>
      <c r="K396" s="37" t="s">
        <v>378</v>
      </c>
      <c r="L396" s="26" t="s">
        <v>308</v>
      </c>
      <c r="M396" s="112" t="s">
        <v>1000</v>
      </c>
      <c r="N396" s="39"/>
    </row>
    <row r="397" spans="1:14" s="4" customFormat="1" ht="150" customHeight="1">
      <c r="A397" s="80" t="s">
        <v>993</v>
      </c>
      <c r="B397" s="81" t="s">
        <v>1001</v>
      </c>
      <c r="C397" s="82" t="s">
        <v>988</v>
      </c>
      <c r="D397" s="49">
        <v>1</v>
      </c>
      <c r="E397" s="109">
        <v>175</v>
      </c>
      <c r="F397" s="109">
        <v>185</v>
      </c>
      <c r="G397" s="118" t="s">
        <v>1002</v>
      </c>
      <c r="H397" s="111">
        <f>0.85*0.44*0.46</f>
        <v>0.17204</v>
      </c>
      <c r="I397" s="85" t="s">
        <v>1003</v>
      </c>
      <c r="J397" s="107" t="s">
        <v>1004</v>
      </c>
      <c r="K397" s="37" t="s">
        <v>378</v>
      </c>
      <c r="L397" s="26" t="s">
        <v>308</v>
      </c>
      <c r="M397" s="112" t="s">
        <v>1005</v>
      </c>
      <c r="N397" s="39"/>
    </row>
    <row r="398" spans="1:14" s="4" customFormat="1" ht="150" customHeight="1">
      <c r="A398" s="80" t="s">
        <v>993</v>
      </c>
      <c r="B398" s="81" t="s">
        <v>1006</v>
      </c>
      <c r="C398" s="82" t="s">
        <v>988</v>
      </c>
      <c r="D398" s="49">
        <v>1</v>
      </c>
      <c r="E398" s="109">
        <v>188</v>
      </c>
      <c r="F398" s="109">
        <v>198</v>
      </c>
      <c r="G398" s="118" t="s">
        <v>1002</v>
      </c>
      <c r="H398" s="111">
        <f>0.85*0.44*0.46</f>
        <v>0.17204</v>
      </c>
      <c r="I398" s="85" t="s">
        <v>1003</v>
      </c>
      <c r="J398" s="107" t="s">
        <v>1007</v>
      </c>
      <c r="K398" s="37" t="s">
        <v>378</v>
      </c>
      <c r="L398" s="26" t="s">
        <v>308</v>
      </c>
      <c r="M398" s="112" t="s">
        <v>1005</v>
      </c>
      <c r="N398" s="39"/>
    </row>
    <row r="399" spans="1:14" s="4" customFormat="1" ht="150" customHeight="1">
      <c r="A399" s="80" t="s">
        <v>993</v>
      </c>
      <c r="B399" s="81" t="s">
        <v>1008</v>
      </c>
      <c r="C399" s="82" t="s">
        <v>1009</v>
      </c>
      <c r="D399" s="49">
        <v>1</v>
      </c>
      <c r="E399" s="109">
        <v>243</v>
      </c>
      <c r="F399" s="109">
        <v>255</v>
      </c>
      <c r="G399" s="118" t="s">
        <v>1010</v>
      </c>
      <c r="H399" s="111">
        <f t="shared" ref="H399:H403" si="74">0.89*0.43*0.55</f>
        <v>0.21048500000000001</v>
      </c>
      <c r="I399" s="85" t="s">
        <v>1011</v>
      </c>
      <c r="J399" s="107" t="s">
        <v>1012</v>
      </c>
      <c r="K399" s="37" t="s">
        <v>378</v>
      </c>
      <c r="L399" s="26" t="s">
        <v>308</v>
      </c>
      <c r="M399" s="112" t="s">
        <v>1013</v>
      </c>
      <c r="N399" s="39"/>
    </row>
    <row r="400" spans="1:14" s="4" customFormat="1" ht="150" customHeight="1">
      <c r="A400" s="80" t="s">
        <v>993</v>
      </c>
      <c r="B400" s="81" t="s">
        <v>1008</v>
      </c>
      <c r="C400" s="82" t="s">
        <v>1009</v>
      </c>
      <c r="D400" s="49">
        <v>1</v>
      </c>
      <c r="E400" s="109">
        <v>243</v>
      </c>
      <c r="F400" s="109">
        <v>255</v>
      </c>
      <c r="G400" s="118" t="s">
        <v>1010</v>
      </c>
      <c r="H400" s="111">
        <f t="shared" si="74"/>
        <v>0.21048500000000001</v>
      </c>
      <c r="I400" s="85" t="s">
        <v>1011</v>
      </c>
      <c r="J400" s="107" t="s">
        <v>1012</v>
      </c>
      <c r="K400" s="37" t="s">
        <v>378</v>
      </c>
      <c r="L400" s="26" t="s">
        <v>308</v>
      </c>
      <c r="M400" s="112" t="s">
        <v>1013</v>
      </c>
      <c r="N400" s="39"/>
    </row>
    <row r="401" spans="1:14" s="4" customFormat="1" ht="150" customHeight="1">
      <c r="A401" s="80" t="s">
        <v>993</v>
      </c>
      <c r="B401" s="81" t="s">
        <v>1008</v>
      </c>
      <c r="C401" s="82" t="s">
        <v>1009</v>
      </c>
      <c r="D401" s="49">
        <v>1</v>
      </c>
      <c r="E401" s="109">
        <v>243</v>
      </c>
      <c r="F401" s="109">
        <v>255</v>
      </c>
      <c r="G401" s="118" t="s">
        <v>1010</v>
      </c>
      <c r="H401" s="111">
        <f t="shared" si="74"/>
        <v>0.21048500000000001</v>
      </c>
      <c r="I401" s="85" t="s">
        <v>1011</v>
      </c>
      <c r="J401" s="107" t="s">
        <v>1012</v>
      </c>
      <c r="K401" s="37" t="s">
        <v>378</v>
      </c>
      <c r="L401" s="26" t="s">
        <v>308</v>
      </c>
      <c r="M401" s="112" t="s">
        <v>1013</v>
      </c>
      <c r="N401" s="39"/>
    </row>
    <row r="402" spans="1:14" s="4" customFormat="1" ht="150" customHeight="1">
      <c r="A402" s="80" t="s">
        <v>993</v>
      </c>
      <c r="B402" s="81" t="s">
        <v>1008</v>
      </c>
      <c r="C402" s="82" t="s">
        <v>1009</v>
      </c>
      <c r="D402" s="49">
        <v>1</v>
      </c>
      <c r="E402" s="109">
        <v>243</v>
      </c>
      <c r="F402" s="109">
        <v>255</v>
      </c>
      <c r="G402" s="118" t="s">
        <v>1010</v>
      </c>
      <c r="H402" s="111">
        <f t="shared" si="74"/>
        <v>0.21048500000000001</v>
      </c>
      <c r="I402" s="85" t="s">
        <v>1011</v>
      </c>
      <c r="J402" s="107" t="s">
        <v>1012</v>
      </c>
      <c r="K402" s="37" t="s">
        <v>378</v>
      </c>
      <c r="L402" s="26" t="s">
        <v>308</v>
      </c>
      <c r="M402" s="112" t="s">
        <v>1013</v>
      </c>
      <c r="N402" s="39"/>
    </row>
    <row r="403" spans="1:14" s="4" customFormat="1" ht="150" customHeight="1">
      <c r="A403" s="80" t="s">
        <v>993</v>
      </c>
      <c r="B403" s="81" t="s">
        <v>1008</v>
      </c>
      <c r="C403" s="82" t="s">
        <v>1009</v>
      </c>
      <c r="D403" s="49">
        <v>1</v>
      </c>
      <c r="E403" s="109">
        <v>243</v>
      </c>
      <c r="F403" s="109">
        <v>255</v>
      </c>
      <c r="G403" s="118" t="s">
        <v>1010</v>
      </c>
      <c r="H403" s="111">
        <f t="shared" si="74"/>
        <v>0.21048500000000001</v>
      </c>
      <c r="I403" s="85" t="s">
        <v>1011</v>
      </c>
      <c r="J403" s="107" t="s">
        <v>1012</v>
      </c>
      <c r="K403" s="37" t="s">
        <v>378</v>
      </c>
      <c r="L403" s="26" t="s">
        <v>308</v>
      </c>
      <c r="M403" s="112" t="s">
        <v>1013</v>
      </c>
      <c r="N403" s="39"/>
    </row>
    <row r="404" spans="1:14" s="4" customFormat="1" ht="150" customHeight="1">
      <c r="A404" s="80" t="s">
        <v>1014</v>
      </c>
      <c r="B404" s="81" t="s">
        <v>1015</v>
      </c>
      <c r="C404" s="82" t="s">
        <v>1016</v>
      </c>
      <c r="D404" s="49">
        <v>1</v>
      </c>
      <c r="E404" s="109">
        <v>220</v>
      </c>
      <c r="F404" s="109">
        <v>230</v>
      </c>
      <c r="G404" s="118" t="s">
        <v>1017</v>
      </c>
      <c r="H404" s="111">
        <f t="shared" ref="H404:H409" si="75">0.96*0.33*0.52</f>
        <v>0.16473599999999999</v>
      </c>
      <c r="I404" s="85" t="s">
        <v>1018</v>
      </c>
      <c r="J404" s="107" t="s">
        <v>1019</v>
      </c>
      <c r="K404" s="37" t="s">
        <v>378</v>
      </c>
      <c r="L404" s="26" t="s">
        <v>308</v>
      </c>
      <c r="M404" s="112" t="s">
        <v>1020</v>
      </c>
      <c r="N404" s="39"/>
    </row>
    <row r="405" spans="1:14" s="4" customFormat="1" ht="150" customHeight="1">
      <c r="A405" s="80" t="s">
        <v>1014</v>
      </c>
      <c r="B405" s="81" t="s">
        <v>1015</v>
      </c>
      <c r="C405" s="82" t="s">
        <v>1016</v>
      </c>
      <c r="D405" s="49">
        <v>1</v>
      </c>
      <c r="E405" s="109">
        <v>220</v>
      </c>
      <c r="F405" s="109">
        <v>230</v>
      </c>
      <c r="G405" s="118" t="s">
        <v>1017</v>
      </c>
      <c r="H405" s="111">
        <f t="shared" si="75"/>
        <v>0.16473599999999999</v>
      </c>
      <c r="I405" s="85" t="s">
        <v>1018</v>
      </c>
      <c r="J405" s="107" t="s">
        <v>1019</v>
      </c>
      <c r="K405" s="37" t="s">
        <v>378</v>
      </c>
      <c r="L405" s="26" t="s">
        <v>308</v>
      </c>
      <c r="M405" s="112" t="s">
        <v>1020</v>
      </c>
      <c r="N405" s="39"/>
    </row>
    <row r="406" spans="1:14" s="4" customFormat="1" ht="150" customHeight="1">
      <c r="A406" s="80" t="s">
        <v>1014</v>
      </c>
      <c r="B406" s="81" t="s">
        <v>1015</v>
      </c>
      <c r="C406" s="82" t="s">
        <v>1016</v>
      </c>
      <c r="D406" s="49">
        <v>1</v>
      </c>
      <c r="E406" s="109">
        <v>220</v>
      </c>
      <c r="F406" s="109">
        <v>230</v>
      </c>
      <c r="G406" s="118" t="s">
        <v>1017</v>
      </c>
      <c r="H406" s="111">
        <f t="shared" si="75"/>
        <v>0.16473599999999999</v>
      </c>
      <c r="I406" s="85" t="s">
        <v>1018</v>
      </c>
      <c r="J406" s="107" t="s">
        <v>1019</v>
      </c>
      <c r="K406" s="37" t="s">
        <v>378</v>
      </c>
      <c r="L406" s="26" t="s">
        <v>308</v>
      </c>
      <c r="M406" s="112" t="s">
        <v>1020</v>
      </c>
      <c r="N406" s="39"/>
    </row>
    <row r="407" spans="1:14" s="4" customFormat="1" ht="150" customHeight="1">
      <c r="A407" s="80" t="s">
        <v>1014</v>
      </c>
      <c r="B407" s="81" t="s">
        <v>1021</v>
      </c>
      <c r="C407" s="78" t="s">
        <v>1022</v>
      </c>
      <c r="D407" s="49">
        <v>1</v>
      </c>
      <c r="E407" s="109">
        <v>260</v>
      </c>
      <c r="F407" s="109">
        <v>270</v>
      </c>
      <c r="G407" s="118" t="s">
        <v>1017</v>
      </c>
      <c r="H407" s="111">
        <f t="shared" si="75"/>
        <v>0.16473599999999999</v>
      </c>
      <c r="I407" s="85" t="s">
        <v>1018</v>
      </c>
      <c r="J407" s="107" t="s">
        <v>1019</v>
      </c>
      <c r="K407" s="37" t="s">
        <v>378</v>
      </c>
      <c r="L407" s="26" t="s">
        <v>308</v>
      </c>
      <c r="M407" s="112" t="s">
        <v>1020</v>
      </c>
      <c r="N407" s="39"/>
    </row>
    <row r="408" spans="1:14" s="4" customFormat="1" ht="150" customHeight="1">
      <c r="A408" s="80" t="s">
        <v>1014</v>
      </c>
      <c r="B408" s="81" t="s">
        <v>1021</v>
      </c>
      <c r="C408" s="78" t="s">
        <v>1022</v>
      </c>
      <c r="D408" s="49">
        <v>1</v>
      </c>
      <c r="E408" s="109">
        <v>260</v>
      </c>
      <c r="F408" s="109">
        <v>270</v>
      </c>
      <c r="G408" s="118" t="s">
        <v>1017</v>
      </c>
      <c r="H408" s="111">
        <f t="shared" si="75"/>
        <v>0.16473599999999999</v>
      </c>
      <c r="I408" s="85" t="s">
        <v>1018</v>
      </c>
      <c r="J408" s="107" t="s">
        <v>1019</v>
      </c>
      <c r="K408" s="37" t="s">
        <v>378</v>
      </c>
      <c r="L408" s="26" t="s">
        <v>308</v>
      </c>
      <c r="M408" s="112" t="s">
        <v>1020</v>
      </c>
      <c r="N408" s="39"/>
    </row>
    <row r="409" spans="1:14" s="4" customFormat="1" ht="150" customHeight="1">
      <c r="A409" s="80" t="s">
        <v>1014</v>
      </c>
      <c r="B409" s="81" t="s">
        <v>1021</v>
      </c>
      <c r="C409" s="78" t="s">
        <v>1022</v>
      </c>
      <c r="D409" s="49">
        <v>1</v>
      </c>
      <c r="E409" s="109">
        <v>260</v>
      </c>
      <c r="F409" s="109">
        <v>270</v>
      </c>
      <c r="G409" s="118" t="s">
        <v>1017</v>
      </c>
      <c r="H409" s="111">
        <f t="shared" si="75"/>
        <v>0.16473599999999999</v>
      </c>
      <c r="I409" s="85" t="s">
        <v>1018</v>
      </c>
      <c r="J409" s="107" t="s">
        <v>1019</v>
      </c>
      <c r="K409" s="37" t="s">
        <v>378</v>
      </c>
      <c r="L409" s="26" t="s">
        <v>308</v>
      </c>
      <c r="M409" s="112" t="s">
        <v>1020</v>
      </c>
      <c r="N409" s="39"/>
    </row>
    <row r="410" spans="1:14" s="4" customFormat="1" ht="150" customHeight="1">
      <c r="A410" s="80" t="s">
        <v>1023</v>
      </c>
      <c r="B410" s="81" t="s">
        <v>1024</v>
      </c>
      <c r="C410" s="82" t="s">
        <v>1025</v>
      </c>
      <c r="D410" s="49">
        <v>1</v>
      </c>
      <c r="E410" s="109">
        <v>183</v>
      </c>
      <c r="F410" s="109">
        <v>190</v>
      </c>
      <c r="G410" s="118" t="s">
        <v>1026</v>
      </c>
      <c r="H410" s="111">
        <f t="shared" ref="H410:H412" si="76">0.72*0.38*0.43</f>
        <v>0.117648</v>
      </c>
      <c r="I410" s="85" t="s">
        <v>1027</v>
      </c>
      <c r="J410" s="107" t="s">
        <v>1028</v>
      </c>
      <c r="K410" s="37" t="s">
        <v>378</v>
      </c>
      <c r="L410" s="26" t="s">
        <v>308</v>
      </c>
      <c r="M410" s="112"/>
      <c r="N410" s="39"/>
    </row>
    <row r="411" spans="1:14" s="4" customFormat="1" ht="150" customHeight="1">
      <c r="A411" s="80" t="s">
        <v>1023</v>
      </c>
      <c r="B411" s="81" t="s">
        <v>1024</v>
      </c>
      <c r="C411" s="82" t="s">
        <v>1025</v>
      </c>
      <c r="D411" s="49">
        <v>1</v>
      </c>
      <c r="E411" s="109">
        <v>183</v>
      </c>
      <c r="F411" s="109">
        <v>190</v>
      </c>
      <c r="G411" s="118" t="s">
        <v>1026</v>
      </c>
      <c r="H411" s="111">
        <f t="shared" si="76"/>
        <v>0.117648</v>
      </c>
      <c r="I411" s="85" t="s">
        <v>1027</v>
      </c>
      <c r="J411" s="107" t="s">
        <v>1028</v>
      </c>
      <c r="K411" s="37" t="s">
        <v>378</v>
      </c>
      <c r="L411" s="26" t="s">
        <v>308</v>
      </c>
      <c r="M411" s="112"/>
      <c r="N411" s="39"/>
    </row>
    <row r="412" spans="1:14" s="4" customFormat="1" ht="150" customHeight="1">
      <c r="A412" s="80" t="s">
        <v>1023</v>
      </c>
      <c r="B412" s="81" t="s">
        <v>1024</v>
      </c>
      <c r="C412" s="82" t="s">
        <v>1025</v>
      </c>
      <c r="D412" s="49">
        <v>1</v>
      </c>
      <c r="E412" s="109">
        <v>183</v>
      </c>
      <c r="F412" s="109">
        <v>190</v>
      </c>
      <c r="G412" s="118" t="s">
        <v>1026</v>
      </c>
      <c r="H412" s="111">
        <f t="shared" si="76"/>
        <v>0.117648</v>
      </c>
      <c r="I412" s="85" t="s">
        <v>1027</v>
      </c>
      <c r="J412" s="107" t="s">
        <v>1028</v>
      </c>
      <c r="K412" s="37" t="s">
        <v>378</v>
      </c>
      <c r="L412" s="26" t="s">
        <v>308</v>
      </c>
      <c r="M412" s="112"/>
      <c r="N412" s="39"/>
    </row>
    <row r="413" spans="1:14" s="4" customFormat="1" ht="150" customHeight="1">
      <c r="A413" s="80" t="s">
        <v>1023</v>
      </c>
      <c r="B413" s="81" t="s">
        <v>1029</v>
      </c>
      <c r="C413" s="82" t="s">
        <v>1030</v>
      </c>
      <c r="D413" s="49">
        <v>1</v>
      </c>
      <c r="E413" s="109">
        <v>245</v>
      </c>
      <c r="F413" s="109">
        <v>255</v>
      </c>
      <c r="G413" s="118" t="s">
        <v>1031</v>
      </c>
      <c r="H413" s="111">
        <f t="shared" ref="H413:H416" si="77">0.85*0.42*0.47</f>
        <v>0.16778999999999999</v>
      </c>
      <c r="I413" s="85" t="s">
        <v>1032</v>
      </c>
      <c r="J413" s="107" t="s">
        <v>1033</v>
      </c>
      <c r="K413" s="37" t="s">
        <v>378</v>
      </c>
      <c r="L413" s="26" t="s">
        <v>308</v>
      </c>
      <c r="M413" s="112" t="s">
        <v>1034</v>
      </c>
      <c r="N413" s="39"/>
    </row>
    <row r="414" spans="1:14" s="4" customFormat="1" ht="150" customHeight="1">
      <c r="A414" s="80" t="s">
        <v>1023</v>
      </c>
      <c r="B414" s="81" t="s">
        <v>1029</v>
      </c>
      <c r="C414" s="82" t="s">
        <v>1030</v>
      </c>
      <c r="D414" s="49">
        <v>1</v>
      </c>
      <c r="E414" s="109">
        <v>245</v>
      </c>
      <c r="F414" s="109">
        <v>255</v>
      </c>
      <c r="G414" s="118" t="s">
        <v>1031</v>
      </c>
      <c r="H414" s="111">
        <f t="shared" si="77"/>
        <v>0.16778999999999999</v>
      </c>
      <c r="I414" s="85" t="s">
        <v>1032</v>
      </c>
      <c r="J414" s="107" t="s">
        <v>1033</v>
      </c>
      <c r="K414" s="37" t="s">
        <v>378</v>
      </c>
      <c r="L414" s="26" t="s">
        <v>308</v>
      </c>
      <c r="M414" s="112" t="s">
        <v>1034</v>
      </c>
      <c r="N414" s="39"/>
    </row>
    <row r="415" spans="1:14" s="4" customFormat="1" ht="150" customHeight="1">
      <c r="A415" s="80" t="s">
        <v>1023</v>
      </c>
      <c r="B415" s="81" t="s">
        <v>1029</v>
      </c>
      <c r="C415" s="82" t="s">
        <v>1030</v>
      </c>
      <c r="D415" s="49">
        <v>1</v>
      </c>
      <c r="E415" s="109">
        <v>245</v>
      </c>
      <c r="F415" s="109">
        <v>255</v>
      </c>
      <c r="G415" s="118" t="s">
        <v>1031</v>
      </c>
      <c r="H415" s="111">
        <f t="shared" si="77"/>
        <v>0.16778999999999999</v>
      </c>
      <c r="I415" s="85" t="s">
        <v>1032</v>
      </c>
      <c r="J415" s="107" t="s">
        <v>1033</v>
      </c>
      <c r="K415" s="37" t="s">
        <v>378</v>
      </c>
      <c r="L415" s="26" t="s">
        <v>308</v>
      </c>
      <c r="M415" s="112" t="s">
        <v>1034</v>
      </c>
      <c r="N415" s="39"/>
    </row>
    <row r="416" spans="1:14" s="4" customFormat="1" ht="150" customHeight="1">
      <c r="A416" s="80" t="s">
        <v>1023</v>
      </c>
      <c r="B416" s="81" t="s">
        <v>1029</v>
      </c>
      <c r="C416" s="82" t="s">
        <v>1030</v>
      </c>
      <c r="D416" s="49">
        <v>1</v>
      </c>
      <c r="E416" s="109">
        <v>245</v>
      </c>
      <c r="F416" s="109">
        <v>255</v>
      </c>
      <c r="G416" s="118" t="s">
        <v>1031</v>
      </c>
      <c r="H416" s="111">
        <f t="shared" si="77"/>
        <v>0.16778999999999999</v>
      </c>
      <c r="I416" s="85" t="s">
        <v>1032</v>
      </c>
      <c r="J416" s="107" t="s">
        <v>1033</v>
      </c>
      <c r="K416" s="37" t="s">
        <v>378</v>
      </c>
      <c r="L416" s="26" t="s">
        <v>308</v>
      </c>
      <c r="M416" s="112" t="s">
        <v>1034</v>
      </c>
      <c r="N416" s="39"/>
    </row>
    <row r="417" spans="1:14" s="4" customFormat="1" ht="150" customHeight="1">
      <c r="A417" s="80" t="s">
        <v>1023</v>
      </c>
      <c r="B417" s="81" t="s">
        <v>1035</v>
      </c>
      <c r="C417" s="82" t="s">
        <v>1036</v>
      </c>
      <c r="D417" s="49">
        <v>1</v>
      </c>
      <c r="E417" s="109">
        <v>263</v>
      </c>
      <c r="F417" s="109">
        <v>275</v>
      </c>
      <c r="G417" s="118" t="s">
        <v>1037</v>
      </c>
      <c r="H417" s="111">
        <f t="shared" ref="H417:H419" si="78">0.85*0.42*0.565</f>
        <v>0.201705</v>
      </c>
      <c r="I417" s="85" t="s">
        <v>1038</v>
      </c>
      <c r="J417" s="107" t="s">
        <v>1028</v>
      </c>
      <c r="K417" s="37" t="s">
        <v>378</v>
      </c>
      <c r="L417" s="26" t="s">
        <v>308</v>
      </c>
      <c r="M417" s="112" t="s">
        <v>1039</v>
      </c>
      <c r="N417" s="39"/>
    </row>
    <row r="418" spans="1:14" s="4" customFormat="1" ht="150" customHeight="1">
      <c r="A418" s="80" t="s">
        <v>1023</v>
      </c>
      <c r="B418" s="81" t="s">
        <v>1035</v>
      </c>
      <c r="C418" s="82" t="s">
        <v>1036</v>
      </c>
      <c r="D418" s="49">
        <v>1</v>
      </c>
      <c r="E418" s="109">
        <v>263</v>
      </c>
      <c r="F418" s="109">
        <v>275</v>
      </c>
      <c r="G418" s="118" t="s">
        <v>1037</v>
      </c>
      <c r="H418" s="111">
        <f t="shared" si="78"/>
        <v>0.201705</v>
      </c>
      <c r="I418" s="85" t="s">
        <v>1038</v>
      </c>
      <c r="J418" s="107" t="s">
        <v>1028</v>
      </c>
      <c r="K418" s="37" t="s">
        <v>378</v>
      </c>
      <c r="L418" s="26" t="s">
        <v>308</v>
      </c>
      <c r="M418" s="112" t="s">
        <v>1039</v>
      </c>
      <c r="N418" s="39"/>
    </row>
    <row r="419" spans="1:14" s="4" customFormat="1" ht="150" customHeight="1">
      <c r="A419" s="80" t="s">
        <v>1023</v>
      </c>
      <c r="B419" s="81" t="s">
        <v>1035</v>
      </c>
      <c r="C419" s="82" t="s">
        <v>1036</v>
      </c>
      <c r="D419" s="49">
        <v>1</v>
      </c>
      <c r="E419" s="109">
        <v>263</v>
      </c>
      <c r="F419" s="109">
        <v>275</v>
      </c>
      <c r="G419" s="118" t="s">
        <v>1037</v>
      </c>
      <c r="H419" s="111">
        <f t="shared" si="78"/>
        <v>0.201705</v>
      </c>
      <c r="I419" s="85" t="s">
        <v>1038</v>
      </c>
      <c r="J419" s="107" t="s">
        <v>1028</v>
      </c>
      <c r="K419" s="37" t="s">
        <v>378</v>
      </c>
      <c r="L419" s="26" t="s">
        <v>308</v>
      </c>
      <c r="M419" s="112" t="s">
        <v>1039</v>
      </c>
      <c r="N419" s="39"/>
    </row>
    <row r="420" spans="1:14" s="4" customFormat="1" ht="150" customHeight="1">
      <c r="A420" s="80" t="s">
        <v>1023</v>
      </c>
      <c r="B420" s="81" t="s">
        <v>1040</v>
      </c>
      <c r="C420" s="82" t="s">
        <v>1041</v>
      </c>
      <c r="D420" s="49">
        <v>1</v>
      </c>
      <c r="E420" s="109">
        <v>280</v>
      </c>
      <c r="F420" s="109">
        <v>290</v>
      </c>
      <c r="G420" s="118" t="s">
        <v>1042</v>
      </c>
      <c r="H420" s="111">
        <f t="shared" ref="H420:H422" si="79">0.98*0.315*0.56</f>
        <v>0.172872</v>
      </c>
      <c r="I420" s="85" t="s">
        <v>1043</v>
      </c>
      <c r="J420" s="107" t="s">
        <v>1044</v>
      </c>
      <c r="K420" s="37" t="s">
        <v>378</v>
      </c>
      <c r="L420" s="26" t="s">
        <v>308</v>
      </c>
      <c r="M420" s="112" t="s">
        <v>1045</v>
      </c>
      <c r="N420" s="39"/>
    </row>
    <row r="421" spans="1:14" s="4" customFormat="1" ht="150" customHeight="1">
      <c r="A421" s="80" t="s">
        <v>1023</v>
      </c>
      <c r="B421" s="81" t="s">
        <v>1046</v>
      </c>
      <c r="C421" s="82" t="s">
        <v>1041</v>
      </c>
      <c r="D421" s="49">
        <v>1</v>
      </c>
      <c r="E421" s="109">
        <v>290</v>
      </c>
      <c r="F421" s="109">
        <v>300</v>
      </c>
      <c r="G421" s="118" t="s">
        <v>1042</v>
      </c>
      <c r="H421" s="111">
        <f t="shared" si="79"/>
        <v>0.172872</v>
      </c>
      <c r="I421" s="85" t="s">
        <v>1043</v>
      </c>
      <c r="J421" s="107" t="s">
        <v>1047</v>
      </c>
      <c r="K421" s="37" t="s">
        <v>378</v>
      </c>
      <c r="L421" s="26" t="s">
        <v>308</v>
      </c>
      <c r="M421" s="112" t="s">
        <v>1045</v>
      </c>
      <c r="N421" s="39"/>
    </row>
    <row r="422" spans="1:14" s="4" customFormat="1" ht="150" customHeight="1">
      <c r="A422" s="80" t="s">
        <v>1023</v>
      </c>
      <c r="B422" s="81" t="s">
        <v>1046</v>
      </c>
      <c r="C422" s="82" t="s">
        <v>1041</v>
      </c>
      <c r="D422" s="49">
        <v>1</v>
      </c>
      <c r="E422" s="109">
        <v>305</v>
      </c>
      <c r="F422" s="109">
        <v>315</v>
      </c>
      <c r="G422" s="118" t="s">
        <v>1042</v>
      </c>
      <c r="H422" s="111">
        <f t="shared" si="79"/>
        <v>0.172872</v>
      </c>
      <c r="I422" s="85" t="s">
        <v>1043</v>
      </c>
      <c r="J422" s="107" t="s">
        <v>1048</v>
      </c>
      <c r="K422" s="37" t="s">
        <v>378</v>
      </c>
      <c r="L422" s="26" t="s">
        <v>308</v>
      </c>
      <c r="M422" s="112" t="s">
        <v>1045</v>
      </c>
      <c r="N422" s="39"/>
    </row>
    <row r="423" spans="1:14" s="4" customFormat="1" ht="150" customHeight="1">
      <c r="A423" s="121" t="s">
        <v>1049</v>
      </c>
      <c r="B423" s="122" t="s">
        <v>1050</v>
      </c>
      <c r="C423" s="123" t="s">
        <v>1051</v>
      </c>
      <c r="D423" s="49">
        <v>1</v>
      </c>
      <c r="E423" s="124">
        <v>273</v>
      </c>
      <c r="F423" s="124">
        <v>286</v>
      </c>
      <c r="G423" s="125" t="s">
        <v>1052</v>
      </c>
      <c r="H423" s="126">
        <f t="shared" ref="H423:H427" si="80">1.06*0.335*0.61</f>
        <v>0.216611</v>
      </c>
      <c r="I423" s="127" t="s">
        <v>1053</v>
      </c>
      <c r="J423" s="128" t="s">
        <v>1054</v>
      </c>
      <c r="K423" s="129" t="s">
        <v>378</v>
      </c>
      <c r="L423" s="130" t="s">
        <v>308</v>
      </c>
      <c r="M423" s="131" t="s">
        <v>1055</v>
      </c>
      <c r="N423" s="132"/>
    </row>
    <row r="424" spans="1:14" s="4" customFormat="1" ht="150" customHeight="1">
      <c r="A424" s="121" t="s">
        <v>1049</v>
      </c>
      <c r="B424" s="81" t="s">
        <v>1050</v>
      </c>
      <c r="C424" s="82" t="s">
        <v>1051</v>
      </c>
      <c r="D424" s="49">
        <v>1</v>
      </c>
      <c r="E424" s="109">
        <v>273</v>
      </c>
      <c r="F424" s="109">
        <v>286</v>
      </c>
      <c r="G424" s="118" t="s">
        <v>1052</v>
      </c>
      <c r="H424" s="111">
        <f t="shared" si="80"/>
        <v>0.216611</v>
      </c>
      <c r="I424" s="85" t="s">
        <v>1053</v>
      </c>
      <c r="J424" s="107" t="s">
        <v>1054</v>
      </c>
      <c r="K424" s="133" t="s">
        <v>378</v>
      </c>
      <c r="L424" s="26" t="s">
        <v>308</v>
      </c>
      <c r="M424" s="112" t="s">
        <v>1055</v>
      </c>
      <c r="N424" s="39"/>
    </row>
    <row r="425" spans="1:14" s="4" customFormat="1" ht="150" customHeight="1">
      <c r="A425" s="121" t="s">
        <v>1049</v>
      </c>
      <c r="B425" s="81" t="s">
        <v>1056</v>
      </c>
      <c r="C425" s="82" t="s">
        <v>1051</v>
      </c>
      <c r="D425" s="49">
        <v>1</v>
      </c>
      <c r="E425" s="109">
        <v>285</v>
      </c>
      <c r="F425" s="109">
        <v>298</v>
      </c>
      <c r="G425" s="118" t="s">
        <v>1052</v>
      </c>
      <c r="H425" s="111">
        <f t="shared" si="80"/>
        <v>0.216611</v>
      </c>
      <c r="I425" s="85" t="s">
        <v>1053</v>
      </c>
      <c r="J425" s="107" t="s">
        <v>1057</v>
      </c>
      <c r="K425" s="133" t="s">
        <v>378</v>
      </c>
      <c r="L425" s="26" t="s">
        <v>308</v>
      </c>
      <c r="M425" s="112" t="s">
        <v>1055</v>
      </c>
      <c r="N425" s="39"/>
    </row>
    <row r="426" spans="1:14" s="4" customFormat="1" ht="150" customHeight="1">
      <c r="A426" s="121" t="s">
        <v>1049</v>
      </c>
      <c r="B426" s="81" t="s">
        <v>1056</v>
      </c>
      <c r="C426" s="82" t="s">
        <v>1051</v>
      </c>
      <c r="D426" s="49">
        <v>1</v>
      </c>
      <c r="E426" s="109">
        <v>285</v>
      </c>
      <c r="F426" s="109">
        <v>298</v>
      </c>
      <c r="G426" s="118" t="s">
        <v>1052</v>
      </c>
      <c r="H426" s="111">
        <f t="shared" si="80"/>
        <v>0.216611</v>
      </c>
      <c r="I426" s="85" t="s">
        <v>1053</v>
      </c>
      <c r="J426" s="107" t="s">
        <v>1057</v>
      </c>
      <c r="K426" s="133" t="s">
        <v>378</v>
      </c>
      <c r="L426" s="26" t="s">
        <v>308</v>
      </c>
      <c r="M426" s="112" t="s">
        <v>1055</v>
      </c>
      <c r="N426" s="39"/>
    </row>
    <row r="427" spans="1:14" s="4" customFormat="1" ht="150" customHeight="1">
      <c r="A427" s="121" t="s">
        <v>1049</v>
      </c>
      <c r="B427" s="81" t="s">
        <v>1056</v>
      </c>
      <c r="C427" s="82" t="s">
        <v>1051</v>
      </c>
      <c r="D427" s="49">
        <v>1</v>
      </c>
      <c r="E427" s="109">
        <v>285</v>
      </c>
      <c r="F427" s="109">
        <v>298</v>
      </c>
      <c r="G427" s="118" t="s">
        <v>1052</v>
      </c>
      <c r="H427" s="111">
        <f t="shared" si="80"/>
        <v>0.216611</v>
      </c>
      <c r="I427" s="85" t="s">
        <v>1053</v>
      </c>
      <c r="J427" s="107" t="s">
        <v>1057</v>
      </c>
      <c r="K427" s="133" t="s">
        <v>378</v>
      </c>
      <c r="L427" s="26" t="s">
        <v>308</v>
      </c>
      <c r="M427" s="112" t="s">
        <v>1055</v>
      </c>
      <c r="N427" s="39"/>
    </row>
    <row r="428" spans="1:14" s="4" customFormat="1" ht="150" customHeight="1">
      <c r="A428" s="80" t="s">
        <v>1058</v>
      </c>
      <c r="B428" s="81" t="s">
        <v>1059</v>
      </c>
      <c r="C428" s="82" t="s">
        <v>1060</v>
      </c>
      <c r="D428" s="49">
        <v>1</v>
      </c>
      <c r="E428" s="109">
        <v>295</v>
      </c>
      <c r="F428" s="109">
        <v>310</v>
      </c>
      <c r="G428" s="118" t="s">
        <v>1061</v>
      </c>
      <c r="H428" s="111">
        <f>0.95*0.58*0.48</f>
        <v>0.26447999999999999</v>
      </c>
      <c r="I428" s="85" t="s">
        <v>1062</v>
      </c>
      <c r="J428" s="107" t="s">
        <v>1063</v>
      </c>
      <c r="K428" s="133" t="s">
        <v>378</v>
      </c>
      <c r="L428" s="26" t="s">
        <v>308</v>
      </c>
      <c r="M428" s="112" t="s">
        <v>1064</v>
      </c>
      <c r="N428" s="39"/>
    </row>
    <row r="429" spans="1:14" s="4" customFormat="1" ht="150" customHeight="1">
      <c r="A429" s="80" t="s">
        <v>1065</v>
      </c>
      <c r="B429" s="81" t="s">
        <v>1066</v>
      </c>
      <c r="C429" s="82" t="s">
        <v>1067</v>
      </c>
      <c r="D429" s="49">
        <v>1</v>
      </c>
      <c r="E429" s="109">
        <v>273</v>
      </c>
      <c r="F429" s="109">
        <v>288</v>
      </c>
      <c r="G429" s="118" t="s">
        <v>1068</v>
      </c>
      <c r="H429" s="111">
        <f t="shared" ref="H429:H434" si="81">1.05*0.34*0.61</f>
        <v>0.21776999999999999</v>
      </c>
      <c r="I429" s="85" t="s">
        <v>1069</v>
      </c>
      <c r="J429" s="107" t="s">
        <v>1070</v>
      </c>
      <c r="K429" s="133" t="s">
        <v>378</v>
      </c>
      <c r="L429" s="26" t="s">
        <v>308</v>
      </c>
      <c r="M429" s="112" t="s">
        <v>1071</v>
      </c>
      <c r="N429" s="39"/>
    </row>
    <row r="430" spans="1:14" s="4" customFormat="1" ht="150" customHeight="1">
      <c r="A430" s="80" t="s">
        <v>1065</v>
      </c>
      <c r="B430" s="81" t="s">
        <v>1072</v>
      </c>
      <c r="C430" s="82" t="s">
        <v>1067</v>
      </c>
      <c r="D430" s="49">
        <v>1</v>
      </c>
      <c r="E430" s="109">
        <v>283</v>
      </c>
      <c r="F430" s="109">
        <v>298</v>
      </c>
      <c r="G430" s="118" t="s">
        <v>1068</v>
      </c>
      <c r="H430" s="111">
        <f t="shared" si="81"/>
        <v>0.21776999999999999</v>
      </c>
      <c r="I430" s="85" t="s">
        <v>1069</v>
      </c>
      <c r="J430" s="107" t="s">
        <v>1070</v>
      </c>
      <c r="K430" s="133" t="s">
        <v>378</v>
      </c>
      <c r="L430" s="26" t="s">
        <v>308</v>
      </c>
      <c r="M430" s="112" t="s">
        <v>1071</v>
      </c>
      <c r="N430" s="39"/>
    </row>
    <row r="431" spans="1:14" s="4" customFormat="1" ht="150" customHeight="1">
      <c r="A431" s="80" t="s">
        <v>1065</v>
      </c>
      <c r="B431" s="81" t="s">
        <v>1073</v>
      </c>
      <c r="C431" s="82" t="s">
        <v>1067</v>
      </c>
      <c r="D431" s="49">
        <v>1</v>
      </c>
      <c r="E431" s="109">
        <v>288</v>
      </c>
      <c r="F431" s="109">
        <v>303</v>
      </c>
      <c r="G431" s="118" t="s">
        <v>1068</v>
      </c>
      <c r="H431" s="111">
        <f t="shared" si="81"/>
        <v>0.21776999999999999</v>
      </c>
      <c r="I431" s="85" t="s">
        <v>1069</v>
      </c>
      <c r="J431" s="107" t="s">
        <v>1074</v>
      </c>
      <c r="K431" s="133" t="s">
        <v>378</v>
      </c>
      <c r="L431" s="26" t="s">
        <v>308</v>
      </c>
      <c r="M431" s="112" t="s">
        <v>1071</v>
      </c>
      <c r="N431" s="39"/>
    </row>
    <row r="432" spans="1:14" s="4" customFormat="1" ht="150" customHeight="1">
      <c r="A432" s="80" t="s">
        <v>1065</v>
      </c>
      <c r="B432" s="81" t="s">
        <v>1075</v>
      </c>
      <c r="C432" s="82" t="s">
        <v>1067</v>
      </c>
      <c r="D432" s="49">
        <v>1</v>
      </c>
      <c r="E432" s="109">
        <v>298</v>
      </c>
      <c r="F432" s="109">
        <v>313</v>
      </c>
      <c r="G432" s="118" t="s">
        <v>1068</v>
      </c>
      <c r="H432" s="111">
        <f t="shared" si="81"/>
        <v>0.21776999999999999</v>
      </c>
      <c r="I432" s="85" t="s">
        <v>1069</v>
      </c>
      <c r="J432" s="107" t="s">
        <v>1076</v>
      </c>
      <c r="K432" s="133" t="s">
        <v>378</v>
      </c>
      <c r="L432" s="26" t="s">
        <v>308</v>
      </c>
      <c r="M432" s="112" t="s">
        <v>1071</v>
      </c>
      <c r="N432" s="39"/>
    </row>
    <row r="433" spans="1:14" s="4" customFormat="1" ht="150" customHeight="1">
      <c r="A433" s="80" t="s">
        <v>1065</v>
      </c>
      <c r="B433" s="81" t="s">
        <v>1077</v>
      </c>
      <c r="C433" s="82" t="s">
        <v>1067</v>
      </c>
      <c r="D433" s="49">
        <v>1</v>
      </c>
      <c r="E433" s="109">
        <v>298</v>
      </c>
      <c r="F433" s="109">
        <v>313</v>
      </c>
      <c r="G433" s="118" t="s">
        <v>1068</v>
      </c>
      <c r="H433" s="111">
        <f t="shared" si="81"/>
        <v>0.21776999999999999</v>
      </c>
      <c r="I433" s="85" t="s">
        <v>1069</v>
      </c>
      <c r="J433" s="107" t="s">
        <v>1076</v>
      </c>
      <c r="K433" s="133" t="s">
        <v>378</v>
      </c>
      <c r="L433" s="26" t="s">
        <v>308</v>
      </c>
      <c r="M433" s="112" t="s">
        <v>1071</v>
      </c>
      <c r="N433" s="39"/>
    </row>
    <row r="434" spans="1:14" s="4" customFormat="1" ht="150" customHeight="1">
      <c r="A434" s="80" t="s">
        <v>1065</v>
      </c>
      <c r="B434" s="81" t="s">
        <v>1078</v>
      </c>
      <c r="C434" s="82" t="s">
        <v>1067</v>
      </c>
      <c r="D434" s="49">
        <v>1</v>
      </c>
      <c r="E434" s="109">
        <v>313</v>
      </c>
      <c r="F434" s="109">
        <v>328</v>
      </c>
      <c r="G434" s="118" t="s">
        <v>1068</v>
      </c>
      <c r="H434" s="111">
        <f t="shared" si="81"/>
        <v>0.21776999999999999</v>
      </c>
      <c r="I434" s="85" t="s">
        <v>1069</v>
      </c>
      <c r="J434" s="107" t="s">
        <v>1079</v>
      </c>
      <c r="K434" s="133" t="s">
        <v>378</v>
      </c>
      <c r="L434" s="26" t="s">
        <v>308</v>
      </c>
      <c r="M434" s="112" t="s">
        <v>1071</v>
      </c>
      <c r="N434" s="39"/>
    </row>
    <row r="435" spans="1:14" s="4" customFormat="1" ht="150" customHeight="1">
      <c r="A435" s="80" t="s">
        <v>1080</v>
      </c>
      <c r="B435" s="81" t="s">
        <v>1081</v>
      </c>
      <c r="C435" s="82" t="s">
        <v>1082</v>
      </c>
      <c r="D435" s="49">
        <v>1</v>
      </c>
      <c r="E435" s="109">
        <v>210</v>
      </c>
      <c r="F435" s="109">
        <v>220</v>
      </c>
      <c r="G435" s="118" t="s">
        <v>1083</v>
      </c>
      <c r="H435" s="111">
        <f t="shared" ref="H435:H437" si="82">0.79*0.45*0.385</f>
        <v>0.1368675</v>
      </c>
      <c r="I435" s="85" t="s">
        <v>1084</v>
      </c>
      <c r="J435" s="107" t="s">
        <v>1085</v>
      </c>
      <c r="K435" s="133" t="s">
        <v>378</v>
      </c>
      <c r="L435" s="26" t="s">
        <v>308</v>
      </c>
      <c r="M435" s="112" t="s">
        <v>1086</v>
      </c>
      <c r="N435" s="39"/>
    </row>
    <row r="436" spans="1:14" s="4" customFormat="1" ht="150" customHeight="1">
      <c r="A436" s="80" t="s">
        <v>1080</v>
      </c>
      <c r="B436" s="81" t="s">
        <v>1081</v>
      </c>
      <c r="C436" s="82" t="s">
        <v>1082</v>
      </c>
      <c r="D436" s="49">
        <v>1</v>
      </c>
      <c r="E436" s="109">
        <v>210</v>
      </c>
      <c r="F436" s="109">
        <v>220</v>
      </c>
      <c r="G436" s="118" t="s">
        <v>1083</v>
      </c>
      <c r="H436" s="111">
        <f t="shared" si="82"/>
        <v>0.1368675</v>
      </c>
      <c r="I436" s="85" t="s">
        <v>1084</v>
      </c>
      <c r="J436" s="107" t="s">
        <v>1085</v>
      </c>
      <c r="K436" s="133" t="s">
        <v>378</v>
      </c>
      <c r="L436" s="26" t="s">
        <v>308</v>
      </c>
      <c r="M436" s="112" t="s">
        <v>1086</v>
      </c>
      <c r="N436" s="39"/>
    </row>
    <row r="437" spans="1:14" s="4" customFormat="1" ht="150" customHeight="1">
      <c r="A437" s="80" t="s">
        <v>1080</v>
      </c>
      <c r="B437" s="81" t="s">
        <v>1081</v>
      </c>
      <c r="C437" s="82" t="s">
        <v>1082</v>
      </c>
      <c r="D437" s="49">
        <v>1</v>
      </c>
      <c r="E437" s="109">
        <v>210</v>
      </c>
      <c r="F437" s="109">
        <v>220</v>
      </c>
      <c r="G437" s="118" t="s">
        <v>1083</v>
      </c>
      <c r="H437" s="111">
        <f t="shared" si="82"/>
        <v>0.1368675</v>
      </c>
      <c r="I437" s="85" t="s">
        <v>1084</v>
      </c>
      <c r="J437" s="107" t="s">
        <v>1085</v>
      </c>
      <c r="K437" s="133" t="s">
        <v>378</v>
      </c>
      <c r="L437" s="26" t="s">
        <v>308</v>
      </c>
      <c r="M437" s="112" t="s">
        <v>1086</v>
      </c>
      <c r="N437" s="39"/>
    </row>
    <row r="438" spans="1:14" s="4" customFormat="1" ht="150" customHeight="1">
      <c r="A438" s="80" t="s">
        <v>1080</v>
      </c>
      <c r="B438" s="81" t="s">
        <v>1087</v>
      </c>
      <c r="C438" s="82" t="s">
        <v>1088</v>
      </c>
      <c r="D438" s="49">
        <v>1</v>
      </c>
      <c r="E438" s="109">
        <v>273</v>
      </c>
      <c r="F438" s="109">
        <v>280</v>
      </c>
      <c r="G438" s="118" t="s">
        <v>1089</v>
      </c>
      <c r="H438" s="111">
        <f>0.81*0.28*0.51</f>
        <v>0.11566800000000001</v>
      </c>
      <c r="I438" s="85" t="s">
        <v>1090</v>
      </c>
      <c r="J438" s="107" t="s">
        <v>1091</v>
      </c>
      <c r="K438" s="133" t="s">
        <v>378</v>
      </c>
      <c r="L438" s="26" t="s">
        <v>308</v>
      </c>
      <c r="M438" s="112" t="s">
        <v>1092</v>
      </c>
      <c r="N438" s="39"/>
    </row>
    <row r="439" spans="1:14" s="4" customFormat="1" ht="150" customHeight="1">
      <c r="A439" s="80" t="s">
        <v>1080</v>
      </c>
      <c r="B439" s="81" t="s">
        <v>1093</v>
      </c>
      <c r="C439" s="82" t="s">
        <v>1088</v>
      </c>
      <c r="D439" s="49">
        <v>1</v>
      </c>
      <c r="E439" s="109">
        <v>308</v>
      </c>
      <c r="F439" s="109">
        <v>315</v>
      </c>
      <c r="G439" s="118" t="s">
        <v>1089</v>
      </c>
      <c r="H439" s="111">
        <f>0.81*0.28*0.51</f>
        <v>0.11566800000000001</v>
      </c>
      <c r="I439" s="85" t="s">
        <v>1090</v>
      </c>
      <c r="J439" s="107" t="s">
        <v>1094</v>
      </c>
      <c r="K439" s="133" t="s">
        <v>378</v>
      </c>
      <c r="L439" s="26" t="s">
        <v>308</v>
      </c>
      <c r="M439" s="112" t="s">
        <v>1092</v>
      </c>
      <c r="N439" s="39"/>
    </row>
    <row r="440" spans="1:14" s="4" customFormat="1" ht="150" customHeight="1">
      <c r="A440" s="80" t="s">
        <v>1080</v>
      </c>
      <c r="B440" s="81" t="s">
        <v>1095</v>
      </c>
      <c r="C440" s="82" t="s">
        <v>1088</v>
      </c>
      <c r="D440" s="49">
        <v>1</v>
      </c>
      <c r="E440" s="109">
        <v>405</v>
      </c>
      <c r="F440" s="109">
        <v>418</v>
      </c>
      <c r="G440" s="118" t="s">
        <v>1096</v>
      </c>
      <c r="H440" s="111">
        <f>1.03*0.335*0.61</f>
        <v>0.21048049999999999</v>
      </c>
      <c r="I440" s="85" t="s">
        <v>1097</v>
      </c>
      <c r="J440" s="107" t="s">
        <v>1098</v>
      </c>
      <c r="K440" s="133" t="s">
        <v>378</v>
      </c>
      <c r="L440" s="26" t="s">
        <v>308</v>
      </c>
      <c r="M440" s="112" t="s">
        <v>1099</v>
      </c>
      <c r="N440" s="39"/>
    </row>
    <row r="441" spans="1:14" s="4" customFormat="1" ht="150" customHeight="1">
      <c r="A441" s="80" t="s">
        <v>1080</v>
      </c>
      <c r="B441" s="81" t="s">
        <v>1100</v>
      </c>
      <c r="C441" s="82" t="s">
        <v>1088</v>
      </c>
      <c r="D441" s="49">
        <v>1</v>
      </c>
      <c r="E441" s="109">
        <v>420</v>
      </c>
      <c r="F441" s="109">
        <v>438</v>
      </c>
      <c r="G441" s="118" t="s">
        <v>1096</v>
      </c>
      <c r="H441" s="111">
        <f>1.03*0.335*0.61</f>
        <v>0.21048049999999999</v>
      </c>
      <c r="I441" s="85" t="s">
        <v>1097</v>
      </c>
      <c r="J441" s="107" t="s">
        <v>1101</v>
      </c>
      <c r="K441" s="133" t="s">
        <v>378</v>
      </c>
      <c r="L441" s="26" t="s">
        <v>308</v>
      </c>
      <c r="M441" s="112" t="s">
        <v>1099</v>
      </c>
      <c r="N441" s="39"/>
    </row>
    <row r="442" spans="1:14" s="4" customFormat="1" ht="150" customHeight="1">
      <c r="A442" s="80" t="s">
        <v>1102</v>
      </c>
      <c r="B442" s="81" t="s">
        <v>1103</v>
      </c>
      <c r="C442" s="82" t="s">
        <v>1104</v>
      </c>
      <c r="D442" s="49">
        <v>1</v>
      </c>
      <c r="E442" s="109">
        <v>328</v>
      </c>
      <c r="F442" s="109">
        <v>348</v>
      </c>
      <c r="G442" s="118" t="s">
        <v>1105</v>
      </c>
      <c r="H442" s="111">
        <f t="shared" ref="H442:H446" si="83">1.1*0.47*0.56</f>
        <v>0.28952</v>
      </c>
      <c r="I442" s="85" t="s">
        <v>1106</v>
      </c>
      <c r="J442" s="107" t="s">
        <v>1107</v>
      </c>
      <c r="K442" s="133" t="s">
        <v>378</v>
      </c>
      <c r="L442" s="26" t="s">
        <v>308</v>
      </c>
      <c r="M442" s="112" t="s">
        <v>1108</v>
      </c>
      <c r="N442" s="39"/>
    </row>
    <row r="443" spans="1:14" s="4" customFormat="1" ht="150" customHeight="1">
      <c r="A443" s="80" t="s">
        <v>1102</v>
      </c>
      <c r="B443" s="81" t="s">
        <v>1109</v>
      </c>
      <c r="C443" s="82" t="s">
        <v>1104</v>
      </c>
      <c r="D443" s="49">
        <v>1</v>
      </c>
      <c r="E443" s="109">
        <v>345</v>
      </c>
      <c r="F443" s="109">
        <v>365</v>
      </c>
      <c r="G443" s="118" t="s">
        <v>1105</v>
      </c>
      <c r="H443" s="111">
        <f t="shared" si="83"/>
        <v>0.28952</v>
      </c>
      <c r="I443" s="85" t="s">
        <v>1106</v>
      </c>
      <c r="J443" s="107" t="s">
        <v>1107</v>
      </c>
      <c r="K443" s="133" t="s">
        <v>378</v>
      </c>
      <c r="L443" s="26" t="s">
        <v>308</v>
      </c>
      <c r="M443" s="112" t="s">
        <v>1108</v>
      </c>
      <c r="N443" s="39"/>
    </row>
    <row r="444" spans="1:14" s="4" customFormat="1" ht="150" customHeight="1">
      <c r="A444" s="80" t="s">
        <v>1102</v>
      </c>
      <c r="B444" s="81" t="s">
        <v>1110</v>
      </c>
      <c r="C444" s="82" t="s">
        <v>1104</v>
      </c>
      <c r="D444" s="49">
        <v>1</v>
      </c>
      <c r="E444" s="109">
        <v>345</v>
      </c>
      <c r="F444" s="109">
        <v>365</v>
      </c>
      <c r="G444" s="118" t="s">
        <v>1105</v>
      </c>
      <c r="H444" s="111">
        <f t="shared" si="83"/>
        <v>0.28952</v>
      </c>
      <c r="I444" s="85" t="s">
        <v>1106</v>
      </c>
      <c r="J444" s="107" t="s">
        <v>1111</v>
      </c>
      <c r="K444" s="133" t="s">
        <v>378</v>
      </c>
      <c r="L444" s="26" t="s">
        <v>308</v>
      </c>
      <c r="M444" s="112" t="s">
        <v>1108</v>
      </c>
      <c r="N444" s="39"/>
    </row>
    <row r="445" spans="1:14" s="4" customFormat="1" ht="150" customHeight="1">
      <c r="A445" s="80" t="s">
        <v>1102</v>
      </c>
      <c r="B445" s="81" t="s">
        <v>1112</v>
      </c>
      <c r="C445" s="82" t="s">
        <v>1104</v>
      </c>
      <c r="D445" s="49">
        <v>1</v>
      </c>
      <c r="E445" s="109">
        <v>328</v>
      </c>
      <c r="F445" s="109">
        <v>348</v>
      </c>
      <c r="G445" s="118" t="s">
        <v>1105</v>
      </c>
      <c r="H445" s="111">
        <f t="shared" si="83"/>
        <v>0.28952</v>
      </c>
      <c r="I445" s="85" t="s">
        <v>1106</v>
      </c>
      <c r="J445" s="107" t="s">
        <v>1107</v>
      </c>
      <c r="K445" s="133" t="s">
        <v>378</v>
      </c>
      <c r="L445" s="26" t="s">
        <v>308</v>
      </c>
      <c r="M445" s="112" t="s">
        <v>1113</v>
      </c>
      <c r="N445" s="39"/>
    </row>
    <row r="446" spans="1:14" s="4" customFormat="1" ht="150" customHeight="1">
      <c r="A446" s="80" t="s">
        <v>1102</v>
      </c>
      <c r="B446" s="81" t="s">
        <v>1114</v>
      </c>
      <c r="C446" s="82" t="s">
        <v>1104</v>
      </c>
      <c r="D446" s="49">
        <v>1</v>
      </c>
      <c r="E446" s="109">
        <v>345</v>
      </c>
      <c r="F446" s="109">
        <v>365</v>
      </c>
      <c r="G446" s="118" t="s">
        <v>1105</v>
      </c>
      <c r="H446" s="111">
        <f t="shared" si="83"/>
        <v>0.28952</v>
      </c>
      <c r="I446" s="85" t="s">
        <v>1106</v>
      </c>
      <c r="J446" s="107" t="s">
        <v>1107</v>
      </c>
      <c r="K446" s="133" t="s">
        <v>378</v>
      </c>
      <c r="L446" s="26" t="s">
        <v>308</v>
      </c>
      <c r="M446" s="112" t="s">
        <v>1113</v>
      </c>
      <c r="N446" s="39"/>
    </row>
    <row r="447" spans="1:14" s="4" customFormat="1" ht="150" customHeight="1">
      <c r="A447" s="80" t="s">
        <v>1102</v>
      </c>
      <c r="B447" s="81" t="s">
        <v>1115</v>
      </c>
      <c r="C447" s="82" t="s">
        <v>1104</v>
      </c>
      <c r="D447" s="49">
        <v>1</v>
      </c>
      <c r="E447" s="109">
        <v>355</v>
      </c>
      <c r="F447" s="109">
        <v>375</v>
      </c>
      <c r="G447" s="118" t="s">
        <v>1116</v>
      </c>
      <c r="H447" s="111">
        <f>1.08*0.58*0.55</f>
        <v>0.34451999999999999</v>
      </c>
      <c r="I447" s="85" t="s">
        <v>1117</v>
      </c>
      <c r="J447" s="107" t="s">
        <v>1111</v>
      </c>
      <c r="K447" s="133" t="s">
        <v>378</v>
      </c>
      <c r="L447" s="26" t="s">
        <v>308</v>
      </c>
      <c r="M447" s="112" t="s">
        <v>1113</v>
      </c>
      <c r="N447" s="39"/>
    </row>
    <row r="448" spans="1:14" s="4" customFormat="1" ht="150" customHeight="1">
      <c r="A448" s="80" t="s">
        <v>1102</v>
      </c>
      <c r="B448" s="29" t="s">
        <v>1118</v>
      </c>
      <c r="C448" s="48" t="s">
        <v>1119</v>
      </c>
      <c r="D448" s="49">
        <v>1</v>
      </c>
      <c r="E448" s="32">
        <v>253</v>
      </c>
      <c r="F448" s="32">
        <v>268</v>
      </c>
      <c r="G448" s="113" t="s">
        <v>1120</v>
      </c>
      <c r="H448" s="114">
        <f t="shared" ref="H448:H450" si="84">0.93*0.52*0.37</f>
        <v>0.17893200000000001</v>
      </c>
      <c r="I448" s="85" t="s">
        <v>1121</v>
      </c>
      <c r="J448" s="115" t="s">
        <v>1122</v>
      </c>
      <c r="K448" s="37" t="s">
        <v>378</v>
      </c>
      <c r="L448" s="26" t="s">
        <v>308</v>
      </c>
      <c r="M448" s="38"/>
      <c r="N448" s="117"/>
    </row>
    <row r="449" spans="1:14" s="4" customFormat="1" ht="150" customHeight="1">
      <c r="A449" s="80" t="s">
        <v>1102</v>
      </c>
      <c r="B449" s="29" t="s">
        <v>1123</v>
      </c>
      <c r="C449" s="48" t="s">
        <v>1119</v>
      </c>
      <c r="D449" s="49">
        <v>1</v>
      </c>
      <c r="E449" s="32">
        <v>263</v>
      </c>
      <c r="F449" s="32">
        <v>278</v>
      </c>
      <c r="G449" s="113" t="s">
        <v>1120</v>
      </c>
      <c r="H449" s="114">
        <f t="shared" si="84"/>
        <v>0.17893200000000001</v>
      </c>
      <c r="I449" s="85" t="s">
        <v>1121</v>
      </c>
      <c r="J449" s="115" t="s">
        <v>1124</v>
      </c>
      <c r="K449" s="37" t="s">
        <v>378</v>
      </c>
      <c r="L449" s="26" t="s">
        <v>308</v>
      </c>
      <c r="M449" s="38"/>
      <c r="N449" s="117"/>
    </row>
    <row r="450" spans="1:14" s="4" customFormat="1" ht="150" customHeight="1">
      <c r="A450" s="80" t="s">
        <v>1102</v>
      </c>
      <c r="B450" s="29" t="s">
        <v>1123</v>
      </c>
      <c r="C450" s="48" t="s">
        <v>1119</v>
      </c>
      <c r="D450" s="49">
        <v>1</v>
      </c>
      <c r="E450" s="32">
        <v>263</v>
      </c>
      <c r="F450" s="32">
        <v>278</v>
      </c>
      <c r="G450" s="113" t="s">
        <v>1120</v>
      </c>
      <c r="H450" s="114">
        <f t="shared" si="84"/>
        <v>0.17893200000000001</v>
      </c>
      <c r="I450" s="85" t="s">
        <v>1121</v>
      </c>
      <c r="J450" s="115" t="s">
        <v>1124</v>
      </c>
      <c r="K450" s="37" t="s">
        <v>378</v>
      </c>
      <c r="L450" s="26" t="s">
        <v>308</v>
      </c>
      <c r="M450" s="38"/>
      <c r="N450" s="117"/>
    </row>
    <row r="451" spans="1:14" s="4" customFormat="1" ht="150" customHeight="1">
      <c r="A451" s="80" t="s">
        <v>1102</v>
      </c>
      <c r="B451" s="29" t="s">
        <v>1125</v>
      </c>
      <c r="C451" s="48" t="s">
        <v>1126</v>
      </c>
      <c r="D451" s="49">
        <v>1</v>
      </c>
      <c r="E451" s="32">
        <v>248</v>
      </c>
      <c r="F451" s="32">
        <v>262</v>
      </c>
      <c r="G451" s="113" t="s">
        <v>1127</v>
      </c>
      <c r="H451" s="114">
        <f t="shared" ref="H451:H458" si="85">1.07*0.5*0.42</f>
        <v>0.22470000000000001</v>
      </c>
      <c r="I451" s="85" t="s">
        <v>1128</v>
      </c>
      <c r="J451" s="115" t="s">
        <v>1129</v>
      </c>
      <c r="K451" s="37" t="s">
        <v>378</v>
      </c>
      <c r="L451" s="26" t="s">
        <v>308</v>
      </c>
      <c r="M451" s="38" t="s">
        <v>1130</v>
      </c>
      <c r="N451" s="117"/>
    </row>
    <row r="452" spans="1:14" s="4" customFormat="1" ht="150" customHeight="1">
      <c r="A452" s="80" t="s">
        <v>1102</v>
      </c>
      <c r="B452" s="29" t="s">
        <v>1125</v>
      </c>
      <c r="C452" s="48" t="s">
        <v>1126</v>
      </c>
      <c r="D452" s="49">
        <v>1</v>
      </c>
      <c r="E452" s="32">
        <v>248</v>
      </c>
      <c r="F452" s="32">
        <v>262</v>
      </c>
      <c r="G452" s="113" t="s">
        <v>1127</v>
      </c>
      <c r="H452" s="114">
        <f t="shared" si="85"/>
        <v>0.22470000000000001</v>
      </c>
      <c r="I452" s="85" t="s">
        <v>1128</v>
      </c>
      <c r="J452" s="115" t="s">
        <v>1129</v>
      </c>
      <c r="K452" s="37" t="s">
        <v>378</v>
      </c>
      <c r="L452" s="26" t="s">
        <v>308</v>
      </c>
      <c r="M452" s="38" t="s">
        <v>1130</v>
      </c>
      <c r="N452" s="117"/>
    </row>
    <row r="453" spans="1:14" s="4" customFormat="1" ht="150" customHeight="1">
      <c r="A453" s="80" t="s">
        <v>1102</v>
      </c>
      <c r="B453" s="29" t="s">
        <v>1125</v>
      </c>
      <c r="C453" s="48" t="s">
        <v>1126</v>
      </c>
      <c r="D453" s="49">
        <v>1</v>
      </c>
      <c r="E453" s="32">
        <v>248</v>
      </c>
      <c r="F453" s="32">
        <v>262</v>
      </c>
      <c r="G453" s="113" t="s">
        <v>1127</v>
      </c>
      <c r="H453" s="114">
        <f t="shared" si="85"/>
        <v>0.22470000000000001</v>
      </c>
      <c r="I453" s="85" t="s">
        <v>1128</v>
      </c>
      <c r="J453" s="115" t="s">
        <v>1129</v>
      </c>
      <c r="K453" s="37" t="s">
        <v>378</v>
      </c>
      <c r="L453" s="26" t="s">
        <v>308</v>
      </c>
      <c r="M453" s="38" t="s">
        <v>1130</v>
      </c>
      <c r="N453" s="117"/>
    </row>
    <row r="454" spans="1:14" s="4" customFormat="1" ht="150" customHeight="1">
      <c r="A454" s="80" t="s">
        <v>1102</v>
      </c>
      <c r="B454" s="29" t="s">
        <v>1125</v>
      </c>
      <c r="C454" s="48" t="s">
        <v>1126</v>
      </c>
      <c r="D454" s="49">
        <v>1</v>
      </c>
      <c r="E454" s="32">
        <v>248</v>
      </c>
      <c r="F454" s="32">
        <v>262</v>
      </c>
      <c r="G454" s="113" t="s">
        <v>1127</v>
      </c>
      <c r="H454" s="114">
        <f t="shared" si="85"/>
        <v>0.22470000000000001</v>
      </c>
      <c r="I454" s="85" t="s">
        <v>1128</v>
      </c>
      <c r="J454" s="115" t="s">
        <v>1129</v>
      </c>
      <c r="K454" s="37" t="s">
        <v>378</v>
      </c>
      <c r="L454" s="26" t="s">
        <v>308</v>
      </c>
      <c r="M454" s="38" t="s">
        <v>1130</v>
      </c>
      <c r="N454" s="117"/>
    </row>
    <row r="455" spans="1:14" s="4" customFormat="1" ht="150" customHeight="1">
      <c r="A455" s="80" t="s">
        <v>1102</v>
      </c>
      <c r="B455" s="29" t="s">
        <v>1125</v>
      </c>
      <c r="C455" s="48" t="s">
        <v>1126</v>
      </c>
      <c r="D455" s="49">
        <v>1</v>
      </c>
      <c r="E455" s="32">
        <v>248</v>
      </c>
      <c r="F455" s="32">
        <v>262</v>
      </c>
      <c r="G455" s="113" t="s">
        <v>1127</v>
      </c>
      <c r="H455" s="114">
        <f t="shared" si="85"/>
        <v>0.22470000000000001</v>
      </c>
      <c r="I455" s="85" t="s">
        <v>1128</v>
      </c>
      <c r="J455" s="115" t="s">
        <v>1129</v>
      </c>
      <c r="K455" s="37" t="s">
        <v>378</v>
      </c>
      <c r="L455" s="26" t="s">
        <v>308</v>
      </c>
      <c r="M455" s="38" t="s">
        <v>1130</v>
      </c>
      <c r="N455" s="117"/>
    </row>
    <row r="456" spans="1:14" s="4" customFormat="1" ht="150" customHeight="1">
      <c r="A456" s="80" t="s">
        <v>1102</v>
      </c>
      <c r="B456" s="29" t="s">
        <v>1131</v>
      </c>
      <c r="C456" s="134" t="s">
        <v>1132</v>
      </c>
      <c r="D456" s="49">
        <v>1</v>
      </c>
      <c r="E456" s="32">
        <v>280</v>
      </c>
      <c r="F456" s="32">
        <v>294</v>
      </c>
      <c r="G456" s="113" t="s">
        <v>1127</v>
      </c>
      <c r="H456" s="114">
        <f t="shared" si="85"/>
        <v>0.22470000000000001</v>
      </c>
      <c r="I456" s="85" t="s">
        <v>1128</v>
      </c>
      <c r="J456" s="115" t="s">
        <v>1129</v>
      </c>
      <c r="K456" s="37" t="s">
        <v>378</v>
      </c>
      <c r="L456" s="26" t="s">
        <v>308</v>
      </c>
      <c r="M456" s="38" t="s">
        <v>1130</v>
      </c>
      <c r="N456" s="117"/>
    </row>
    <row r="457" spans="1:14" s="4" customFormat="1" ht="150" customHeight="1">
      <c r="A457" s="80" t="s">
        <v>1102</v>
      </c>
      <c r="B457" s="29" t="s">
        <v>1131</v>
      </c>
      <c r="C457" s="134" t="s">
        <v>1132</v>
      </c>
      <c r="D457" s="49">
        <v>1</v>
      </c>
      <c r="E457" s="32">
        <v>280</v>
      </c>
      <c r="F457" s="32">
        <v>294</v>
      </c>
      <c r="G457" s="113" t="s">
        <v>1127</v>
      </c>
      <c r="H457" s="114">
        <f t="shared" si="85"/>
        <v>0.22470000000000001</v>
      </c>
      <c r="I457" s="85" t="s">
        <v>1128</v>
      </c>
      <c r="J457" s="115" t="s">
        <v>1129</v>
      </c>
      <c r="K457" s="37" t="s">
        <v>378</v>
      </c>
      <c r="L457" s="26" t="s">
        <v>308</v>
      </c>
      <c r="M457" s="38" t="s">
        <v>1130</v>
      </c>
      <c r="N457" s="117"/>
    </row>
    <row r="458" spans="1:14" s="4" customFormat="1" ht="150" customHeight="1">
      <c r="A458" s="80" t="s">
        <v>1102</v>
      </c>
      <c r="B458" s="29" t="s">
        <v>1131</v>
      </c>
      <c r="C458" s="134" t="s">
        <v>1132</v>
      </c>
      <c r="D458" s="49">
        <v>1</v>
      </c>
      <c r="E458" s="32">
        <v>280</v>
      </c>
      <c r="F458" s="32">
        <v>294</v>
      </c>
      <c r="G458" s="113" t="s">
        <v>1127</v>
      </c>
      <c r="H458" s="114">
        <f t="shared" si="85"/>
        <v>0.22470000000000001</v>
      </c>
      <c r="I458" s="85" t="s">
        <v>1128</v>
      </c>
      <c r="J458" s="115" t="s">
        <v>1129</v>
      </c>
      <c r="K458" s="37" t="s">
        <v>378</v>
      </c>
      <c r="L458" s="26" t="s">
        <v>308</v>
      </c>
      <c r="M458" s="116" t="s">
        <v>1130</v>
      </c>
      <c r="N458" s="117"/>
    </row>
    <row r="459" spans="1:14" s="4" customFormat="1" ht="150" customHeight="1">
      <c r="A459" s="80" t="s">
        <v>1133</v>
      </c>
      <c r="B459" s="29" t="s">
        <v>1134</v>
      </c>
      <c r="C459" s="48" t="s">
        <v>1135</v>
      </c>
      <c r="D459" s="49">
        <v>1</v>
      </c>
      <c r="E459" s="32">
        <v>325</v>
      </c>
      <c r="F459" s="32">
        <v>340</v>
      </c>
      <c r="G459" s="113" t="s">
        <v>1136</v>
      </c>
      <c r="H459" s="114">
        <f t="shared" ref="H459:H462" si="86">1.13*0.4*0.58</f>
        <v>0.26216</v>
      </c>
      <c r="I459" s="85" t="s">
        <v>1137</v>
      </c>
      <c r="J459" s="115" t="s">
        <v>1138</v>
      </c>
      <c r="K459" s="37" t="s">
        <v>378</v>
      </c>
      <c r="L459" s="26" t="s">
        <v>308</v>
      </c>
      <c r="M459" s="116" t="s">
        <v>1139</v>
      </c>
      <c r="N459" s="117"/>
    </row>
    <row r="460" spans="1:14" s="4" customFormat="1" ht="150" customHeight="1">
      <c r="A460" s="80" t="s">
        <v>1133</v>
      </c>
      <c r="B460" s="29" t="s">
        <v>1134</v>
      </c>
      <c r="C460" s="48" t="s">
        <v>1135</v>
      </c>
      <c r="D460" s="49">
        <v>1</v>
      </c>
      <c r="E460" s="32">
        <v>325</v>
      </c>
      <c r="F460" s="32">
        <v>340</v>
      </c>
      <c r="G460" s="113" t="s">
        <v>1136</v>
      </c>
      <c r="H460" s="114">
        <f t="shared" si="86"/>
        <v>0.26216</v>
      </c>
      <c r="I460" s="85" t="s">
        <v>1137</v>
      </c>
      <c r="J460" s="115" t="s">
        <v>1138</v>
      </c>
      <c r="K460" s="37" t="s">
        <v>378</v>
      </c>
      <c r="L460" s="26" t="s">
        <v>308</v>
      </c>
      <c r="M460" s="116" t="s">
        <v>1139</v>
      </c>
      <c r="N460" s="117"/>
    </row>
    <row r="461" spans="1:14" s="4" customFormat="1" ht="150" customHeight="1">
      <c r="A461" s="80" t="s">
        <v>1133</v>
      </c>
      <c r="B461" s="29" t="s">
        <v>1140</v>
      </c>
      <c r="C461" s="48" t="s">
        <v>1135</v>
      </c>
      <c r="D461" s="49">
        <v>1</v>
      </c>
      <c r="E461" s="32">
        <v>350</v>
      </c>
      <c r="F461" s="32">
        <v>365</v>
      </c>
      <c r="G461" s="113" t="s">
        <v>1136</v>
      </c>
      <c r="H461" s="114">
        <f t="shared" si="86"/>
        <v>0.26216</v>
      </c>
      <c r="I461" s="85" t="s">
        <v>1137</v>
      </c>
      <c r="J461" s="115" t="s">
        <v>1141</v>
      </c>
      <c r="K461" s="37" t="s">
        <v>378</v>
      </c>
      <c r="L461" s="26" t="s">
        <v>308</v>
      </c>
      <c r="M461" s="116" t="s">
        <v>1139</v>
      </c>
      <c r="N461" s="117"/>
    </row>
    <row r="462" spans="1:14" s="4" customFormat="1" ht="150" customHeight="1">
      <c r="A462" s="80" t="s">
        <v>1133</v>
      </c>
      <c r="B462" s="29" t="s">
        <v>1142</v>
      </c>
      <c r="C462" s="48" t="s">
        <v>1135</v>
      </c>
      <c r="D462" s="49">
        <v>1</v>
      </c>
      <c r="E462" s="32">
        <v>385</v>
      </c>
      <c r="F462" s="32">
        <v>400</v>
      </c>
      <c r="G462" s="113" t="s">
        <v>1136</v>
      </c>
      <c r="H462" s="114">
        <f t="shared" si="86"/>
        <v>0.26216</v>
      </c>
      <c r="I462" s="85" t="s">
        <v>1137</v>
      </c>
      <c r="J462" s="115" t="s">
        <v>1143</v>
      </c>
      <c r="K462" s="37" t="s">
        <v>378</v>
      </c>
      <c r="L462" s="26" t="s">
        <v>308</v>
      </c>
      <c r="M462" s="116" t="s">
        <v>1139</v>
      </c>
      <c r="N462" s="117"/>
    </row>
    <row r="463" spans="1:14" s="4" customFormat="1" ht="150" customHeight="1">
      <c r="A463" s="80" t="s">
        <v>1133</v>
      </c>
      <c r="B463" s="29" t="s">
        <v>1144</v>
      </c>
      <c r="C463" s="48" t="s">
        <v>1145</v>
      </c>
      <c r="D463" s="49">
        <v>1</v>
      </c>
      <c r="E463" s="32">
        <v>275</v>
      </c>
      <c r="F463" s="32">
        <v>288</v>
      </c>
      <c r="G463" s="113" t="s">
        <v>1146</v>
      </c>
      <c r="H463" s="114">
        <f t="shared" ref="H463:H466" si="87">0.9*0.44*0.525</f>
        <v>0.2079</v>
      </c>
      <c r="I463" s="85" t="s">
        <v>1147</v>
      </c>
      <c r="J463" s="115" t="s">
        <v>1148</v>
      </c>
      <c r="K463" s="37" t="s">
        <v>378</v>
      </c>
      <c r="L463" s="26" t="s">
        <v>308</v>
      </c>
      <c r="M463" s="116" t="s">
        <v>1149</v>
      </c>
      <c r="N463" s="117" t="s">
        <v>1150</v>
      </c>
    </row>
    <row r="464" spans="1:14" s="4" customFormat="1" ht="150" customHeight="1">
      <c r="A464" s="80" t="s">
        <v>1133</v>
      </c>
      <c r="B464" s="29" t="s">
        <v>1144</v>
      </c>
      <c r="C464" s="48" t="s">
        <v>1145</v>
      </c>
      <c r="D464" s="49">
        <v>1</v>
      </c>
      <c r="E464" s="32">
        <v>275</v>
      </c>
      <c r="F464" s="32">
        <v>288</v>
      </c>
      <c r="G464" s="113" t="s">
        <v>1146</v>
      </c>
      <c r="H464" s="114">
        <f t="shared" si="87"/>
        <v>0.2079</v>
      </c>
      <c r="I464" s="85" t="s">
        <v>1147</v>
      </c>
      <c r="J464" s="115" t="s">
        <v>1148</v>
      </c>
      <c r="K464" s="37" t="s">
        <v>378</v>
      </c>
      <c r="L464" s="26" t="s">
        <v>308</v>
      </c>
      <c r="M464" s="116" t="s">
        <v>1149</v>
      </c>
      <c r="N464" s="117" t="s">
        <v>1150</v>
      </c>
    </row>
    <row r="465" spans="1:14" s="4" customFormat="1" ht="150" customHeight="1">
      <c r="A465" s="80" t="s">
        <v>1133</v>
      </c>
      <c r="B465" s="29" t="s">
        <v>1151</v>
      </c>
      <c r="C465" s="48" t="s">
        <v>1145</v>
      </c>
      <c r="D465" s="49">
        <v>1</v>
      </c>
      <c r="E465" s="32">
        <v>288</v>
      </c>
      <c r="F465" s="32">
        <v>300</v>
      </c>
      <c r="G465" s="113" t="s">
        <v>1146</v>
      </c>
      <c r="H465" s="114">
        <f t="shared" si="87"/>
        <v>0.2079</v>
      </c>
      <c r="I465" s="85" t="s">
        <v>1147</v>
      </c>
      <c r="J465" s="115" t="s">
        <v>1152</v>
      </c>
      <c r="K465" s="37" t="s">
        <v>378</v>
      </c>
      <c r="L465" s="26" t="s">
        <v>308</v>
      </c>
      <c r="M465" s="116" t="s">
        <v>1149</v>
      </c>
      <c r="N465" s="117" t="s">
        <v>1150</v>
      </c>
    </row>
    <row r="466" spans="1:14" s="4" customFormat="1" ht="150" customHeight="1">
      <c r="A466" s="80" t="s">
        <v>1133</v>
      </c>
      <c r="B466" s="29" t="s">
        <v>1151</v>
      </c>
      <c r="C466" s="48" t="s">
        <v>1145</v>
      </c>
      <c r="D466" s="49">
        <v>1</v>
      </c>
      <c r="E466" s="32">
        <v>288</v>
      </c>
      <c r="F466" s="32">
        <v>300</v>
      </c>
      <c r="G466" s="113" t="s">
        <v>1146</v>
      </c>
      <c r="H466" s="114">
        <f t="shared" si="87"/>
        <v>0.2079</v>
      </c>
      <c r="I466" s="85" t="s">
        <v>1147</v>
      </c>
      <c r="J466" s="115" t="s">
        <v>1152</v>
      </c>
      <c r="K466" s="37" t="s">
        <v>378</v>
      </c>
      <c r="L466" s="26" t="s">
        <v>308</v>
      </c>
      <c r="M466" s="116" t="s">
        <v>1149</v>
      </c>
      <c r="N466" s="117" t="s">
        <v>1150</v>
      </c>
    </row>
    <row r="467" spans="1:14" s="4" customFormat="1" ht="150" customHeight="1">
      <c r="A467" s="80" t="s">
        <v>1133</v>
      </c>
      <c r="B467" s="29" t="s">
        <v>1144</v>
      </c>
      <c r="C467" s="48" t="s">
        <v>1145</v>
      </c>
      <c r="D467" s="49">
        <v>1</v>
      </c>
      <c r="E467" s="32">
        <v>275</v>
      </c>
      <c r="F467" s="32">
        <v>288</v>
      </c>
      <c r="G467" s="113" t="s">
        <v>1146</v>
      </c>
      <c r="H467" s="114">
        <f t="shared" ref="H467:H470" si="88">1.01*0.35*0.65</f>
        <v>0.22977500000000001</v>
      </c>
      <c r="I467" s="85" t="s">
        <v>1153</v>
      </c>
      <c r="J467" s="115" t="s">
        <v>1148</v>
      </c>
      <c r="K467" s="37" t="s">
        <v>378</v>
      </c>
      <c r="L467" s="26" t="s">
        <v>308</v>
      </c>
      <c r="M467" s="116" t="s">
        <v>1149</v>
      </c>
      <c r="N467" s="117" t="s">
        <v>1150</v>
      </c>
    </row>
    <row r="468" spans="1:14" s="4" customFormat="1" ht="150" customHeight="1">
      <c r="A468" s="80" t="s">
        <v>1133</v>
      </c>
      <c r="B468" s="29" t="s">
        <v>1144</v>
      </c>
      <c r="C468" s="48" t="s">
        <v>1145</v>
      </c>
      <c r="D468" s="49">
        <v>1</v>
      </c>
      <c r="E468" s="32">
        <v>275</v>
      </c>
      <c r="F468" s="32">
        <v>288</v>
      </c>
      <c r="G468" s="113" t="s">
        <v>1146</v>
      </c>
      <c r="H468" s="114">
        <f t="shared" si="88"/>
        <v>0.22977500000000001</v>
      </c>
      <c r="I468" s="85" t="s">
        <v>1153</v>
      </c>
      <c r="J468" s="115" t="s">
        <v>1148</v>
      </c>
      <c r="K468" s="37" t="s">
        <v>378</v>
      </c>
      <c r="L468" s="26" t="s">
        <v>308</v>
      </c>
      <c r="M468" s="116" t="s">
        <v>1149</v>
      </c>
      <c r="N468" s="117" t="s">
        <v>1150</v>
      </c>
    </row>
    <row r="469" spans="1:14" s="4" customFormat="1" ht="150" customHeight="1">
      <c r="A469" s="80" t="s">
        <v>1133</v>
      </c>
      <c r="B469" s="29" t="s">
        <v>1151</v>
      </c>
      <c r="C469" s="48" t="s">
        <v>1145</v>
      </c>
      <c r="D469" s="49">
        <v>1</v>
      </c>
      <c r="E469" s="32">
        <v>288</v>
      </c>
      <c r="F469" s="32">
        <v>300</v>
      </c>
      <c r="G469" s="113" t="s">
        <v>1146</v>
      </c>
      <c r="H469" s="114">
        <f t="shared" si="88"/>
        <v>0.22977500000000001</v>
      </c>
      <c r="I469" s="85" t="s">
        <v>1153</v>
      </c>
      <c r="J469" s="115" t="s">
        <v>1152</v>
      </c>
      <c r="K469" s="37" t="s">
        <v>378</v>
      </c>
      <c r="L469" s="26" t="s">
        <v>308</v>
      </c>
      <c r="M469" s="116" t="s">
        <v>1149</v>
      </c>
      <c r="N469" s="117" t="s">
        <v>1150</v>
      </c>
    </row>
    <row r="470" spans="1:14" s="4" customFormat="1" ht="150" customHeight="1">
      <c r="A470" s="80" t="s">
        <v>1133</v>
      </c>
      <c r="B470" s="29" t="s">
        <v>1151</v>
      </c>
      <c r="C470" s="48" t="s">
        <v>1145</v>
      </c>
      <c r="D470" s="49">
        <v>1</v>
      </c>
      <c r="E470" s="32">
        <v>288</v>
      </c>
      <c r="F470" s="32">
        <v>300</v>
      </c>
      <c r="G470" s="113" t="s">
        <v>1146</v>
      </c>
      <c r="H470" s="114">
        <f t="shared" si="88"/>
        <v>0.22977500000000001</v>
      </c>
      <c r="I470" s="85" t="s">
        <v>1153</v>
      </c>
      <c r="J470" s="115" t="s">
        <v>1152</v>
      </c>
      <c r="K470" s="37" t="s">
        <v>378</v>
      </c>
      <c r="L470" s="26" t="s">
        <v>308</v>
      </c>
      <c r="M470" s="116" t="s">
        <v>1149</v>
      </c>
      <c r="N470" s="117" t="s">
        <v>1150</v>
      </c>
    </row>
    <row r="471" spans="1:14" s="4" customFormat="1" ht="150" customHeight="1">
      <c r="A471" s="80" t="s">
        <v>1133</v>
      </c>
      <c r="B471" s="29" t="s">
        <v>1154</v>
      </c>
      <c r="C471" s="48" t="s">
        <v>505</v>
      </c>
      <c r="D471" s="49">
        <v>1</v>
      </c>
      <c r="E471" s="32">
        <v>306</v>
      </c>
      <c r="F471" s="32">
        <v>320</v>
      </c>
      <c r="G471" s="113" t="s">
        <v>1155</v>
      </c>
      <c r="H471" s="114">
        <f t="shared" ref="H471:H478" si="89">0.97*0.41*0.545</f>
        <v>0.21674650000000001</v>
      </c>
      <c r="I471" s="85" t="s">
        <v>1156</v>
      </c>
      <c r="J471" s="115" t="s">
        <v>1157</v>
      </c>
      <c r="K471" s="37" t="s">
        <v>378</v>
      </c>
      <c r="L471" s="26" t="s">
        <v>308</v>
      </c>
      <c r="M471" s="116" t="s">
        <v>1158</v>
      </c>
      <c r="N471" s="117" t="s">
        <v>1159</v>
      </c>
    </row>
    <row r="472" spans="1:14" s="4" customFormat="1" ht="150" customHeight="1">
      <c r="A472" s="80" t="s">
        <v>1133</v>
      </c>
      <c r="B472" s="29" t="s">
        <v>1160</v>
      </c>
      <c r="C472" s="48" t="s">
        <v>505</v>
      </c>
      <c r="D472" s="49">
        <v>1</v>
      </c>
      <c r="E472" s="32">
        <v>328</v>
      </c>
      <c r="F472" s="32">
        <v>342</v>
      </c>
      <c r="G472" s="113" t="s">
        <v>1155</v>
      </c>
      <c r="H472" s="114">
        <f t="shared" si="89"/>
        <v>0.21674650000000001</v>
      </c>
      <c r="I472" s="85" t="s">
        <v>1156</v>
      </c>
      <c r="J472" s="115" t="s">
        <v>1161</v>
      </c>
      <c r="K472" s="37" t="s">
        <v>378</v>
      </c>
      <c r="L472" s="26" t="s">
        <v>308</v>
      </c>
      <c r="M472" s="116" t="s">
        <v>1158</v>
      </c>
      <c r="N472" s="117" t="s">
        <v>1159</v>
      </c>
    </row>
    <row r="473" spans="1:14" s="4" customFormat="1" ht="150" customHeight="1">
      <c r="A473" s="80" t="s">
        <v>1133</v>
      </c>
      <c r="B473" s="29" t="s">
        <v>1162</v>
      </c>
      <c r="C473" s="48" t="s">
        <v>505</v>
      </c>
      <c r="D473" s="49">
        <v>1</v>
      </c>
      <c r="E473" s="32">
        <v>338</v>
      </c>
      <c r="F473" s="32">
        <v>352</v>
      </c>
      <c r="G473" s="113" t="s">
        <v>1155</v>
      </c>
      <c r="H473" s="114">
        <f t="shared" si="89"/>
        <v>0.21674650000000001</v>
      </c>
      <c r="I473" s="85" t="s">
        <v>1156</v>
      </c>
      <c r="J473" s="115" t="s">
        <v>1163</v>
      </c>
      <c r="K473" s="37" t="s">
        <v>378</v>
      </c>
      <c r="L473" s="26" t="s">
        <v>308</v>
      </c>
      <c r="M473" s="116" t="s">
        <v>1158</v>
      </c>
      <c r="N473" s="117" t="s">
        <v>1159</v>
      </c>
    </row>
    <row r="474" spans="1:14" s="4" customFormat="1" ht="150" customHeight="1">
      <c r="A474" s="80" t="s">
        <v>1133</v>
      </c>
      <c r="B474" s="29" t="s">
        <v>1164</v>
      </c>
      <c r="C474" s="48" t="s">
        <v>505</v>
      </c>
      <c r="D474" s="49">
        <v>1</v>
      </c>
      <c r="E474" s="32">
        <v>375</v>
      </c>
      <c r="F474" s="32">
        <v>388</v>
      </c>
      <c r="G474" s="113" t="s">
        <v>1155</v>
      </c>
      <c r="H474" s="114">
        <f t="shared" si="89"/>
        <v>0.21674650000000001</v>
      </c>
      <c r="I474" s="85" t="s">
        <v>1156</v>
      </c>
      <c r="J474" s="115" t="s">
        <v>1163</v>
      </c>
      <c r="K474" s="37" t="s">
        <v>378</v>
      </c>
      <c r="L474" s="26" t="s">
        <v>308</v>
      </c>
      <c r="M474" s="116" t="s">
        <v>1158</v>
      </c>
      <c r="N474" s="117" t="s">
        <v>1159</v>
      </c>
    </row>
    <row r="475" spans="1:14" s="4" customFormat="1" ht="150" customHeight="1">
      <c r="A475" s="80" t="s">
        <v>1133</v>
      </c>
      <c r="B475" s="29" t="s">
        <v>1165</v>
      </c>
      <c r="C475" s="48" t="s">
        <v>505</v>
      </c>
      <c r="D475" s="49">
        <v>1</v>
      </c>
      <c r="E475" s="32">
        <v>306</v>
      </c>
      <c r="F475" s="32">
        <v>320</v>
      </c>
      <c r="G475" s="113" t="s">
        <v>1166</v>
      </c>
      <c r="H475" s="114">
        <f t="shared" si="89"/>
        <v>0.21674650000000001</v>
      </c>
      <c r="I475" s="85" t="s">
        <v>1156</v>
      </c>
      <c r="J475" s="115" t="s">
        <v>1157</v>
      </c>
      <c r="K475" s="37" t="s">
        <v>378</v>
      </c>
      <c r="L475" s="26" t="s">
        <v>308</v>
      </c>
      <c r="M475" s="116" t="s">
        <v>1158</v>
      </c>
      <c r="N475" s="117" t="s">
        <v>1159</v>
      </c>
    </row>
    <row r="476" spans="1:14" s="4" customFormat="1" ht="150" customHeight="1">
      <c r="A476" s="80" t="s">
        <v>1133</v>
      </c>
      <c r="B476" s="29" t="s">
        <v>1167</v>
      </c>
      <c r="C476" s="48" t="s">
        <v>505</v>
      </c>
      <c r="D476" s="49">
        <v>1</v>
      </c>
      <c r="E476" s="32">
        <v>328</v>
      </c>
      <c r="F476" s="32">
        <v>342</v>
      </c>
      <c r="G476" s="113" t="s">
        <v>1155</v>
      </c>
      <c r="H476" s="114">
        <f t="shared" si="89"/>
        <v>0.21674650000000001</v>
      </c>
      <c r="I476" s="85" t="s">
        <v>1156</v>
      </c>
      <c r="J476" s="115" t="s">
        <v>1161</v>
      </c>
      <c r="K476" s="37" t="s">
        <v>378</v>
      </c>
      <c r="L476" s="26" t="s">
        <v>308</v>
      </c>
      <c r="M476" s="116" t="s">
        <v>1158</v>
      </c>
      <c r="N476" s="117" t="s">
        <v>1159</v>
      </c>
    </row>
    <row r="477" spans="1:14" s="4" customFormat="1" ht="150" customHeight="1">
      <c r="A477" s="80" t="s">
        <v>1133</v>
      </c>
      <c r="B477" s="29" t="s">
        <v>1168</v>
      </c>
      <c r="C477" s="48" t="s">
        <v>505</v>
      </c>
      <c r="D477" s="49">
        <v>1</v>
      </c>
      <c r="E477" s="32">
        <v>338</v>
      </c>
      <c r="F477" s="32">
        <v>352</v>
      </c>
      <c r="G477" s="113" t="s">
        <v>1155</v>
      </c>
      <c r="H477" s="114">
        <f t="shared" si="89"/>
        <v>0.21674650000000001</v>
      </c>
      <c r="I477" s="85" t="s">
        <v>1156</v>
      </c>
      <c r="J477" s="115" t="s">
        <v>1163</v>
      </c>
      <c r="K477" s="37" t="s">
        <v>378</v>
      </c>
      <c r="L477" s="26" t="s">
        <v>308</v>
      </c>
      <c r="M477" s="116" t="s">
        <v>1158</v>
      </c>
      <c r="N477" s="117" t="s">
        <v>1159</v>
      </c>
    </row>
    <row r="478" spans="1:14" s="4" customFormat="1" ht="150" customHeight="1">
      <c r="A478" s="80" t="s">
        <v>1133</v>
      </c>
      <c r="B478" s="29" t="s">
        <v>1169</v>
      </c>
      <c r="C478" s="48" t="s">
        <v>505</v>
      </c>
      <c r="D478" s="49">
        <v>1</v>
      </c>
      <c r="E478" s="32">
        <v>375</v>
      </c>
      <c r="F478" s="32">
        <v>388</v>
      </c>
      <c r="G478" s="113" t="s">
        <v>1155</v>
      </c>
      <c r="H478" s="114">
        <f t="shared" si="89"/>
        <v>0.21674650000000001</v>
      </c>
      <c r="I478" s="85" t="s">
        <v>1156</v>
      </c>
      <c r="J478" s="115" t="s">
        <v>1163</v>
      </c>
      <c r="K478" s="37" t="s">
        <v>378</v>
      </c>
      <c r="L478" s="26" t="s">
        <v>308</v>
      </c>
      <c r="M478" s="116" t="s">
        <v>1158</v>
      </c>
      <c r="N478" s="117" t="s">
        <v>1159</v>
      </c>
    </row>
    <row r="479" spans="1:14" s="4" customFormat="1" ht="150" customHeight="1">
      <c r="A479" s="80" t="s">
        <v>1170</v>
      </c>
      <c r="B479" s="29" t="s">
        <v>1171</v>
      </c>
      <c r="C479" s="48" t="s">
        <v>1172</v>
      </c>
      <c r="D479" s="49">
        <v>1</v>
      </c>
      <c r="E479" s="32">
        <v>280</v>
      </c>
      <c r="F479" s="32">
        <v>295</v>
      </c>
      <c r="G479" s="113" t="s">
        <v>1173</v>
      </c>
      <c r="H479" s="114">
        <f t="shared" ref="H479:H484" si="90">1.05*0.37*0.62</f>
        <v>0.24087</v>
      </c>
      <c r="I479" s="85" t="s">
        <v>1174</v>
      </c>
      <c r="J479" s="115" t="s">
        <v>1175</v>
      </c>
      <c r="K479" s="37" t="s">
        <v>378</v>
      </c>
      <c r="L479" s="26" t="s">
        <v>308</v>
      </c>
      <c r="M479" s="116" t="s">
        <v>1176</v>
      </c>
      <c r="N479" s="117"/>
    </row>
    <row r="480" spans="1:14" s="4" customFormat="1" ht="150" customHeight="1">
      <c r="A480" s="80" t="s">
        <v>1170</v>
      </c>
      <c r="B480" s="29" t="s">
        <v>1177</v>
      </c>
      <c r="C480" s="48" t="s">
        <v>1172</v>
      </c>
      <c r="D480" s="49">
        <v>1</v>
      </c>
      <c r="E480" s="32">
        <v>298</v>
      </c>
      <c r="F480" s="32">
        <v>315</v>
      </c>
      <c r="G480" s="113" t="s">
        <v>1173</v>
      </c>
      <c r="H480" s="114">
        <f t="shared" si="90"/>
        <v>0.24087</v>
      </c>
      <c r="I480" s="85" t="s">
        <v>1174</v>
      </c>
      <c r="J480" s="115" t="s">
        <v>1178</v>
      </c>
      <c r="K480" s="37" t="s">
        <v>378</v>
      </c>
      <c r="L480" s="26" t="s">
        <v>308</v>
      </c>
      <c r="M480" s="116" t="s">
        <v>1176</v>
      </c>
      <c r="N480" s="117"/>
    </row>
    <row r="481" spans="1:14" s="4" customFormat="1" ht="150" customHeight="1">
      <c r="A481" s="80" t="s">
        <v>1170</v>
      </c>
      <c r="B481" s="29" t="s">
        <v>1179</v>
      </c>
      <c r="C481" s="48" t="s">
        <v>1172</v>
      </c>
      <c r="D481" s="49">
        <v>1</v>
      </c>
      <c r="E481" s="32">
        <v>308</v>
      </c>
      <c r="F481" s="32">
        <v>325</v>
      </c>
      <c r="G481" s="113" t="s">
        <v>1173</v>
      </c>
      <c r="H481" s="114">
        <f t="shared" si="90"/>
        <v>0.24087</v>
      </c>
      <c r="I481" s="85" t="s">
        <v>1174</v>
      </c>
      <c r="J481" s="115" t="s">
        <v>1180</v>
      </c>
      <c r="K481" s="37" t="s">
        <v>378</v>
      </c>
      <c r="L481" s="26" t="s">
        <v>308</v>
      </c>
      <c r="M481" s="116" t="s">
        <v>1176</v>
      </c>
      <c r="N481" s="117"/>
    </row>
    <row r="482" spans="1:14" s="4" customFormat="1" ht="150" customHeight="1">
      <c r="A482" s="80" t="s">
        <v>1170</v>
      </c>
      <c r="B482" s="29" t="s">
        <v>1181</v>
      </c>
      <c r="C482" s="134" t="s">
        <v>1182</v>
      </c>
      <c r="D482" s="49">
        <v>1</v>
      </c>
      <c r="E482" s="32">
        <v>315</v>
      </c>
      <c r="F482" s="32">
        <v>332</v>
      </c>
      <c r="G482" s="113" t="s">
        <v>1173</v>
      </c>
      <c r="H482" s="114">
        <f t="shared" si="90"/>
        <v>0.24087</v>
      </c>
      <c r="I482" s="85" t="s">
        <v>1174</v>
      </c>
      <c r="J482" s="115" t="s">
        <v>1175</v>
      </c>
      <c r="K482" s="37" t="s">
        <v>378</v>
      </c>
      <c r="L482" s="26" t="s">
        <v>308</v>
      </c>
      <c r="M482" s="116" t="s">
        <v>1176</v>
      </c>
      <c r="N482" s="117"/>
    </row>
    <row r="483" spans="1:14" s="4" customFormat="1" ht="150" customHeight="1">
      <c r="A483" s="80" t="s">
        <v>1170</v>
      </c>
      <c r="B483" s="29" t="s">
        <v>1183</v>
      </c>
      <c r="C483" s="134" t="s">
        <v>1182</v>
      </c>
      <c r="D483" s="49">
        <v>1</v>
      </c>
      <c r="E483" s="32">
        <v>333</v>
      </c>
      <c r="F483" s="32">
        <v>350</v>
      </c>
      <c r="G483" s="113" t="s">
        <v>1173</v>
      </c>
      <c r="H483" s="114">
        <f t="shared" si="90"/>
        <v>0.24087</v>
      </c>
      <c r="I483" s="85" t="s">
        <v>1174</v>
      </c>
      <c r="J483" s="115" t="s">
        <v>1178</v>
      </c>
      <c r="K483" s="37" t="s">
        <v>378</v>
      </c>
      <c r="L483" s="26" t="s">
        <v>308</v>
      </c>
      <c r="M483" s="116" t="s">
        <v>1176</v>
      </c>
      <c r="N483" s="117"/>
    </row>
    <row r="484" spans="1:14" s="4" customFormat="1" ht="150" customHeight="1">
      <c r="A484" s="80" t="s">
        <v>1170</v>
      </c>
      <c r="B484" s="29" t="s">
        <v>1184</v>
      </c>
      <c r="C484" s="134" t="s">
        <v>1182</v>
      </c>
      <c r="D484" s="49">
        <v>1</v>
      </c>
      <c r="E484" s="32">
        <v>343</v>
      </c>
      <c r="F484" s="32">
        <v>360</v>
      </c>
      <c r="G484" s="113" t="s">
        <v>1173</v>
      </c>
      <c r="H484" s="114">
        <f t="shared" si="90"/>
        <v>0.24087</v>
      </c>
      <c r="I484" s="85" t="s">
        <v>1174</v>
      </c>
      <c r="J484" s="115" t="s">
        <v>1180</v>
      </c>
      <c r="K484" s="37" t="s">
        <v>378</v>
      </c>
      <c r="L484" s="26" t="s">
        <v>308</v>
      </c>
      <c r="M484" s="116" t="s">
        <v>1176</v>
      </c>
      <c r="N484" s="117"/>
    </row>
    <row r="485" spans="1:14" s="4" customFormat="1" ht="150" customHeight="1">
      <c r="A485" s="80" t="s">
        <v>960</v>
      </c>
      <c r="B485" s="29" t="s">
        <v>1185</v>
      </c>
      <c r="C485" s="48" t="s">
        <v>1186</v>
      </c>
      <c r="D485" s="49">
        <v>1</v>
      </c>
      <c r="E485" s="32">
        <v>295</v>
      </c>
      <c r="F485" s="32">
        <v>305</v>
      </c>
      <c r="G485" s="113" t="s">
        <v>1187</v>
      </c>
      <c r="H485" s="114">
        <f t="shared" ref="H485:H488" si="91">0.8*0.43*0.47</f>
        <v>0.16167999999999999</v>
      </c>
      <c r="I485" s="85" t="s">
        <v>1188</v>
      </c>
      <c r="J485" s="115" t="s">
        <v>1189</v>
      </c>
      <c r="K485" s="37" t="s">
        <v>378</v>
      </c>
      <c r="L485" s="26" t="s">
        <v>308</v>
      </c>
      <c r="M485" s="116" t="s">
        <v>1190</v>
      </c>
      <c r="N485" s="117"/>
    </row>
    <row r="486" spans="1:14" s="4" customFormat="1" ht="150" customHeight="1">
      <c r="A486" s="80" t="s">
        <v>960</v>
      </c>
      <c r="B486" s="29" t="s">
        <v>1185</v>
      </c>
      <c r="C486" s="48" t="s">
        <v>1186</v>
      </c>
      <c r="D486" s="49">
        <v>1</v>
      </c>
      <c r="E486" s="32">
        <v>295</v>
      </c>
      <c r="F486" s="32">
        <v>305</v>
      </c>
      <c r="G486" s="113" t="s">
        <v>1187</v>
      </c>
      <c r="H486" s="114">
        <f t="shared" si="91"/>
        <v>0.16167999999999999</v>
      </c>
      <c r="I486" s="85" t="s">
        <v>1188</v>
      </c>
      <c r="J486" s="115" t="s">
        <v>1189</v>
      </c>
      <c r="K486" s="37" t="s">
        <v>378</v>
      </c>
      <c r="L486" s="26" t="s">
        <v>308</v>
      </c>
      <c r="M486" s="116" t="s">
        <v>1190</v>
      </c>
      <c r="N486" s="117"/>
    </row>
    <row r="487" spans="1:14" s="4" customFormat="1" ht="150" customHeight="1">
      <c r="A487" s="80" t="s">
        <v>960</v>
      </c>
      <c r="B487" s="29" t="s">
        <v>1191</v>
      </c>
      <c r="C487" s="48" t="s">
        <v>1186</v>
      </c>
      <c r="D487" s="49">
        <v>1</v>
      </c>
      <c r="E487" s="32">
        <v>305</v>
      </c>
      <c r="F487" s="32">
        <v>315</v>
      </c>
      <c r="G487" s="113" t="s">
        <v>1187</v>
      </c>
      <c r="H487" s="114">
        <f t="shared" si="91"/>
        <v>0.16167999999999999</v>
      </c>
      <c r="I487" s="85" t="s">
        <v>1188</v>
      </c>
      <c r="J487" s="115" t="s">
        <v>1189</v>
      </c>
      <c r="K487" s="37" t="s">
        <v>378</v>
      </c>
      <c r="L487" s="26" t="s">
        <v>308</v>
      </c>
      <c r="M487" s="116" t="s">
        <v>1190</v>
      </c>
      <c r="N487" s="117"/>
    </row>
    <row r="488" spans="1:14" s="4" customFormat="1" ht="150" customHeight="1">
      <c r="A488" s="80" t="s">
        <v>960</v>
      </c>
      <c r="B488" s="29" t="s">
        <v>1192</v>
      </c>
      <c r="C488" s="48" t="s">
        <v>1186</v>
      </c>
      <c r="D488" s="49">
        <v>1</v>
      </c>
      <c r="E488" s="32">
        <v>320</v>
      </c>
      <c r="F488" s="32">
        <v>335</v>
      </c>
      <c r="G488" s="113" t="s">
        <v>1187</v>
      </c>
      <c r="H488" s="114">
        <f t="shared" si="91"/>
        <v>0.16167999999999999</v>
      </c>
      <c r="I488" s="85" t="s">
        <v>1188</v>
      </c>
      <c r="J488" s="115" t="s">
        <v>1189</v>
      </c>
      <c r="K488" s="37" t="s">
        <v>378</v>
      </c>
      <c r="L488" s="26" t="s">
        <v>308</v>
      </c>
      <c r="M488" s="116" t="s">
        <v>1190</v>
      </c>
      <c r="N488" s="117"/>
    </row>
    <row r="489" spans="1:14" s="4" customFormat="1" ht="150" customHeight="1">
      <c r="A489" s="80" t="s">
        <v>1193</v>
      </c>
      <c r="B489" s="29" t="s">
        <v>1194</v>
      </c>
      <c r="C489" s="48" t="s">
        <v>1195</v>
      </c>
      <c r="D489" s="49">
        <v>1</v>
      </c>
      <c r="E489" s="32">
        <v>250</v>
      </c>
      <c r="F489" s="32">
        <v>263</v>
      </c>
      <c r="G489" s="113" t="s">
        <v>1196</v>
      </c>
      <c r="H489" s="114">
        <f t="shared" ref="H489:H491" si="92">0.98*0.38*0.58</f>
        <v>0.21599199999999999</v>
      </c>
      <c r="I489" s="85" t="s">
        <v>1197</v>
      </c>
      <c r="J489" s="115" t="s">
        <v>1198</v>
      </c>
      <c r="K489" s="37" t="s">
        <v>378</v>
      </c>
      <c r="L489" s="26" t="s">
        <v>308</v>
      </c>
      <c r="M489" s="116" t="s">
        <v>1199</v>
      </c>
      <c r="N489" s="117"/>
    </row>
    <row r="490" spans="1:14" s="4" customFormat="1" ht="150" customHeight="1">
      <c r="A490" s="80" t="s">
        <v>1193</v>
      </c>
      <c r="B490" s="29" t="s">
        <v>1194</v>
      </c>
      <c r="C490" s="48" t="s">
        <v>1195</v>
      </c>
      <c r="D490" s="49">
        <v>1</v>
      </c>
      <c r="E490" s="32">
        <v>250</v>
      </c>
      <c r="F490" s="32">
        <v>263</v>
      </c>
      <c r="G490" s="113" t="s">
        <v>1196</v>
      </c>
      <c r="H490" s="114">
        <f t="shared" si="92"/>
        <v>0.21599199999999999</v>
      </c>
      <c r="I490" s="85" t="s">
        <v>1197</v>
      </c>
      <c r="J490" s="115" t="s">
        <v>1198</v>
      </c>
      <c r="K490" s="37" t="s">
        <v>378</v>
      </c>
      <c r="L490" s="26" t="s">
        <v>308</v>
      </c>
      <c r="M490" s="116" t="s">
        <v>1199</v>
      </c>
      <c r="N490" s="117"/>
    </row>
    <row r="491" spans="1:14" s="4" customFormat="1" ht="150" customHeight="1">
      <c r="A491" s="80" t="s">
        <v>1193</v>
      </c>
      <c r="B491" s="29" t="s">
        <v>1200</v>
      </c>
      <c r="C491" s="48" t="s">
        <v>1195</v>
      </c>
      <c r="D491" s="49">
        <v>1</v>
      </c>
      <c r="E491" s="32">
        <v>250</v>
      </c>
      <c r="F491" s="32">
        <v>263</v>
      </c>
      <c r="G491" s="113" t="s">
        <v>1196</v>
      </c>
      <c r="H491" s="114">
        <f t="shared" si="92"/>
        <v>0.21599199999999999</v>
      </c>
      <c r="I491" s="85" t="s">
        <v>1197</v>
      </c>
      <c r="J491" s="115" t="s">
        <v>1198</v>
      </c>
      <c r="K491" s="37" t="s">
        <v>378</v>
      </c>
      <c r="L491" s="26" t="s">
        <v>308</v>
      </c>
      <c r="M491" s="116" t="s">
        <v>1199</v>
      </c>
      <c r="N491" s="117"/>
    </row>
    <row r="492" spans="1:14" s="4" customFormat="1" ht="150" customHeight="1">
      <c r="A492" s="80" t="s">
        <v>1201</v>
      </c>
      <c r="B492" s="29" t="s">
        <v>1202</v>
      </c>
      <c r="C492" s="48" t="s">
        <v>1203</v>
      </c>
      <c r="D492" s="49">
        <v>1</v>
      </c>
      <c r="E492" s="32">
        <v>285</v>
      </c>
      <c r="F492" s="32">
        <v>297</v>
      </c>
      <c r="G492" s="113" t="s">
        <v>1204</v>
      </c>
      <c r="H492" s="114">
        <f t="shared" ref="H492:H501" si="93">1.05*0.34*0.51</f>
        <v>0.18207000000000001</v>
      </c>
      <c r="I492" s="85" t="s">
        <v>1205</v>
      </c>
      <c r="J492" s="115" t="s">
        <v>1206</v>
      </c>
      <c r="K492" s="37" t="s">
        <v>378</v>
      </c>
      <c r="L492" s="26" t="s">
        <v>308</v>
      </c>
      <c r="M492" s="116" t="s">
        <v>1207</v>
      </c>
      <c r="N492" s="117"/>
    </row>
    <row r="493" spans="1:14" s="4" customFormat="1" ht="150" customHeight="1">
      <c r="A493" s="80" t="s">
        <v>1201</v>
      </c>
      <c r="B493" s="29" t="s">
        <v>1208</v>
      </c>
      <c r="C493" s="48" t="s">
        <v>1203</v>
      </c>
      <c r="D493" s="49">
        <v>1</v>
      </c>
      <c r="E493" s="32">
        <v>300</v>
      </c>
      <c r="F493" s="32">
        <v>312</v>
      </c>
      <c r="G493" s="113" t="s">
        <v>1204</v>
      </c>
      <c r="H493" s="114">
        <f t="shared" si="93"/>
        <v>0.18207000000000001</v>
      </c>
      <c r="I493" s="85" t="s">
        <v>1205</v>
      </c>
      <c r="J493" s="115" t="s">
        <v>1209</v>
      </c>
      <c r="K493" s="37" t="s">
        <v>378</v>
      </c>
      <c r="L493" s="26" t="s">
        <v>308</v>
      </c>
      <c r="M493" s="116" t="s">
        <v>1207</v>
      </c>
      <c r="N493" s="117"/>
    </row>
    <row r="494" spans="1:14" s="4" customFormat="1" ht="150" customHeight="1">
      <c r="A494" s="80" t="s">
        <v>1201</v>
      </c>
      <c r="B494" s="29" t="s">
        <v>1210</v>
      </c>
      <c r="C494" s="134" t="s">
        <v>1211</v>
      </c>
      <c r="D494" s="49">
        <v>1</v>
      </c>
      <c r="E494" s="32">
        <v>320</v>
      </c>
      <c r="F494" s="32">
        <v>332</v>
      </c>
      <c r="G494" s="113" t="s">
        <v>1204</v>
      </c>
      <c r="H494" s="114">
        <f t="shared" si="93"/>
        <v>0.18207000000000001</v>
      </c>
      <c r="I494" s="85" t="s">
        <v>1205</v>
      </c>
      <c r="J494" s="115" t="s">
        <v>1206</v>
      </c>
      <c r="K494" s="37" t="s">
        <v>378</v>
      </c>
      <c r="L494" s="26" t="s">
        <v>308</v>
      </c>
      <c r="M494" s="116" t="s">
        <v>1207</v>
      </c>
      <c r="N494" s="117"/>
    </row>
    <row r="495" spans="1:14" s="4" customFormat="1" ht="150" customHeight="1">
      <c r="A495" s="80" t="s">
        <v>1201</v>
      </c>
      <c r="B495" s="29" t="s">
        <v>1212</v>
      </c>
      <c r="C495" s="134" t="s">
        <v>1211</v>
      </c>
      <c r="D495" s="49">
        <v>1</v>
      </c>
      <c r="E495" s="32">
        <v>335</v>
      </c>
      <c r="F495" s="32">
        <v>347</v>
      </c>
      <c r="G495" s="113" t="s">
        <v>1204</v>
      </c>
      <c r="H495" s="114">
        <f t="shared" si="93"/>
        <v>0.18207000000000001</v>
      </c>
      <c r="I495" s="85" t="s">
        <v>1205</v>
      </c>
      <c r="J495" s="115" t="s">
        <v>1209</v>
      </c>
      <c r="K495" s="37" t="s">
        <v>378</v>
      </c>
      <c r="L495" s="26" t="s">
        <v>308</v>
      </c>
      <c r="M495" s="116" t="s">
        <v>1207</v>
      </c>
      <c r="N495" s="117"/>
    </row>
    <row r="496" spans="1:14" s="4" customFormat="1" ht="150" customHeight="1">
      <c r="A496" s="80" t="s">
        <v>1201</v>
      </c>
      <c r="B496" s="29" t="s">
        <v>1213</v>
      </c>
      <c r="C496" s="48" t="s">
        <v>1203</v>
      </c>
      <c r="D496" s="49">
        <v>1</v>
      </c>
      <c r="E496" s="32">
        <v>285</v>
      </c>
      <c r="F496" s="32">
        <v>297</v>
      </c>
      <c r="G496" s="113" t="s">
        <v>1204</v>
      </c>
      <c r="H496" s="114">
        <f t="shared" si="93"/>
        <v>0.18207000000000001</v>
      </c>
      <c r="I496" s="85" t="s">
        <v>1205</v>
      </c>
      <c r="J496" s="115" t="s">
        <v>1214</v>
      </c>
      <c r="K496" s="37" t="s">
        <v>378</v>
      </c>
      <c r="L496" s="26" t="s">
        <v>308</v>
      </c>
      <c r="M496" s="116" t="s">
        <v>1207</v>
      </c>
      <c r="N496" s="117"/>
    </row>
    <row r="497" spans="1:14" s="4" customFormat="1" ht="150" customHeight="1">
      <c r="A497" s="80" t="s">
        <v>1201</v>
      </c>
      <c r="B497" s="29" t="s">
        <v>1213</v>
      </c>
      <c r="C497" s="48" t="s">
        <v>1203</v>
      </c>
      <c r="D497" s="49">
        <v>1</v>
      </c>
      <c r="E497" s="32">
        <v>285</v>
      </c>
      <c r="F497" s="32">
        <v>297</v>
      </c>
      <c r="G497" s="113" t="s">
        <v>1204</v>
      </c>
      <c r="H497" s="114">
        <f t="shared" si="93"/>
        <v>0.18207000000000001</v>
      </c>
      <c r="I497" s="85" t="s">
        <v>1205</v>
      </c>
      <c r="J497" s="115" t="s">
        <v>1214</v>
      </c>
      <c r="K497" s="37" t="s">
        <v>378</v>
      </c>
      <c r="L497" s="26" t="s">
        <v>308</v>
      </c>
      <c r="M497" s="116" t="s">
        <v>1207</v>
      </c>
      <c r="N497" s="117"/>
    </row>
    <row r="498" spans="1:14" s="4" customFormat="1" ht="150" customHeight="1">
      <c r="A498" s="80" t="s">
        <v>1201</v>
      </c>
      <c r="B498" s="29" t="s">
        <v>1215</v>
      </c>
      <c r="C498" s="48" t="s">
        <v>1203</v>
      </c>
      <c r="D498" s="49">
        <v>1</v>
      </c>
      <c r="E498" s="32">
        <v>300</v>
      </c>
      <c r="F498" s="32">
        <v>312</v>
      </c>
      <c r="G498" s="113" t="s">
        <v>1204</v>
      </c>
      <c r="H498" s="114">
        <f t="shared" si="93"/>
        <v>0.18207000000000001</v>
      </c>
      <c r="I498" s="85" t="s">
        <v>1205</v>
      </c>
      <c r="J498" s="115" t="s">
        <v>1216</v>
      </c>
      <c r="K498" s="37" t="s">
        <v>378</v>
      </c>
      <c r="L498" s="26" t="s">
        <v>308</v>
      </c>
      <c r="M498" s="116" t="s">
        <v>1207</v>
      </c>
      <c r="N498" s="117"/>
    </row>
    <row r="499" spans="1:14" s="4" customFormat="1" ht="150" customHeight="1">
      <c r="A499" s="80" t="s">
        <v>1201</v>
      </c>
      <c r="B499" s="29" t="s">
        <v>1213</v>
      </c>
      <c r="C499" s="48" t="s">
        <v>1203</v>
      </c>
      <c r="D499" s="49">
        <v>1</v>
      </c>
      <c r="E499" s="32">
        <v>295</v>
      </c>
      <c r="F499" s="32">
        <v>307</v>
      </c>
      <c r="G499" s="113" t="s">
        <v>1204</v>
      </c>
      <c r="H499" s="114">
        <f t="shared" si="93"/>
        <v>0.18207000000000001</v>
      </c>
      <c r="I499" s="85" t="s">
        <v>1205</v>
      </c>
      <c r="J499" s="115" t="s">
        <v>1214</v>
      </c>
      <c r="K499" s="37" t="s">
        <v>378</v>
      </c>
      <c r="L499" s="26" t="s">
        <v>308</v>
      </c>
      <c r="M499" s="116" t="s">
        <v>1207</v>
      </c>
      <c r="N499" s="117"/>
    </row>
    <row r="500" spans="1:14" s="4" customFormat="1" ht="150" customHeight="1">
      <c r="A500" s="80" t="s">
        <v>1201</v>
      </c>
      <c r="B500" s="29" t="s">
        <v>1213</v>
      </c>
      <c r="C500" s="48" t="s">
        <v>1203</v>
      </c>
      <c r="D500" s="49">
        <v>1</v>
      </c>
      <c r="E500" s="32">
        <v>295</v>
      </c>
      <c r="F500" s="32">
        <v>307</v>
      </c>
      <c r="G500" s="113" t="s">
        <v>1204</v>
      </c>
      <c r="H500" s="114">
        <f t="shared" si="93"/>
        <v>0.18207000000000001</v>
      </c>
      <c r="I500" s="85" t="s">
        <v>1205</v>
      </c>
      <c r="J500" s="115" t="s">
        <v>1214</v>
      </c>
      <c r="K500" s="37" t="s">
        <v>378</v>
      </c>
      <c r="L500" s="26" t="s">
        <v>308</v>
      </c>
      <c r="M500" s="116" t="s">
        <v>1207</v>
      </c>
      <c r="N500" s="117"/>
    </row>
    <row r="501" spans="1:14" s="4" customFormat="1" ht="150" customHeight="1">
      <c r="A501" s="80" t="s">
        <v>1201</v>
      </c>
      <c r="B501" s="29" t="s">
        <v>1215</v>
      </c>
      <c r="C501" s="48" t="s">
        <v>1203</v>
      </c>
      <c r="D501" s="49">
        <v>1</v>
      </c>
      <c r="E501" s="32">
        <v>310</v>
      </c>
      <c r="F501" s="32">
        <v>322</v>
      </c>
      <c r="G501" s="113" t="s">
        <v>1204</v>
      </c>
      <c r="H501" s="114">
        <f t="shared" si="93"/>
        <v>0.18207000000000001</v>
      </c>
      <c r="I501" s="85" t="s">
        <v>1205</v>
      </c>
      <c r="J501" s="115" t="s">
        <v>1216</v>
      </c>
      <c r="K501" s="37" t="s">
        <v>378</v>
      </c>
      <c r="L501" s="26" t="s">
        <v>308</v>
      </c>
      <c r="M501" s="116" t="s">
        <v>1207</v>
      </c>
      <c r="N501" s="117"/>
    </row>
    <row r="502" spans="1:14" s="4" customFormat="1" ht="150" customHeight="1">
      <c r="A502" s="80" t="s">
        <v>674</v>
      </c>
      <c r="B502" s="29" t="s">
        <v>1217</v>
      </c>
      <c r="C502" s="48" t="s">
        <v>1218</v>
      </c>
      <c r="D502" s="49">
        <v>1</v>
      </c>
      <c r="E502" s="32">
        <v>330</v>
      </c>
      <c r="F502" s="32">
        <v>350</v>
      </c>
      <c r="G502" s="113" t="s">
        <v>1219</v>
      </c>
      <c r="H502" s="114">
        <f t="shared" ref="H502:H504" si="94">1.02*0.45*0.65</f>
        <v>0.29835</v>
      </c>
      <c r="I502" s="85" t="s">
        <v>1220</v>
      </c>
      <c r="J502" s="115" t="s">
        <v>1221</v>
      </c>
      <c r="K502" s="37" t="s">
        <v>378</v>
      </c>
      <c r="L502" s="26" t="s">
        <v>308</v>
      </c>
      <c r="M502" s="116" t="s">
        <v>1222</v>
      </c>
      <c r="N502" s="117"/>
    </row>
    <row r="503" spans="1:14" s="4" customFormat="1" ht="150" customHeight="1">
      <c r="A503" s="80" t="s">
        <v>674</v>
      </c>
      <c r="B503" s="29" t="s">
        <v>1217</v>
      </c>
      <c r="C503" s="48" t="s">
        <v>1218</v>
      </c>
      <c r="D503" s="49">
        <v>1</v>
      </c>
      <c r="E503" s="32">
        <v>330</v>
      </c>
      <c r="F503" s="32">
        <v>350</v>
      </c>
      <c r="G503" s="113" t="s">
        <v>1219</v>
      </c>
      <c r="H503" s="114">
        <f t="shared" si="94"/>
        <v>0.29835</v>
      </c>
      <c r="I503" s="85" t="s">
        <v>1220</v>
      </c>
      <c r="J503" s="115" t="s">
        <v>1221</v>
      </c>
      <c r="K503" s="37" t="s">
        <v>378</v>
      </c>
      <c r="L503" s="26" t="s">
        <v>308</v>
      </c>
      <c r="M503" s="116" t="s">
        <v>1222</v>
      </c>
      <c r="N503" s="117"/>
    </row>
    <row r="504" spans="1:14" s="4" customFormat="1" ht="150" customHeight="1">
      <c r="A504" s="80" t="s">
        <v>674</v>
      </c>
      <c r="B504" s="29" t="s">
        <v>1223</v>
      </c>
      <c r="C504" s="48" t="s">
        <v>1224</v>
      </c>
      <c r="D504" s="49">
        <v>1</v>
      </c>
      <c r="E504" s="32">
        <v>340</v>
      </c>
      <c r="F504" s="32">
        <v>360</v>
      </c>
      <c r="G504" s="113" t="s">
        <v>1219</v>
      </c>
      <c r="H504" s="114">
        <f t="shared" si="94"/>
        <v>0.29835</v>
      </c>
      <c r="I504" s="85" t="s">
        <v>1220</v>
      </c>
      <c r="J504" s="115" t="s">
        <v>1225</v>
      </c>
      <c r="K504" s="37" t="s">
        <v>378</v>
      </c>
      <c r="L504" s="26" t="s">
        <v>308</v>
      </c>
      <c r="M504" s="116" t="s">
        <v>1222</v>
      </c>
      <c r="N504" s="117"/>
    </row>
    <row r="505" spans="1:14" s="4" customFormat="1" ht="150" customHeight="1">
      <c r="A505" s="80" t="s">
        <v>674</v>
      </c>
      <c r="B505" s="135" t="s">
        <v>1226</v>
      </c>
      <c r="C505" s="136" t="s">
        <v>1227</v>
      </c>
      <c r="D505" s="49">
        <v>1</v>
      </c>
      <c r="E505" s="137">
        <v>365</v>
      </c>
      <c r="F505" s="138">
        <v>378</v>
      </c>
      <c r="G505" s="139" t="s">
        <v>1228</v>
      </c>
      <c r="H505" s="140">
        <f>0.92*0.57*0.42</f>
        <v>0.220248</v>
      </c>
      <c r="I505" s="141" t="s">
        <v>1229</v>
      </c>
      <c r="J505" s="142" t="s">
        <v>1230</v>
      </c>
      <c r="K505" s="37" t="s">
        <v>378</v>
      </c>
      <c r="L505" s="26" t="s">
        <v>308</v>
      </c>
      <c r="M505" s="112"/>
      <c r="N505" s="143" t="s">
        <v>1231</v>
      </c>
    </row>
    <row r="506" spans="1:14" s="4" customFormat="1" ht="150" customHeight="1">
      <c r="A506" s="80" t="s">
        <v>674</v>
      </c>
      <c r="B506" s="135" t="s">
        <v>1226</v>
      </c>
      <c r="C506" s="136" t="s">
        <v>1227</v>
      </c>
      <c r="D506" s="49">
        <v>1</v>
      </c>
      <c r="E506" s="137">
        <v>365</v>
      </c>
      <c r="F506" s="138">
        <v>378</v>
      </c>
      <c r="G506" s="139" t="s">
        <v>1228</v>
      </c>
      <c r="H506" s="140">
        <f>0.92*0.57*0.42</f>
        <v>0.220248</v>
      </c>
      <c r="I506" s="141" t="s">
        <v>1229</v>
      </c>
      <c r="J506" s="142" t="s">
        <v>1230</v>
      </c>
      <c r="K506" s="37" t="s">
        <v>378</v>
      </c>
      <c r="L506" s="26" t="s">
        <v>308</v>
      </c>
      <c r="M506" s="112"/>
      <c r="N506" s="143" t="s">
        <v>1231</v>
      </c>
    </row>
    <row r="507" spans="1:14" s="4" customFormat="1" ht="150" customHeight="1">
      <c r="A507" s="80" t="s">
        <v>674</v>
      </c>
      <c r="B507" s="135" t="s">
        <v>1232</v>
      </c>
      <c r="C507" s="136" t="s">
        <v>1227</v>
      </c>
      <c r="D507" s="49">
        <v>1</v>
      </c>
      <c r="E507" s="137">
        <v>405</v>
      </c>
      <c r="F507" s="138">
        <v>418</v>
      </c>
      <c r="G507" s="139" t="s">
        <v>1228</v>
      </c>
      <c r="H507" s="140">
        <f>0.92*0.57*0.37</f>
        <v>0.19402800000000001</v>
      </c>
      <c r="I507" s="141" t="s">
        <v>1229</v>
      </c>
      <c r="J507" s="142" t="s">
        <v>1230</v>
      </c>
      <c r="K507" s="37" t="s">
        <v>378</v>
      </c>
      <c r="L507" s="26" t="s">
        <v>308</v>
      </c>
      <c r="M507" s="112"/>
      <c r="N507" s="143" t="s">
        <v>1231</v>
      </c>
    </row>
    <row r="508" spans="1:14" s="4" customFormat="1" ht="150" customHeight="1">
      <c r="A508" s="80" t="s">
        <v>674</v>
      </c>
      <c r="B508" s="135" t="s">
        <v>1233</v>
      </c>
      <c r="C508" s="136" t="s">
        <v>1227</v>
      </c>
      <c r="D508" s="49">
        <v>1</v>
      </c>
      <c r="E508" s="137">
        <v>405</v>
      </c>
      <c r="F508" s="138">
        <v>418</v>
      </c>
      <c r="G508" s="139" t="s">
        <v>1228</v>
      </c>
      <c r="H508" s="140">
        <f>0.92*0.57*0.37</f>
        <v>0.19402800000000001</v>
      </c>
      <c r="I508" s="141" t="s">
        <v>1229</v>
      </c>
      <c r="J508" s="142" t="s">
        <v>1230</v>
      </c>
      <c r="K508" s="37" t="s">
        <v>378</v>
      </c>
      <c r="L508" s="26" t="s">
        <v>308</v>
      </c>
      <c r="M508" s="112"/>
      <c r="N508" s="143" t="s">
        <v>1231</v>
      </c>
    </row>
    <row r="509" spans="1:14" s="4" customFormat="1" ht="150" customHeight="1">
      <c r="A509" s="80" t="s">
        <v>1234</v>
      </c>
      <c r="B509" s="136" t="s">
        <v>1235</v>
      </c>
      <c r="C509" s="136" t="s">
        <v>1236</v>
      </c>
      <c r="D509" s="49">
        <v>1</v>
      </c>
      <c r="E509" s="137">
        <v>175</v>
      </c>
      <c r="F509" s="138">
        <v>185</v>
      </c>
      <c r="G509" s="139" t="s">
        <v>1237</v>
      </c>
      <c r="H509" s="140">
        <f t="shared" ref="H509:H512" si="95">0.75*0.45*0.41</f>
        <v>0.138375</v>
      </c>
      <c r="I509" s="141" t="s">
        <v>1238</v>
      </c>
      <c r="J509" s="142" t="s">
        <v>1239</v>
      </c>
      <c r="K509" s="37" t="s">
        <v>378</v>
      </c>
      <c r="L509" s="26" t="s">
        <v>308</v>
      </c>
      <c r="M509" s="112"/>
      <c r="N509" s="143"/>
    </row>
    <row r="510" spans="1:14" s="4" customFormat="1" ht="150" customHeight="1">
      <c r="A510" s="80" t="s">
        <v>1234</v>
      </c>
      <c r="B510" s="136" t="s">
        <v>1235</v>
      </c>
      <c r="C510" s="136" t="s">
        <v>1236</v>
      </c>
      <c r="D510" s="49">
        <v>1</v>
      </c>
      <c r="E510" s="137">
        <v>175</v>
      </c>
      <c r="F510" s="138">
        <v>185</v>
      </c>
      <c r="G510" s="139" t="s">
        <v>1237</v>
      </c>
      <c r="H510" s="140">
        <f t="shared" si="95"/>
        <v>0.138375</v>
      </c>
      <c r="I510" s="141" t="s">
        <v>1238</v>
      </c>
      <c r="J510" s="142" t="s">
        <v>1239</v>
      </c>
      <c r="K510" s="37" t="s">
        <v>378</v>
      </c>
      <c r="L510" s="26" t="s">
        <v>308</v>
      </c>
      <c r="M510" s="112"/>
      <c r="N510" s="143"/>
    </row>
    <row r="511" spans="1:14" s="4" customFormat="1" ht="150" customHeight="1">
      <c r="A511" s="80" t="s">
        <v>1234</v>
      </c>
      <c r="B511" s="136" t="s">
        <v>1235</v>
      </c>
      <c r="C511" s="136" t="s">
        <v>1236</v>
      </c>
      <c r="D511" s="49">
        <v>1</v>
      </c>
      <c r="E511" s="137">
        <v>175</v>
      </c>
      <c r="F511" s="138">
        <v>185</v>
      </c>
      <c r="G511" s="139" t="s">
        <v>1237</v>
      </c>
      <c r="H511" s="140">
        <f t="shared" si="95"/>
        <v>0.138375</v>
      </c>
      <c r="I511" s="141" t="s">
        <v>1238</v>
      </c>
      <c r="J511" s="142" t="s">
        <v>1239</v>
      </c>
      <c r="K511" s="37" t="s">
        <v>378</v>
      </c>
      <c r="L511" s="26" t="s">
        <v>308</v>
      </c>
      <c r="M511" s="112"/>
      <c r="N511" s="143"/>
    </row>
    <row r="512" spans="1:14" s="4" customFormat="1" ht="150" customHeight="1">
      <c r="A512" s="80" t="s">
        <v>1234</v>
      </c>
      <c r="B512" s="136" t="s">
        <v>1235</v>
      </c>
      <c r="C512" s="136" t="s">
        <v>1236</v>
      </c>
      <c r="D512" s="49">
        <v>1</v>
      </c>
      <c r="E512" s="137">
        <v>175</v>
      </c>
      <c r="F512" s="138">
        <v>185</v>
      </c>
      <c r="G512" s="139" t="s">
        <v>1237</v>
      </c>
      <c r="H512" s="140">
        <f t="shared" si="95"/>
        <v>0.138375</v>
      </c>
      <c r="I512" s="141" t="s">
        <v>1238</v>
      </c>
      <c r="J512" s="142" t="s">
        <v>1239</v>
      </c>
      <c r="K512" s="37" t="s">
        <v>378</v>
      </c>
      <c r="L512" s="26" t="s">
        <v>308</v>
      </c>
      <c r="M512" s="112"/>
      <c r="N512" s="143"/>
    </row>
    <row r="513" spans="1:14" s="4" customFormat="1" ht="150" customHeight="1">
      <c r="A513" s="80" t="s">
        <v>1234</v>
      </c>
      <c r="B513" s="136" t="s">
        <v>1240</v>
      </c>
      <c r="C513" s="136" t="s">
        <v>1236</v>
      </c>
      <c r="D513" s="49">
        <v>1</v>
      </c>
      <c r="E513" s="137">
        <v>265</v>
      </c>
      <c r="F513" s="138">
        <v>280</v>
      </c>
      <c r="G513" s="139" t="s">
        <v>1241</v>
      </c>
      <c r="H513" s="140">
        <f t="shared" ref="H513:H520" si="96">0.75*0.705*0.45</f>
        <v>0.2379375</v>
      </c>
      <c r="I513" s="141" t="s">
        <v>1242</v>
      </c>
      <c r="J513" s="142" t="s">
        <v>1243</v>
      </c>
      <c r="K513" s="37" t="s">
        <v>378</v>
      </c>
      <c r="L513" s="26" t="s">
        <v>308</v>
      </c>
      <c r="M513" s="112"/>
      <c r="N513" s="143"/>
    </row>
    <row r="514" spans="1:14" s="4" customFormat="1" ht="150" customHeight="1">
      <c r="A514" s="80" t="s">
        <v>1234</v>
      </c>
      <c r="B514" s="136" t="s">
        <v>1240</v>
      </c>
      <c r="C514" s="136" t="s">
        <v>1236</v>
      </c>
      <c r="D514" s="49">
        <v>1</v>
      </c>
      <c r="E514" s="137">
        <v>265</v>
      </c>
      <c r="F514" s="138">
        <v>280</v>
      </c>
      <c r="G514" s="139" t="s">
        <v>1241</v>
      </c>
      <c r="H514" s="140">
        <f t="shared" si="96"/>
        <v>0.2379375</v>
      </c>
      <c r="I514" s="141" t="s">
        <v>1242</v>
      </c>
      <c r="J514" s="142" t="s">
        <v>1243</v>
      </c>
      <c r="K514" s="37" t="s">
        <v>378</v>
      </c>
      <c r="L514" s="26" t="s">
        <v>308</v>
      </c>
      <c r="M514" s="112"/>
      <c r="N514" s="143"/>
    </row>
    <row r="515" spans="1:14" s="4" customFormat="1" ht="150" customHeight="1">
      <c r="A515" s="80" t="s">
        <v>1234</v>
      </c>
      <c r="B515" s="136" t="s">
        <v>1240</v>
      </c>
      <c r="C515" s="136" t="s">
        <v>1236</v>
      </c>
      <c r="D515" s="49">
        <v>1</v>
      </c>
      <c r="E515" s="137">
        <v>265</v>
      </c>
      <c r="F515" s="138">
        <v>280</v>
      </c>
      <c r="G515" s="139" t="s">
        <v>1241</v>
      </c>
      <c r="H515" s="140">
        <f t="shared" si="96"/>
        <v>0.2379375</v>
      </c>
      <c r="I515" s="141" t="s">
        <v>1242</v>
      </c>
      <c r="J515" s="142" t="s">
        <v>1243</v>
      </c>
      <c r="K515" s="37" t="s">
        <v>378</v>
      </c>
      <c r="L515" s="26" t="s">
        <v>308</v>
      </c>
      <c r="M515" s="112"/>
      <c r="N515" s="143"/>
    </row>
    <row r="516" spans="1:14" s="4" customFormat="1" ht="150" customHeight="1">
      <c r="A516" s="80" t="s">
        <v>1234</v>
      </c>
      <c r="B516" s="136" t="s">
        <v>1240</v>
      </c>
      <c r="C516" s="136" t="s">
        <v>1236</v>
      </c>
      <c r="D516" s="49">
        <v>1</v>
      </c>
      <c r="E516" s="137">
        <v>265</v>
      </c>
      <c r="F516" s="138">
        <v>280</v>
      </c>
      <c r="G516" s="139" t="s">
        <v>1241</v>
      </c>
      <c r="H516" s="140">
        <f t="shared" si="96"/>
        <v>0.2379375</v>
      </c>
      <c r="I516" s="141" t="s">
        <v>1242</v>
      </c>
      <c r="J516" s="142" t="s">
        <v>1243</v>
      </c>
      <c r="K516" s="37" t="s">
        <v>378</v>
      </c>
      <c r="L516" s="26" t="s">
        <v>308</v>
      </c>
      <c r="M516" s="112"/>
      <c r="N516" s="143"/>
    </row>
    <row r="517" spans="1:14" s="4" customFormat="1" ht="150" customHeight="1">
      <c r="A517" s="80" t="s">
        <v>1234</v>
      </c>
      <c r="B517" s="136" t="s">
        <v>1240</v>
      </c>
      <c r="C517" s="136" t="s">
        <v>1236</v>
      </c>
      <c r="D517" s="49">
        <v>1</v>
      </c>
      <c r="E517" s="137">
        <v>265</v>
      </c>
      <c r="F517" s="138">
        <v>280</v>
      </c>
      <c r="G517" s="139" t="s">
        <v>1241</v>
      </c>
      <c r="H517" s="140">
        <f t="shared" si="96"/>
        <v>0.2379375</v>
      </c>
      <c r="I517" s="141" t="s">
        <v>1242</v>
      </c>
      <c r="J517" s="142" t="s">
        <v>1243</v>
      </c>
      <c r="K517" s="37" t="s">
        <v>378</v>
      </c>
      <c r="L517" s="26" t="s">
        <v>308</v>
      </c>
      <c r="M517" s="112"/>
      <c r="N517" s="143"/>
    </row>
    <row r="518" spans="1:14" s="4" customFormat="1" ht="150" customHeight="1">
      <c r="A518" s="80" t="s">
        <v>1234</v>
      </c>
      <c r="B518" s="136" t="s">
        <v>1240</v>
      </c>
      <c r="C518" s="136" t="s">
        <v>1236</v>
      </c>
      <c r="D518" s="49">
        <v>1</v>
      </c>
      <c r="E518" s="137">
        <v>265</v>
      </c>
      <c r="F518" s="138">
        <v>280</v>
      </c>
      <c r="G518" s="139" t="s">
        <v>1241</v>
      </c>
      <c r="H518" s="140">
        <f t="shared" si="96"/>
        <v>0.2379375</v>
      </c>
      <c r="I518" s="141" t="s">
        <v>1242</v>
      </c>
      <c r="J518" s="142" t="s">
        <v>1243</v>
      </c>
      <c r="K518" s="37" t="s">
        <v>378</v>
      </c>
      <c r="L518" s="26" t="s">
        <v>308</v>
      </c>
      <c r="M518" s="112"/>
      <c r="N518" s="143"/>
    </row>
    <row r="519" spans="1:14" s="4" customFormat="1" ht="150" customHeight="1">
      <c r="A519" s="80" t="s">
        <v>1234</v>
      </c>
      <c r="B519" s="136" t="s">
        <v>1240</v>
      </c>
      <c r="C519" s="136" t="s">
        <v>1236</v>
      </c>
      <c r="D519" s="49">
        <v>1</v>
      </c>
      <c r="E519" s="137">
        <v>265</v>
      </c>
      <c r="F519" s="138">
        <v>280</v>
      </c>
      <c r="G519" s="139" t="s">
        <v>1241</v>
      </c>
      <c r="H519" s="140">
        <f t="shared" si="96"/>
        <v>0.2379375</v>
      </c>
      <c r="I519" s="141" t="s">
        <v>1242</v>
      </c>
      <c r="J519" s="142" t="s">
        <v>1243</v>
      </c>
      <c r="K519" s="37" t="s">
        <v>378</v>
      </c>
      <c r="L519" s="26" t="s">
        <v>308</v>
      </c>
      <c r="M519" s="112"/>
      <c r="N519" s="143"/>
    </row>
    <row r="520" spans="1:14" s="4" customFormat="1" ht="150" customHeight="1">
      <c r="A520" s="80" t="s">
        <v>1234</v>
      </c>
      <c r="B520" s="136" t="s">
        <v>1240</v>
      </c>
      <c r="C520" s="136" t="s">
        <v>1236</v>
      </c>
      <c r="D520" s="49">
        <v>1</v>
      </c>
      <c r="E520" s="137">
        <v>265</v>
      </c>
      <c r="F520" s="138">
        <v>280</v>
      </c>
      <c r="G520" s="139" t="s">
        <v>1241</v>
      </c>
      <c r="H520" s="140">
        <f t="shared" si="96"/>
        <v>0.2379375</v>
      </c>
      <c r="I520" s="141" t="s">
        <v>1242</v>
      </c>
      <c r="J520" s="142" t="s">
        <v>1243</v>
      </c>
      <c r="K520" s="37" t="s">
        <v>378</v>
      </c>
      <c r="L520" s="26" t="s">
        <v>308</v>
      </c>
      <c r="M520" s="112"/>
      <c r="N520" s="143"/>
    </row>
    <row r="521" spans="1:14" s="4" customFormat="1" ht="150" customHeight="1">
      <c r="A521" s="80" t="s">
        <v>1244</v>
      </c>
      <c r="B521" s="135" t="s">
        <v>1245</v>
      </c>
      <c r="C521" s="136" t="s">
        <v>1246</v>
      </c>
      <c r="D521" s="49">
        <v>1</v>
      </c>
      <c r="E521" s="137">
        <v>198</v>
      </c>
      <c r="F521" s="138">
        <v>205</v>
      </c>
      <c r="G521" s="139" t="s">
        <v>1247</v>
      </c>
      <c r="H521" s="140">
        <f t="shared" ref="H521:H523" si="97">0.81*0.4*0.44</f>
        <v>0.14255999999999999</v>
      </c>
      <c r="I521" s="141" t="s">
        <v>1248</v>
      </c>
      <c r="J521" s="142" t="s">
        <v>1249</v>
      </c>
      <c r="K521" s="37" t="s">
        <v>378</v>
      </c>
      <c r="L521" s="26" t="s">
        <v>308</v>
      </c>
      <c r="M521" s="112"/>
      <c r="N521" s="143"/>
    </row>
    <row r="522" spans="1:14" s="4" customFormat="1" ht="150" customHeight="1">
      <c r="A522" s="80" t="s">
        <v>1244</v>
      </c>
      <c r="B522" s="135" t="s">
        <v>1250</v>
      </c>
      <c r="C522" s="136" t="s">
        <v>1246</v>
      </c>
      <c r="D522" s="49">
        <v>1</v>
      </c>
      <c r="E522" s="137">
        <v>213</v>
      </c>
      <c r="F522" s="138">
        <v>220</v>
      </c>
      <c r="G522" s="139" t="s">
        <v>1247</v>
      </c>
      <c r="H522" s="140">
        <f t="shared" si="97"/>
        <v>0.14255999999999999</v>
      </c>
      <c r="I522" s="141" t="s">
        <v>1248</v>
      </c>
      <c r="J522" s="142" t="s">
        <v>1249</v>
      </c>
      <c r="K522" s="37" t="s">
        <v>378</v>
      </c>
      <c r="L522" s="26" t="s">
        <v>308</v>
      </c>
      <c r="M522" s="112"/>
      <c r="N522" s="143"/>
    </row>
    <row r="523" spans="1:14" s="4" customFormat="1" ht="150" customHeight="1">
      <c r="A523" s="80" t="s">
        <v>1244</v>
      </c>
      <c r="B523" s="135" t="s">
        <v>1251</v>
      </c>
      <c r="C523" s="136" t="s">
        <v>1246</v>
      </c>
      <c r="D523" s="49">
        <v>1</v>
      </c>
      <c r="E523" s="137">
        <v>268</v>
      </c>
      <c r="F523" s="138">
        <v>275</v>
      </c>
      <c r="G523" s="139" t="s">
        <v>1252</v>
      </c>
      <c r="H523" s="140">
        <f t="shared" si="97"/>
        <v>0.14255999999999999</v>
      </c>
      <c r="I523" s="141" t="s">
        <v>1253</v>
      </c>
      <c r="J523" s="142" t="s">
        <v>1254</v>
      </c>
      <c r="K523" s="37" t="s">
        <v>378</v>
      </c>
      <c r="L523" s="26" t="s">
        <v>308</v>
      </c>
      <c r="M523" s="112"/>
      <c r="N523" s="143"/>
    </row>
    <row r="524" spans="1:14" s="4" customFormat="1" ht="150" customHeight="1">
      <c r="A524" s="80" t="s">
        <v>1244</v>
      </c>
      <c r="B524" s="135" t="s">
        <v>1255</v>
      </c>
      <c r="C524" s="136" t="s">
        <v>1172</v>
      </c>
      <c r="D524" s="49">
        <v>1</v>
      </c>
      <c r="E524" s="137">
        <v>218</v>
      </c>
      <c r="F524" s="138">
        <v>230</v>
      </c>
      <c r="G524" s="139" t="s">
        <v>1256</v>
      </c>
      <c r="H524" s="140">
        <f t="shared" ref="H524:H526" si="98">0.925*0.42*0.555</f>
        <v>0.21561749999999999</v>
      </c>
      <c r="I524" s="141" t="s">
        <v>1253</v>
      </c>
      <c r="J524" s="142" t="s">
        <v>1257</v>
      </c>
      <c r="K524" s="37" t="s">
        <v>378</v>
      </c>
      <c r="L524" s="26" t="s">
        <v>308</v>
      </c>
      <c r="M524" s="112"/>
      <c r="N524" s="143" t="s">
        <v>1258</v>
      </c>
    </row>
    <row r="525" spans="1:14" s="4" customFormat="1" ht="150" customHeight="1">
      <c r="A525" s="80" t="s">
        <v>1244</v>
      </c>
      <c r="B525" s="135" t="s">
        <v>1255</v>
      </c>
      <c r="C525" s="136" t="s">
        <v>1172</v>
      </c>
      <c r="D525" s="49">
        <v>1</v>
      </c>
      <c r="E525" s="137">
        <v>218</v>
      </c>
      <c r="F525" s="138">
        <v>230</v>
      </c>
      <c r="G525" s="139" t="s">
        <v>1256</v>
      </c>
      <c r="H525" s="140">
        <f t="shared" si="98"/>
        <v>0.21561749999999999</v>
      </c>
      <c r="I525" s="141" t="s">
        <v>1253</v>
      </c>
      <c r="J525" s="142" t="s">
        <v>1257</v>
      </c>
      <c r="K525" s="37" t="s">
        <v>378</v>
      </c>
      <c r="L525" s="26" t="s">
        <v>308</v>
      </c>
      <c r="M525" s="112"/>
      <c r="N525" s="143" t="s">
        <v>1258</v>
      </c>
    </row>
    <row r="526" spans="1:14" s="4" customFormat="1" ht="150" customHeight="1">
      <c r="A526" s="80" t="s">
        <v>1244</v>
      </c>
      <c r="B526" s="135" t="s">
        <v>1255</v>
      </c>
      <c r="C526" s="136" t="s">
        <v>1172</v>
      </c>
      <c r="D526" s="49">
        <v>1</v>
      </c>
      <c r="E526" s="137">
        <v>218</v>
      </c>
      <c r="F526" s="138">
        <v>230</v>
      </c>
      <c r="G526" s="139" t="s">
        <v>1256</v>
      </c>
      <c r="H526" s="140">
        <f t="shared" si="98"/>
        <v>0.21561749999999999</v>
      </c>
      <c r="I526" s="141" t="s">
        <v>1253</v>
      </c>
      <c r="J526" s="142" t="s">
        <v>1257</v>
      </c>
      <c r="K526" s="37" t="s">
        <v>378</v>
      </c>
      <c r="L526" s="26" t="s">
        <v>308</v>
      </c>
      <c r="M526" s="112"/>
      <c r="N526" s="143" t="s">
        <v>1258</v>
      </c>
    </row>
    <row r="527" spans="1:14" s="4" customFormat="1" ht="150" customHeight="1">
      <c r="A527" s="80" t="s">
        <v>1244</v>
      </c>
      <c r="B527" s="135" t="s">
        <v>1259</v>
      </c>
      <c r="C527" s="136" t="s">
        <v>1260</v>
      </c>
      <c r="D527" s="49">
        <v>1</v>
      </c>
      <c r="E527" s="137">
        <v>173</v>
      </c>
      <c r="F527" s="138">
        <v>185</v>
      </c>
      <c r="G527" s="139" t="s">
        <v>1261</v>
      </c>
      <c r="H527" s="140">
        <f t="shared" ref="H527:H529" si="99">0.86*0.47*0.48</f>
        <v>0.19401599999999999</v>
      </c>
      <c r="I527" s="141" t="s">
        <v>1262</v>
      </c>
      <c r="J527" s="142" t="s">
        <v>1263</v>
      </c>
      <c r="K527" s="37" t="s">
        <v>378</v>
      </c>
      <c r="L527" s="26" t="s">
        <v>308</v>
      </c>
      <c r="M527" s="112"/>
      <c r="N527" s="143" t="s">
        <v>1258</v>
      </c>
    </row>
    <row r="528" spans="1:14" s="4" customFormat="1" ht="150" customHeight="1">
      <c r="A528" s="80" t="s">
        <v>1244</v>
      </c>
      <c r="B528" s="135" t="s">
        <v>1259</v>
      </c>
      <c r="C528" s="136" t="s">
        <v>1260</v>
      </c>
      <c r="D528" s="49">
        <v>1</v>
      </c>
      <c r="E528" s="137">
        <v>235</v>
      </c>
      <c r="F528" s="138">
        <v>245</v>
      </c>
      <c r="G528" s="139" t="s">
        <v>1264</v>
      </c>
      <c r="H528" s="140">
        <f t="shared" si="99"/>
        <v>0.19401599999999999</v>
      </c>
      <c r="I528" s="141" t="s">
        <v>1262</v>
      </c>
      <c r="J528" s="142" t="s">
        <v>1263</v>
      </c>
      <c r="K528" s="37" t="s">
        <v>378</v>
      </c>
      <c r="L528" s="26" t="s">
        <v>308</v>
      </c>
      <c r="M528" s="112"/>
      <c r="N528" s="143" t="s">
        <v>1258</v>
      </c>
    </row>
    <row r="529" spans="1:14" s="4" customFormat="1" ht="150" customHeight="1">
      <c r="A529" s="80" t="s">
        <v>1244</v>
      </c>
      <c r="B529" s="135" t="s">
        <v>1265</v>
      </c>
      <c r="C529" s="136" t="s">
        <v>1260</v>
      </c>
      <c r="D529" s="49">
        <v>1</v>
      </c>
      <c r="E529" s="137">
        <v>250</v>
      </c>
      <c r="F529" s="138">
        <v>260</v>
      </c>
      <c r="G529" s="139" t="s">
        <v>1264</v>
      </c>
      <c r="H529" s="140">
        <f t="shared" si="99"/>
        <v>0.19401599999999999</v>
      </c>
      <c r="I529" s="141" t="s">
        <v>1262</v>
      </c>
      <c r="J529" s="142" t="s">
        <v>1263</v>
      </c>
      <c r="K529" s="37" t="s">
        <v>378</v>
      </c>
      <c r="L529" s="26" t="s">
        <v>308</v>
      </c>
      <c r="M529" s="112"/>
      <c r="N529" s="143" t="s">
        <v>1258</v>
      </c>
    </row>
    <row r="530" spans="1:14" s="4" customFormat="1" ht="150" customHeight="1">
      <c r="A530" s="80" t="s">
        <v>1266</v>
      </c>
      <c r="B530" s="135" t="s">
        <v>1267</v>
      </c>
      <c r="C530" s="136" t="s">
        <v>1268</v>
      </c>
      <c r="D530" s="49">
        <v>1</v>
      </c>
      <c r="E530" s="137">
        <v>255</v>
      </c>
      <c r="F530" s="138">
        <v>268</v>
      </c>
      <c r="G530" s="139" t="s">
        <v>1269</v>
      </c>
      <c r="H530" s="140">
        <f t="shared" ref="H530:H533" si="100">0.89*0.6*0.36</f>
        <v>0.19223999999999999</v>
      </c>
      <c r="I530" s="141" t="s">
        <v>1270</v>
      </c>
      <c r="J530" s="142" t="s">
        <v>1271</v>
      </c>
      <c r="K530" s="37" t="s">
        <v>378</v>
      </c>
      <c r="L530" s="26" t="s">
        <v>308</v>
      </c>
      <c r="M530" s="112" t="s">
        <v>1272</v>
      </c>
      <c r="N530" s="143" t="s">
        <v>1258</v>
      </c>
    </row>
    <row r="531" spans="1:14" s="4" customFormat="1" ht="150" customHeight="1">
      <c r="A531" s="80" t="s">
        <v>1266</v>
      </c>
      <c r="B531" s="135" t="s">
        <v>1267</v>
      </c>
      <c r="C531" s="136" t="s">
        <v>1268</v>
      </c>
      <c r="D531" s="49">
        <v>1</v>
      </c>
      <c r="E531" s="137">
        <v>255</v>
      </c>
      <c r="F531" s="138">
        <v>268</v>
      </c>
      <c r="G531" s="139" t="s">
        <v>1269</v>
      </c>
      <c r="H531" s="140">
        <f t="shared" si="100"/>
        <v>0.19223999999999999</v>
      </c>
      <c r="I531" s="141" t="s">
        <v>1270</v>
      </c>
      <c r="J531" s="142" t="s">
        <v>1271</v>
      </c>
      <c r="K531" s="37" t="s">
        <v>378</v>
      </c>
      <c r="L531" s="26" t="s">
        <v>308</v>
      </c>
      <c r="M531" s="112" t="s">
        <v>1272</v>
      </c>
      <c r="N531" s="143" t="s">
        <v>1258</v>
      </c>
    </row>
    <row r="532" spans="1:14" s="4" customFormat="1" ht="150" customHeight="1">
      <c r="A532" s="80" t="s">
        <v>1266</v>
      </c>
      <c r="B532" s="135" t="s">
        <v>1267</v>
      </c>
      <c r="C532" s="136" t="s">
        <v>1268</v>
      </c>
      <c r="D532" s="49">
        <v>1</v>
      </c>
      <c r="E532" s="137">
        <v>255</v>
      </c>
      <c r="F532" s="138">
        <v>268</v>
      </c>
      <c r="G532" s="139" t="s">
        <v>1269</v>
      </c>
      <c r="H532" s="140">
        <f t="shared" si="100"/>
        <v>0.19223999999999999</v>
      </c>
      <c r="I532" s="141" t="s">
        <v>1270</v>
      </c>
      <c r="J532" s="142" t="s">
        <v>1271</v>
      </c>
      <c r="K532" s="37" t="s">
        <v>378</v>
      </c>
      <c r="L532" s="26" t="s">
        <v>308</v>
      </c>
      <c r="M532" s="112" t="s">
        <v>1272</v>
      </c>
      <c r="N532" s="143" t="s">
        <v>1258</v>
      </c>
    </row>
    <row r="533" spans="1:14" s="4" customFormat="1" ht="150" customHeight="1">
      <c r="A533" s="80" t="s">
        <v>1266</v>
      </c>
      <c r="B533" s="135" t="s">
        <v>1267</v>
      </c>
      <c r="C533" s="136" t="s">
        <v>1268</v>
      </c>
      <c r="D533" s="49">
        <v>1</v>
      </c>
      <c r="E533" s="137">
        <v>255</v>
      </c>
      <c r="F533" s="138">
        <v>268</v>
      </c>
      <c r="G533" s="139" t="s">
        <v>1269</v>
      </c>
      <c r="H533" s="140">
        <f t="shared" si="100"/>
        <v>0.19223999999999999</v>
      </c>
      <c r="I533" s="141" t="s">
        <v>1270</v>
      </c>
      <c r="J533" s="142" t="s">
        <v>1271</v>
      </c>
      <c r="K533" s="37" t="s">
        <v>378</v>
      </c>
      <c r="L533" s="26" t="s">
        <v>308</v>
      </c>
      <c r="M533" s="112" t="s">
        <v>1272</v>
      </c>
      <c r="N533" s="143" t="s">
        <v>1258</v>
      </c>
    </row>
    <row r="534" spans="1:14" s="4" customFormat="1" ht="150" customHeight="1">
      <c r="A534" s="80" t="s">
        <v>1273</v>
      </c>
      <c r="B534" s="135" t="s">
        <v>1274</v>
      </c>
      <c r="C534" s="136" t="s">
        <v>1275</v>
      </c>
      <c r="D534" s="49">
        <v>1</v>
      </c>
      <c r="E534" s="137">
        <v>295</v>
      </c>
      <c r="F534" s="138">
        <v>308</v>
      </c>
      <c r="G534" s="139" t="s">
        <v>1276</v>
      </c>
      <c r="H534" s="140">
        <f t="shared" ref="H534:H536" si="101">0.85*0.56*0.43</f>
        <v>0.20468</v>
      </c>
      <c r="I534" s="141" t="s">
        <v>1277</v>
      </c>
      <c r="J534" s="142" t="s">
        <v>1278</v>
      </c>
      <c r="K534" s="37" t="s">
        <v>378</v>
      </c>
      <c r="L534" s="26" t="s">
        <v>308</v>
      </c>
      <c r="M534" s="112"/>
      <c r="N534" s="143"/>
    </row>
    <row r="535" spans="1:14" s="4" customFormat="1" ht="150" customHeight="1">
      <c r="A535" s="80" t="s">
        <v>1273</v>
      </c>
      <c r="B535" s="135" t="s">
        <v>1274</v>
      </c>
      <c r="C535" s="136" t="s">
        <v>1275</v>
      </c>
      <c r="D535" s="49">
        <v>1</v>
      </c>
      <c r="E535" s="137">
        <v>295</v>
      </c>
      <c r="F535" s="138">
        <v>308</v>
      </c>
      <c r="G535" s="139" t="s">
        <v>1276</v>
      </c>
      <c r="H535" s="140">
        <f t="shared" si="101"/>
        <v>0.20468</v>
      </c>
      <c r="I535" s="141" t="s">
        <v>1277</v>
      </c>
      <c r="J535" s="142" t="s">
        <v>1278</v>
      </c>
      <c r="K535" s="37" t="s">
        <v>378</v>
      </c>
      <c r="L535" s="26" t="s">
        <v>308</v>
      </c>
      <c r="M535" s="112"/>
      <c r="N535" s="143"/>
    </row>
    <row r="536" spans="1:14" s="4" customFormat="1" ht="150" customHeight="1">
      <c r="A536" s="80" t="s">
        <v>1273</v>
      </c>
      <c r="B536" s="135" t="s">
        <v>1279</v>
      </c>
      <c r="C536" s="136" t="s">
        <v>1275</v>
      </c>
      <c r="D536" s="49">
        <v>1</v>
      </c>
      <c r="E536" s="137">
        <v>315</v>
      </c>
      <c r="F536" s="138">
        <v>328</v>
      </c>
      <c r="G536" s="139" t="s">
        <v>1276</v>
      </c>
      <c r="H536" s="140">
        <f t="shared" si="101"/>
        <v>0.20468</v>
      </c>
      <c r="I536" s="141" t="s">
        <v>1277</v>
      </c>
      <c r="J536" s="142" t="s">
        <v>1278</v>
      </c>
      <c r="K536" s="37" t="s">
        <v>378</v>
      </c>
      <c r="L536" s="26" t="s">
        <v>308</v>
      </c>
      <c r="M536" s="112"/>
      <c r="N536" s="143"/>
    </row>
    <row r="537" spans="1:14" s="4" customFormat="1" ht="150" customHeight="1">
      <c r="A537" s="80" t="s">
        <v>1280</v>
      </c>
      <c r="B537" s="135" t="s">
        <v>1281</v>
      </c>
      <c r="C537" s="136" t="s">
        <v>1282</v>
      </c>
      <c r="D537" s="49">
        <v>1</v>
      </c>
      <c r="E537" s="137">
        <v>275</v>
      </c>
      <c r="F537" s="138">
        <v>285</v>
      </c>
      <c r="G537" s="139" t="s">
        <v>1283</v>
      </c>
      <c r="H537" s="140">
        <f t="shared" ref="H537:H539" si="102">0.95*0.35*0.52</f>
        <v>0.1729</v>
      </c>
      <c r="I537" s="141" t="s">
        <v>1284</v>
      </c>
      <c r="J537" s="142" t="s">
        <v>1285</v>
      </c>
      <c r="K537" s="37" t="s">
        <v>378</v>
      </c>
      <c r="L537" s="26" t="s">
        <v>308</v>
      </c>
      <c r="M537" s="112" t="s">
        <v>1286</v>
      </c>
      <c r="N537" s="143"/>
    </row>
    <row r="538" spans="1:14" s="4" customFormat="1" ht="150" customHeight="1">
      <c r="A538" s="80" t="s">
        <v>1280</v>
      </c>
      <c r="B538" s="135" t="s">
        <v>1281</v>
      </c>
      <c r="C538" s="136" t="s">
        <v>1282</v>
      </c>
      <c r="D538" s="49">
        <v>1</v>
      </c>
      <c r="E538" s="137">
        <v>275</v>
      </c>
      <c r="F538" s="138">
        <v>285</v>
      </c>
      <c r="G538" s="139" t="s">
        <v>1283</v>
      </c>
      <c r="H538" s="140">
        <f t="shared" si="102"/>
        <v>0.1729</v>
      </c>
      <c r="I538" s="141" t="s">
        <v>1284</v>
      </c>
      <c r="J538" s="142" t="s">
        <v>1285</v>
      </c>
      <c r="K538" s="37" t="s">
        <v>378</v>
      </c>
      <c r="L538" s="26" t="s">
        <v>308</v>
      </c>
      <c r="M538" s="112" t="s">
        <v>1286</v>
      </c>
      <c r="N538" s="143"/>
    </row>
    <row r="539" spans="1:14" s="4" customFormat="1" ht="150" customHeight="1">
      <c r="A539" s="80" t="s">
        <v>1280</v>
      </c>
      <c r="B539" s="135" t="s">
        <v>1281</v>
      </c>
      <c r="C539" s="136" t="s">
        <v>1282</v>
      </c>
      <c r="D539" s="49">
        <v>1</v>
      </c>
      <c r="E539" s="137">
        <v>275</v>
      </c>
      <c r="F539" s="138">
        <v>285</v>
      </c>
      <c r="G539" s="139" t="s">
        <v>1283</v>
      </c>
      <c r="H539" s="140">
        <f t="shared" si="102"/>
        <v>0.1729</v>
      </c>
      <c r="I539" s="141" t="s">
        <v>1284</v>
      </c>
      <c r="J539" s="142" t="s">
        <v>1285</v>
      </c>
      <c r="K539" s="37" t="s">
        <v>378</v>
      </c>
      <c r="L539" s="26" t="s">
        <v>308</v>
      </c>
      <c r="M539" s="112" t="s">
        <v>1286</v>
      </c>
      <c r="N539" s="143"/>
    </row>
    <row r="540" spans="1:14" s="4" customFormat="1" ht="150" customHeight="1">
      <c r="A540" s="80" t="s">
        <v>1280</v>
      </c>
      <c r="B540" s="135" t="s">
        <v>1287</v>
      </c>
      <c r="C540" s="136" t="s">
        <v>1288</v>
      </c>
      <c r="D540" s="49">
        <v>1</v>
      </c>
      <c r="E540" s="137">
        <v>265</v>
      </c>
      <c r="F540" s="138">
        <v>273</v>
      </c>
      <c r="G540" s="139" t="s">
        <v>1283</v>
      </c>
      <c r="H540" s="140">
        <f t="shared" ref="H540:H551" si="103">0.88*0.34*0.45</f>
        <v>0.13464000000000001</v>
      </c>
      <c r="I540" s="141" t="s">
        <v>1289</v>
      </c>
      <c r="J540" s="142" t="s">
        <v>1290</v>
      </c>
      <c r="K540" s="37" t="s">
        <v>378</v>
      </c>
      <c r="L540" s="26" t="s">
        <v>308</v>
      </c>
      <c r="M540" s="112" t="s">
        <v>1291</v>
      </c>
      <c r="N540" s="143"/>
    </row>
    <row r="541" spans="1:14" s="4" customFormat="1" ht="150" customHeight="1">
      <c r="A541" s="80" t="s">
        <v>1280</v>
      </c>
      <c r="B541" s="135" t="s">
        <v>1287</v>
      </c>
      <c r="C541" s="136" t="s">
        <v>1288</v>
      </c>
      <c r="D541" s="49">
        <v>1</v>
      </c>
      <c r="E541" s="137">
        <v>265</v>
      </c>
      <c r="F541" s="138">
        <v>273</v>
      </c>
      <c r="G541" s="139" t="s">
        <v>1283</v>
      </c>
      <c r="H541" s="140">
        <f t="shared" si="103"/>
        <v>0.13464000000000001</v>
      </c>
      <c r="I541" s="141" t="s">
        <v>1289</v>
      </c>
      <c r="J541" s="142" t="s">
        <v>1290</v>
      </c>
      <c r="K541" s="37" t="s">
        <v>378</v>
      </c>
      <c r="L541" s="26" t="s">
        <v>308</v>
      </c>
      <c r="M541" s="112" t="s">
        <v>1291</v>
      </c>
      <c r="N541" s="143"/>
    </row>
    <row r="542" spans="1:14" s="4" customFormat="1" ht="150" customHeight="1">
      <c r="A542" s="80" t="s">
        <v>1280</v>
      </c>
      <c r="B542" s="135" t="s">
        <v>1287</v>
      </c>
      <c r="C542" s="136" t="s">
        <v>1288</v>
      </c>
      <c r="D542" s="49">
        <v>1</v>
      </c>
      <c r="E542" s="137">
        <v>265</v>
      </c>
      <c r="F542" s="138">
        <v>273</v>
      </c>
      <c r="G542" s="139" t="s">
        <v>1283</v>
      </c>
      <c r="H542" s="140">
        <f t="shared" si="103"/>
        <v>0.13464000000000001</v>
      </c>
      <c r="I542" s="141" t="s">
        <v>1289</v>
      </c>
      <c r="J542" s="142" t="s">
        <v>1290</v>
      </c>
      <c r="K542" s="37" t="s">
        <v>378</v>
      </c>
      <c r="L542" s="26" t="s">
        <v>308</v>
      </c>
      <c r="M542" s="112" t="s">
        <v>1291</v>
      </c>
      <c r="N542" s="143"/>
    </row>
    <row r="543" spans="1:14" s="4" customFormat="1" ht="150" customHeight="1">
      <c r="A543" s="80" t="s">
        <v>1280</v>
      </c>
      <c r="B543" s="135" t="s">
        <v>1287</v>
      </c>
      <c r="C543" s="136" t="s">
        <v>1288</v>
      </c>
      <c r="D543" s="49">
        <v>1</v>
      </c>
      <c r="E543" s="137">
        <v>265</v>
      </c>
      <c r="F543" s="138">
        <v>273</v>
      </c>
      <c r="G543" s="139" t="s">
        <v>1283</v>
      </c>
      <c r="H543" s="140">
        <f t="shared" si="103"/>
        <v>0.13464000000000001</v>
      </c>
      <c r="I543" s="141" t="s">
        <v>1289</v>
      </c>
      <c r="J543" s="142" t="s">
        <v>1290</v>
      </c>
      <c r="K543" s="37" t="s">
        <v>378</v>
      </c>
      <c r="L543" s="26" t="s">
        <v>308</v>
      </c>
      <c r="M543" s="112" t="s">
        <v>1291</v>
      </c>
      <c r="N543" s="143"/>
    </row>
    <row r="544" spans="1:14" s="4" customFormat="1" ht="150" customHeight="1">
      <c r="A544" s="80" t="s">
        <v>1280</v>
      </c>
      <c r="B544" s="135" t="s">
        <v>1292</v>
      </c>
      <c r="C544" s="136" t="s">
        <v>1288</v>
      </c>
      <c r="D544" s="49">
        <v>1</v>
      </c>
      <c r="E544" s="137">
        <v>245</v>
      </c>
      <c r="F544" s="138">
        <v>273</v>
      </c>
      <c r="G544" s="139" t="s">
        <v>1293</v>
      </c>
      <c r="H544" s="140">
        <f t="shared" si="103"/>
        <v>0.13464000000000001</v>
      </c>
      <c r="I544" s="141" t="s">
        <v>1294</v>
      </c>
      <c r="J544" s="142" t="s">
        <v>1290</v>
      </c>
      <c r="K544" s="37" t="s">
        <v>378</v>
      </c>
      <c r="L544" s="26" t="s">
        <v>308</v>
      </c>
      <c r="M544" s="112" t="s">
        <v>1291</v>
      </c>
      <c r="N544" s="143"/>
    </row>
    <row r="545" spans="1:14" s="4" customFormat="1" ht="150" customHeight="1">
      <c r="A545" s="80" t="s">
        <v>1280</v>
      </c>
      <c r="B545" s="135" t="s">
        <v>1292</v>
      </c>
      <c r="C545" s="136" t="s">
        <v>1288</v>
      </c>
      <c r="D545" s="49">
        <v>1</v>
      </c>
      <c r="E545" s="137">
        <v>245</v>
      </c>
      <c r="F545" s="138">
        <v>273</v>
      </c>
      <c r="G545" s="139" t="s">
        <v>1293</v>
      </c>
      <c r="H545" s="140">
        <f t="shared" si="103"/>
        <v>0.13464000000000001</v>
      </c>
      <c r="I545" s="141" t="s">
        <v>1294</v>
      </c>
      <c r="J545" s="142" t="s">
        <v>1290</v>
      </c>
      <c r="K545" s="37" t="s">
        <v>378</v>
      </c>
      <c r="L545" s="26" t="s">
        <v>308</v>
      </c>
      <c r="M545" s="112" t="s">
        <v>1291</v>
      </c>
      <c r="N545" s="143"/>
    </row>
    <row r="546" spans="1:14" s="4" customFormat="1" ht="150" customHeight="1">
      <c r="A546" s="80" t="s">
        <v>1280</v>
      </c>
      <c r="B546" s="135" t="s">
        <v>1292</v>
      </c>
      <c r="C546" s="136" t="s">
        <v>1288</v>
      </c>
      <c r="D546" s="49">
        <v>1</v>
      </c>
      <c r="E546" s="137">
        <v>245</v>
      </c>
      <c r="F546" s="138">
        <v>273</v>
      </c>
      <c r="G546" s="139" t="s">
        <v>1293</v>
      </c>
      <c r="H546" s="140">
        <f t="shared" si="103"/>
        <v>0.13464000000000001</v>
      </c>
      <c r="I546" s="141" t="s">
        <v>1294</v>
      </c>
      <c r="J546" s="142" t="s">
        <v>1290</v>
      </c>
      <c r="K546" s="37" t="s">
        <v>378</v>
      </c>
      <c r="L546" s="26" t="s">
        <v>308</v>
      </c>
      <c r="M546" s="112" t="s">
        <v>1291</v>
      </c>
      <c r="N546" s="143"/>
    </row>
    <row r="547" spans="1:14" s="4" customFormat="1" ht="150" customHeight="1">
      <c r="A547" s="80" t="s">
        <v>1280</v>
      </c>
      <c r="B547" s="135" t="s">
        <v>1292</v>
      </c>
      <c r="C547" s="136" t="s">
        <v>1288</v>
      </c>
      <c r="D547" s="49">
        <v>1</v>
      </c>
      <c r="E547" s="137">
        <v>245</v>
      </c>
      <c r="F547" s="138">
        <v>273</v>
      </c>
      <c r="G547" s="139" t="s">
        <v>1293</v>
      </c>
      <c r="H547" s="140">
        <f t="shared" si="103"/>
        <v>0.13464000000000001</v>
      </c>
      <c r="I547" s="141" t="s">
        <v>1294</v>
      </c>
      <c r="J547" s="142" t="s">
        <v>1290</v>
      </c>
      <c r="K547" s="37" t="s">
        <v>378</v>
      </c>
      <c r="L547" s="26" t="s">
        <v>308</v>
      </c>
      <c r="M547" s="112" t="s">
        <v>1291</v>
      </c>
      <c r="N547" s="143"/>
    </row>
    <row r="548" spans="1:14" s="4" customFormat="1" ht="150" customHeight="1">
      <c r="A548" s="80" t="s">
        <v>1280</v>
      </c>
      <c r="B548" s="135" t="s">
        <v>1295</v>
      </c>
      <c r="C548" s="136" t="s">
        <v>1288</v>
      </c>
      <c r="D548" s="49">
        <v>1</v>
      </c>
      <c r="E548" s="137">
        <v>303</v>
      </c>
      <c r="F548" s="138">
        <v>311</v>
      </c>
      <c r="G548" s="139" t="s">
        <v>1293</v>
      </c>
      <c r="H548" s="140">
        <f t="shared" si="103"/>
        <v>0.13464000000000001</v>
      </c>
      <c r="I548" s="141" t="s">
        <v>1294</v>
      </c>
      <c r="J548" s="142" t="s">
        <v>1290</v>
      </c>
      <c r="K548" s="37" t="s">
        <v>378</v>
      </c>
      <c r="L548" s="26" t="s">
        <v>308</v>
      </c>
      <c r="M548" s="112" t="s">
        <v>1291</v>
      </c>
      <c r="N548" s="143"/>
    </row>
    <row r="549" spans="1:14" s="4" customFormat="1" ht="150" customHeight="1">
      <c r="A549" s="80" t="s">
        <v>1280</v>
      </c>
      <c r="B549" s="135" t="s">
        <v>1295</v>
      </c>
      <c r="C549" s="136" t="s">
        <v>1288</v>
      </c>
      <c r="D549" s="49">
        <v>1</v>
      </c>
      <c r="E549" s="137">
        <v>303</v>
      </c>
      <c r="F549" s="138">
        <v>311</v>
      </c>
      <c r="G549" s="139" t="s">
        <v>1293</v>
      </c>
      <c r="H549" s="140">
        <f t="shared" si="103"/>
        <v>0.13464000000000001</v>
      </c>
      <c r="I549" s="141" t="s">
        <v>1294</v>
      </c>
      <c r="J549" s="142" t="s">
        <v>1290</v>
      </c>
      <c r="K549" s="37" t="s">
        <v>378</v>
      </c>
      <c r="L549" s="26" t="s">
        <v>308</v>
      </c>
      <c r="M549" s="112" t="s">
        <v>1291</v>
      </c>
      <c r="N549" s="143"/>
    </row>
    <row r="550" spans="1:14" s="4" customFormat="1" ht="150" customHeight="1">
      <c r="A550" s="80" t="s">
        <v>1280</v>
      </c>
      <c r="B550" s="135" t="s">
        <v>1295</v>
      </c>
      <c r="C550" s="136" t="s">
        <v>1288</v>
      </c>
      <c r="D550" s="49">
        <v>1</v>
      </c>
      <c r="E550" s="137">
        <v>303</v>
      </c>
      <c r="F550" s="138">
        <v>311</v>
      </c>
      <c r="G550" s="139" t="s">
        <v>1293</v>
      </c>
      <c r="H550" s="140">
        <f t="shared" si="103"/>
        <v>0.13464000000000001</v>
      </c>
      <c r="I550" s="141" t="s">
        <v>1294</v>
      </c>
      <c r="J550" s="142" t="s">
        <v>1290</v>
      </c>
      <c r="K550" s="37" t="s">
        <v>378</v>
      </c>
      <c r="L550" s="26" t="s">
        <v>308</v>
      </c>
      <c r="M550" s="112" t="s">
        <v>1291</v>
      </c>
      <c r="N550" s="143"/>
    </row>
    <row r="551" spans="1:14" s="4" customFormat="1" ht="150" customHeight="1">
      <c r="A551" s="80" t="s">
        <v>1280</v>
      </c>
      <c r="B551" s="135" t="s">
        <v>1295</v>
      </c>
      <c r="C551" s="136" t="s">
        <v>1296</v>
      </c>
      <c r="D551" s="49">
        <v>1</v>
      </c>
      <c r="E551" s="137">
        <v>303</v>
      </c>
      <c r="F551" s="138">
        <v>311</v>
      </c>
      <c r="G551" s="139" t="s">
        <v>1293</v>
      </c>
      <c r="H551" s="140">
        <f t="shared" si="103"/>
        <v>0.13464000000000001</v>
      </c>
      <c r="I551" s="141" t="s">
        <v>1294</v>
      </c>
      <c r="J551" s="142" t="s">
        <v>1290</v>
      </c>
      <c r="K551" s="37" t="s">
        <v>378</v>
      </c>
      <c r="L551" s="26" t="s">
        <v>308</v>
      </c>
      <c r="M551" s="112" t="s">
        <v>1291</v>
      </c>
      <c r="N551" s="143"/>
    </row>
    <row r="552" spans="1:14" s="4" customFormat="1" ht="150" customHeight="1">
      <c r="A552" s="80" t="s">
        <v>1297</v>
      </c>
      <c r="B552" s="40" t="s">
        <v>1298</v>
      </c>
      <c r="C552" s="48" t="s">
        <v>1299</v>
      </c>
      <c r="D552" s="49">
        <v>1</v>
      </c>
      <c r="E552" s="144">
        <v>262</v>
      </c>
      <c r="F552" s="145">
        <v>274</v>
      </c>
      <c r="G552" s="52" t="s">
        <v>770</v>
      </c>
      <c r="H552" s="146">
        <f t="shared" ref="H552:H554" si="104">0.74*0.47*0.49</f>
        <v>0.17042199999999999</v>
      </c>
      <c r="I552" s="147" t="s">
        <v>771</v>
      </c>
      <c r="J552" s="148" t="s">
        <v>1300</v>
      </c>
      <c r="K552" s="37" t="s">
        <v>378</v>
      </c>
      <c r="L552" s="26" t="s">
        <v>308</v>
      </c>
      <c r="M552" s="112" t="s">
        <v>921</v>
      </c>
      <c r="N552" s="143"/>
    </row>
    <row r="553" spans="1:14" s="4" customFormat="1" ht="150" customHeight="1">
      <c r="A553" s="80" t="s">
        <v>1297</v>
      </c>
      <c r="B553" s="40" t="s">
        <v>1298</v>
      </c>
      <c r="C553" s="48" t="s">
        <v>1299</v>
      </c>
      <c r="D553" s="60">
        <v>1</v>
      </c>
      <c r="E553" s="144">
        <v>262</v>
      </c>
      <c r="F553" s="145">
        <v>274</v>
      </c>
      <c r="G553" s="52" t="s">
        <v>770</v>
      </c>
      <c r="H553" s="146">
        <f t="shared" si="104"/>
        <v>0.17042199999999999</v>
      </c>
      <c r="I553" s="147" t="s">
        <v>771</v>
      </c>
      <c r="J553" s="148" t="s">
        <v>1300</v>
      </c>
      <c r="K553" s="37" t="s">
        <v>378</v>
      </c>
      <c r="L553" s="26" t="s">
        <v>308</v>
      </c>
      <c r="M553" s="112" t="s">
        <v>921</v>
      </c>
      <c r="N553" s="143"/>
    </row>
    <row r="554" spans="1:14" s="4" customFormat="1" ht="150" customHeight="1">
      <c r="A554" s="80" t="s">
        <v>1297</v>
      </c>
      <c r="B554" s="40" t="s">
        <v>1301</v>
      </c>
      <c r="C554" s="48" t="s">
        <v>1299</v>
      </c>
      <c r="D554" s="60">
        <v>1</v>
      </c>
      <c r="E554" s="144">
        <v>306</v>
      </c>
      <c r="F554" s="145">
        <v>318</v>
      </c>
      <c r="G554" s="52" t="s">
        <v>770</v>
      </c>
      <c r="H554" s="146">
        <f t="shared" si="104"/>
        <v>0.17042199999999999</v>
      </c>
      <c r="I554" s="147" t="s">
        <v>771</v>
      </c>
      <c r="J554" s="148" t="s">
        <v>1302</v>
      </c>
      <c r="K554" s="37" t="s">
        <v>378</v>
      </c>
      <c r="L554" s="26" t="s">
        <v>308</v>
      </c>
      <c r="M554" s="112" t="s">
        <v>921</v>
      </c>
      <c r="N554" s="143"/>
    </row>
    <row r="555" spans="1:14" s="4" customFormat="1" ht="150" customHeight="1">
      <c r="A555" s="80" t="s">
        <v>1280</v>
      </c>
      <c r="B555" s="40" t="s">
        <v>1303</v>
      </c>
      <c r="C555" s="48" t="s">
        <v>1304</v>
      </c>
      <c r="D555" s="60">
        <v>1</v>
      </c>
      <c r="E555" s="144">
        <v>218</v>
      </c>
      <c r="F555" s="145">
        <v>228</v>
      </c>
      <c r="G555" s="52" t="s">
        <v>1305</v>
      </c>
      <c r="H555" s="146">
        <f t="shared" ref="H555:H567" si="105">0.81*0.47*0.48</f>
        <v>0.18273600000000001</v>
      </c>
      <c r="I555" s="147" t="s">
        <v>1306</v>
      </c>
      <c r="J555" s="148" t="s">
        <v>1307</v>
      </c>
      <c r="K555" s="37" t="s">
        <v>378</v>
      </c>
      <c r="L555" s="26" t="s">
        <v>308</v>
      </c>
      <c r="M555" s="112" t="s">
        <v>1308</v>
      </c>
      <c r="N555" s="143"/>
    </row>
    <row r="556" spans="1:14" s="4" customFormat="1" ht="150" customHeight="1">
      <c r="A556" s="80" t="s">
        <v>1280</v>
      </c>
      <c r="B556" s="40" t="s">
        <v>1309</v>
      </c>
      <c r="C556" s="48" t="s">
        <v>1304</v>
      </c>
      <c r="D556" s="60">
        <v>1</v>
      </c>
      <c r="E556" s="144">
        <v>228</v>
      </c>
      <c r="F556" s="145">
        <v>238</v>
      </c>
      <c r="G556" s="52" t="s">
        <v>1305</v>
      </c>
      <c r="H556" s="146">
        <f t="shared" si="105"/>
        <v>0.18273600000000001</v>
      </c>
      <c r="I556" s="147" t="s">
        <v>1306</v>
      </c>
      <c r="J556" s="148" t="s">
        <v>1310</v>
      </c>
      <c r="K556" s="37" t="s">
        <v>378</v>
      </c>
      <c r="L556" s="26" t="s">
        <v>308</v>
      </c>
      <c r="M556" s="112" t="s">
        <v>1308</v>
      </c>
      <c r="N556" s="143"/>
    </row>
    <row r="557" spans="1:14" s="4" customFormat="1" ht="150" customHeight="1">
      <c r="A557" s="80" t="s">
        <v>1280</v>
      </c>
      <c r="B557" s="40" t="s">
        <v>1309</v>
      </c>
      <c r="C557" s="48" t="s">
        <v>1304</v>
      </c>
      <c r="D557" s="60">
        <v>1</v>
      </c>
      <c r="E557" s="144">
        <v>228</v>
      </c>
      <c r="F557" s="145">
        <v>238</v>
      </c>
      <c r="G557" s="52" t="s">
        <v>1305</v>
      </c>
      <c r="H557" s="146">
        <f t="shared" si="105"/>
        <v>0.18273600000000001</v>
      </c>
      <c r="I557" s="147" t="s">
        <v>1306</v>
      </c>
      <c r="J557" s="148" t="s">
        <v>1310</v>
      </c>
      <c r="K557" s="37" t="s">
        <v>378</v>
      </c>
      <c r="L557" s="26" t="s">
        <v>308</v>
      </c>
      <c r="M557" s="112" t="s">
        <v>1308</v>
      </c>
      <c r="N557" s="143"/>
    </row>
    <row r="558" spans="1:14" s="4" customFormat="1" ht="150" customHeight="1">
      <c r="A558" s="80" t="s">
        <v>1280</v>
      </c>
      <c r="B558" s="40" t="s">
        <v>1311</v>
      </c>
      <c r="C558" s="149" t="s">
        <v>1312</v>
      </c>
      <c r="D558" s="60">
        <v>1</v>
      </c>
      <c r="E558" s="144">
        <v>245</v>
      </c>
      <c r="F558" s="145">
        <v>255</v>
      </c>
      <c r="G558" s="52" t="s">
        <v>1305</v>
      </c>
      <c r="H558" s="146">
        <f t="shared" si="105"/>
        <v>0.18273600000000001</v>
      </c>
      <c r="I558" s="147" t="s">
        <v>1306</v>
      </c>
      <c r="J558" s="148" t="s">
        <v>1307</v>
      </c>
      <c r="K558" s="37" t="s">
        <v>378</v>
      </c>
      <c r="L558" s="26" t="s">
        <v>308</v>
      </c>
      <c r="M558" s="112" t="s">
        <v>1308</v>
      </c>
      <c r="N558" s="143"/>
    </row>
    <row r="559" spans="1:14" s="4" customFormat="1" ht="150" customHeight="1">
      <c r="A559" s="80" t="s">
        <v>1280</v>
      </c>
      <c r="B559" s="40" t="s">
        <v>1311</v>
      </c>
      <c r="C559" s="149" t="s">
        <v>1312</v>
      </c>
      <c r="D559" s="60">
        <v>1</v>
      </c>
      <c r="E559" s="144">
        <v>245</v>
      </c>
      <c r="F559" s="145">
        <v>255</v>
      </c>
      <c r="G559" s="52" t="s">
        <v>1305</v>
      </c>
      <c r="H559" s="146">
        <f t="shared" si="105"/>
        <v>0.18273600000000001</v>
      </c>
      <c r="I559" s="147" t="s">
        <v>1306</v>
      </c>
      <c r="J559" s="148" t="s">
        <v>1307</v>
      </c>
      <c r="K559" s="37" t="s">
        <v>378</v>
      </c>
      <c r="L559" s="26" t="s">
        <v>308</v>
      </c>
      <c r="M559" s="112" t="s">
        <v>1308</v>
      </c>
      <c r="N559" s="143"/>
    </row>
    <row r="560" spans="1:14" s="4" customFormat="1" ht="150" customHeight="1">
      <c r="A560" s="80" t="s">
        <v>1280</v>
      </c>
      <c r="B560" s="40" t="s">
        <v>1313</v>
      </c>
      <c r="C560" s="149" t="s">
        <v>1312</v>
      </c>
      <c r="D560" s="60">
        <v>1</v>
      </c>
      <c r="E560" s="144">
        <v>255</v>
      </c>
      <c r="F560" s="145">
        <v>265</v>
      </c>
      <c r="G560" s="52" t="s">
        <v>1305</v>
      </c>
      <c r="H560" s="146">
        <f t="shared" si="105"/>
        <v>0.18273600000000001</v>
      </c>
      <c r="I560" s="147" t="s">
        <v>1306</v>
      </c>
      <c r="J560" s="148" t="s">
        <v>1310</v>
      </c>
      <c r="K560" s="37" t="s">
        <v>378</v>
      </c>
      <c r="L560" s="26" t="s">
        <v>308</v>
      </c>
      <c r="M560" s="112" t="s">
        <v>1308</v>
      </c>
      <c r="N560" s="143"/>
    </row>
    <row r="561" spans="1:14" s="4" customFormat="1" ht="150" customHeight="1">
      <c r="A561" s="80" t="s">
        <v>1280</v>
      </c>
      <c r="B561" s="40" t="s">
        <v>1314</v>
      </c>
      <c r="C561" s="48" t="s">
        <v>1304</v>
      </c>
      <c r="D561" s="60">
        <v>1</v>
      </c>
      <c r="E561" s="144">
        <v>218</v>
      </c>
      <c r="F561" s="145">
        <v>228</v>
      </c>
      <c r="G561" s="52" t="s">
        <v>1315</v>
      </c>
      <c r="H561" s="146">
        <f t="shared" si="105"/>
        <v>0.18273600000000001</v>
      </c>
      <c r="I561" s="147" t="s">
        <v>1316</v>
      </c>
      <c r="J561" s="148" t="s">
        <v>1307</v>
      </c>
      <c r="K561" s="37" t="s">
        <v>378</v>
      </c>
      <c r="L561" s="26" t="s">
        <v>308</v>
      </c>
      <c r="M561" s="112" t="s">
        <v>1317</v>
      </c>
      <c r="N561" s="143"/>
    </row>
    <row r="562" spans="1:14" s="4" customFormat="1" ht="150" customHeight="1">
      <c r="A562" s="80" t="s">
        <v>1280</v>
      </c>
      <c r="B562" s="40" t="s">
        <v>1314</v>
      </c>
      <c r="C562" s="48" t="s">
        <v>1304</v>
      </c>
      <c r="D562" s="60">
        <v>1</v>
      </c>
      <c r="E562" s="144">
        <v>218</v>
      </c>
      <c r="F562" s="145">
        <v>228</v>
      </c>
      <c r="G562" s="52" t="s">
        <v>1315</v>
      </c>
      <c r="H562" s="146">
        <f t="shared" si="105"/>
        <v>0.18273600000000001</v>
      </c>
      <c r="I562" s="147" t="s">
        <v>1316</v>
      </c>
      <c r="J562" s="148" t="s">
        <v>1307</v>
      </c>
      <c r="K562" s="37" t="s">
        <v>378</v>
      </c>
      <c r="L562" s="26" t="s">
        <v>308</v>
      </c>
      <c r="M562" s="112" t="s">
        <v>1317</v>
      </c>
      <c r="N562" s="143"/>
    </row>
    <row r="563" spans="1:14" s="4" customFormat="1" ht="150" customHeight="1">
      <c r="A563" s="80" t="s">
        <v>1280</v>
      </c>
      <c r="B563" s="40" t="s">
        <v>1318</v>
      </c>
      <c r="C563" s="48" t="s">
        <v>1304</v>
      </c>
      <c r="D563" s="60">
        <v>1</v>
      </c>
      <c r="E563" s="144">
        <v>228</v>
      </c>
      <c r="F563" s="145">
        <v>238</v>
      </c>
      <c r="G563" s="52" t="s">
        <v>1315</v>
      </c>
      <c r="H563" s="146">
        <f t="shared" si="105"/>
        <v>0.18273600000000001</v>
      </c>
      <c r="I563" s="147" t="s">
        <v>1316</v>
      </c>
      <c r="J563" s="148" t="s">
        <v>1310</v>
      </c>
      <c r="K563" s="37" t="s">
        <v>378</v>
      </c>
      <c r="L563" s="26" t="s">
        <v>308</v>
      </c>
      <c r="M563" s="112" t="s">
        <v>1317</v>
      </c>
      <c r="N563" s="143"/>
    </row>
    <row r="564" spans="1:14" s="4" customFormat="1" ht="150" customHeight="1">
      <c r="A564" s="80" t="s">
        <v>1280</v>
      </c>
      <c r="B564" s="40" t="s">
        <v>1319</v>
      </c>
      <c r="C564" s="48" t="s">
        <v>1304</v>
      </c>
      <c r="D564" s="60">
        <v>1</v>
      </c>
      <c r="E564" s="144">
        <v>228</v>
      </c>
      <c r="F564" s="145">
        <v>238</v>
      </c>
      <c r="G564" s="52" t="s">
        <v>1315</v>
      </c>
      <c r="H564" s="146">
        <f t="shared" si="105"/>
        <v>0.18273600000000001</v>
      </c>
      <c r="I564" s="147" t="s">
        <v>1316</v>
      </c>
      <c r="J564" s="148" t="s">
        <v>1310</v>
      </c>
      <c r="K564" s="37" t="s">
        <v>378</v>
      </c>
      <c r="L564" s="26" t="s">
        <v>308</v>
      </c>
      <c r="M564" s="112" t="s">
        <v>1317</v>
      </c>
      <c r="N564" s="143"/>
    </row>
    <row r="565" spans="1:14" s="4" customFormat="1" ht="150" customHeight="1">
      <c r="A565" s="80" t="s">
        <v>1280</v>
      </c>
      <c r="B565" s="40" t="s">
        <v>1311</v>
      </c>
      <c r="C565" s="149" t="s">
        <v>1312</v>
      </c>
      <c r="D565" s="60">
        <v>1</v>
      </c>
      <c r="E565" s="144">
        <v>245</v>
      </c>
      <c r="F565" s="145">
        <v>255</v>
      </c>
      <c r="G565" s="52" t="s">
        <v>1315</v>
      </c>
      <c r="H565" s="146">
        <f t="shared" si="105"/>
        <v>0.18273600000000001</v>
      </c>
      <c r="I565" s="147" t="s">
        <v>1316</v>
      </c>
      <c r="J565" s="148" t="s">
        <v>1307</v>
      </c>
      <c r="K565" s="37" t="s">
        <v>378</v>
      </c>
      <c r="L565" s="26" t="s">
        <v>308</v>
      </c>
      <c r="M565" s="112" t="s">
        <v>1317</v>
      </c>
      <c r="N565" s="143"/>
    </row>
    <row r="566" spans="1:14" s="4" customFormat="1" ht="150" customHeight="1">
      <c r="A566" s="80" t="s">
        <v>1280</v>
      </c>
      <c r="B566" s="40" t="s">
        <v>1311</v>
      </c>
      <c r="C566" s="149" t="s">
        <v>1312</v>
      </c>
      <c r="D566" s="60">
        <v>1</v>
      </c>
      <c r="E566" s="144">
        <v>245</v>
      </c>
      <c r="F566" s="145">
        <v>255</v>
      </c>
      <c r="G566" s="52" t="s">
        <v>1315</v>
      </c>
      <c r="H566" s="146">
        <f t="shared" si="105"/>
        <v>0.18273600000000001</v>
      </c>
      <c r="I566" s="147" t="s">
        <v>1316</v>
      </c>
      <c r="J566" s="148" t="s">
        <v>1307</v>
      </c>
      <c r="K566" s="37" t="s">
        <v>378</v>
      </c>
      <c r="L566" s="26" t="s">
        <v>308</v>
      </c>
      <c r="M566" s="112" t="s">
        <v>1317</v>
      </c>
      <c r="N566" s="143"/>
    </row>
    <row r="567" spans="1:14" s="4" customFormat="1" ht="150" customHeight="1">
      <c r="A567" s="80" t="s">
        <v>1280</v>
      </c>
      <c r="B567" s="40" t="s">
        <v>1313</v>
      </c>
      <c r="C567" s="149" t="s">
        <v>1312</v>
      </c>
      <c r="D567" s="60">
        <v>1</v>
      </c>
      <c r="E567" s="144">
        <v>255</v>
      </c>
      <c r="F567" s="145">
        <v>265</v>
      </c>
      <c r="G567" s="52" t="s">
        <v>1315</v>
      </c>
      <c r="H567" s="146">
        <f t="shared" si="105"/>
        <v>0.18273600000000001</v>
      </c>
      <c r="I567" s="147" t="s">
        <v>1316</v>
      </c>
      <c r="J567" s="148" t="s">
        <v>1310</v>
      </c>
      <c r="K567" s="37" t="s">
        <v>378</v>
      </c>
      <c r="L567" s="26" t="s">
        <v>308</v>
      </c>
      <c r="M567" s="112" t="s">
        <v>1317</v>
      </c>
      <c r="N567" s="143"/>
    </row>
    <row r="568" spans="1:14" s="4" customFormat="1" ht="150" customHeight="1">
      <c r="A568" s="80" t="s">
        <v>1280</v>
      </c>
      <c r="B568" s="40" t="s">
        <v>1320</v>
      </c>
      <c r="C568" s="48" t="s">
        <v>1321</v>
      </c>
      <c r="D568" s="60">
        <v>1</v>
      </c>
      <c r="E568" s="144">
        <v>220</v>
      </c>
      <c r="F568" s="145">
        <v>233</v>
      </c>
      <c r="G568" s="52" t="s">
        <v>1322</v>
      </c>
      <c r="H568" s="146">
        <f t="shared" ref="H568:H570" si="106">0.92*0.42*0.565</f>
        <v>0.21831600000000001</v>
      </c>
      <c r="I568" s="147" t="s">
        <v>1323</v>
      </c>
      <c r="J568" s="148" t="s">
        <v>1324</v>
      </c>
      <c r="K568" s="37" t="s">
        <v>378</v>
      </c>
      <c r="L568" s="26" t="s">
        <v>308</v>
      </c>
      <c r="M568" s="112" t="s">
        <v>1325</v>
      </c>
      <c r="N568" s="143"/>
    </row>
    <row r="569" spans="1:14" s="4" customFormat="1" ht="150" customHeight="1">
      <c r="A569" s="80" t="s">
        <v>1280</v>
      </c>
      <c r="B569" s="40" t="s">
        <v>1320</v>
      </c>
      <c r="C569" s="48" t="s">
        <v>1321</v>
      </c>
      <c r="D569" s="60">
        <v>1</v>
      </c>
      <c r="E569" s="144">
        <v>220</v>
      </c>
      <c r="F569" s="145">
        <v>233</v>
      </c>
      <c r="G569" s="52" t="s">
        <v>1322</v>
      </c>
      <c r="H569" s="146">
        <f t="shared" si="106"/>
        <v>0.21831600000000001</v>
      </c>
      <c r="I569" s="147" t="s">
        <v>1323</v>
      </c>
      <c r="J569" s="148" t="s">
        <v>1324</v>
      </c>
      <c r="K569" s="37" t="s">
        <v>378</v>
      </c>
      <c r="L569" s="26" t="s">
        <v>308</v>
      </c>
      <c r="M569" s="112" t="s">
        <v>1325</v>
      </c>
      <c r="N569" s="143"/>
    </row>
    <row r="570" spans="1:14" s="4" customFormat="1" ht="150" customHeight="1">
      <c r="A570" s="80" t="s">
        <v>1280</v>
      </c>
      <c r="B570" s="40" t="s">
        <v>1320</v>
      </c>
      <c r="C570" s="48" t="s">
        <v>1321</v>
      </c>
      <c r="D570" s="60">
        <v>1</v>
      </c>
      <c r="E570" s="144">
        <v>220</v>
      </c>
      <c r="F570" s="145">
        <v>233</v>
      </c>
      <c r="G570" s="52" t="s">
        <v>1322</v>
      </c>
      <c r="H570" s="146">
        <f t="shared" si="106"/>
        <v>0.21831600000000001</v>
      </c>
      <c r="I570" s="147" t="s">
        <v>1323</v>
      </c>
      <c r="J570" s="148" t="s">
        <v>1324</v>
      </c>
      <c r="K570" s="37" t="s">
        <v>378</v>
      </c>
      <c r="L570" s="26" t="s">
        <v>308</v>
      </c>
      <c r="M570" s="112" t="s">
        <v>1325</v>
      </c>
      <c r="N570" s="143"/>
    </row>
    <row r="571" spans="1:14" s="4" customFormat="1" ht="150" customHeight="1">
      <c r="A571" s="80" t="s">
        <v>1280</v>
      </c>
      <c r="B571" s="40" t="s">
        <v>1326</v>
      </c>
      <c r="C571" s="48" t="s">
        <v>1321</v>
      </c>
      <c r="D571" s="60">
        <v>1</v>
      </c>
      <c r="E571" s="144">
        <v>237</v>
      </c>
      <c r="F571" s="145">
        <v>247</v>
      </c>
      <c r="G571" s="52" t="s">
        <v>1327</v>
      </c>
      <c r="H571" s="146">
        <f t="shared" ref="H571:H574" si="107">0.95*0.33*0.5</f>
        <v>0.15675</v>
      </c>
      <c r="I571" s="147" t="s">
        <v>1328</v>
      </c>
      <c r="J571" s="148" t="s">
        <v>1329</v>
      </c>
      <c r="K571" s="37" t="s">
        <v>378</v>
      </c>
      <c r="L571" s="26" t="s">
        <v>308</v>
      </c>
      <c r="M571" s="112" t="s">
        <v>1330</v>
      </c>
      <c r="N571" s="143"/>
    </row>
    <row r="572" spans="1:14" s="4" customFormat="1" ht="150" customHeight="1">
      <c r="A572" s="80" t="s">
        <v>1280</v>
      </c>
      <c r="B572" s="40" t="s">
        <v>1331</v>
      </c>
      <c r="C572" s="48" t="s">
        <v>1321</v>
      </c>
      <c r="D572" s="60">
        <v>1</v>
      </c>
      <c r="E572" s="144">
        <v>237</v>
      </c>
      <c r="F572" s="145">
        <v>247</v>
      </c>
      <c r="G572" s="52" t="s">
        <v>1327</v>
      </c>
      <c r="H572" s="146">
        <f t="shared" si="107"/>
        <v>0.15675</v>
      </c>
      <c r="I572" s="147" t="s">
        <v>1328</v>
      </c>
      <c r="J572" s="148" t="s">
        <v>1329</v>
      </c>
      <c r="K572" s="37" t="s">
        <v>378</v>
      </c>
      <c r="L572" s="26" t="s">
        <v>308</v>
      </c>
      <c r="M572" s="112" t="s">
        <v>1330</v>
      </c>
      <c r="N572" s="143"/>
    </row>
    <row r="573" spans="1:14" s="4" customFormat="1" ht="150" customHeight="1">
      <c r="A573" s="80" t="s">
        <v>1280</v>
      </c>
      <c r="B573" s="40" t="s">
        <v>1332</v>
      </c>
      <c r="C573" s="48" t="s">
        <v>1321</v>
      </c>
      <c r="D573" s="60">
        <v>1</v>
      </c>
      <c r="E573" s="144">
        <v>250</v>
      </c>
      <c r="F573" s="145">
        <v>260</v>
      </c>
      <c r="G573" s="52" t="s">
        <v>1327</v>
      </c>
      <c r="H573" s="146">
        <f t="shared" si="107"/>
        <v>0.15675</v>
      </c>
      <c r="I573" s="147" t="s">
        <v>1328</v>
      </c>
      <c r="J573" s="148" t="s">
        <v>1333</v>
      </c>
      <c r="K573" s="37" t="s">
        <v>378</v>
      </c>
      <c r="L573" s="26" t="s">
        <v>308</v>
      </c>
      <c r="M573" s="112" t="s">
        <v>1330</v>
      </c>
      <c r="N573" s="143"/>
    </row>
    <row r="574" spans="1:14" s="4" customFormat="1" ht="150" customHeight="1">
      <c r="A574" s="80" t="s">
        <v>1280</v>
      </c>
      <c r="B574" s="40" t="s">
        <v>1332</v>
      </c>
      <c r="C574" s="48" t="s">
        <v>1321</v>
      </c>
      <c r="D574" s="60">
        <v>1</v>
      </c>
      <c r="E574" s="144">
        <v>250</v>
      </c>
      <c r="F574" s="145">
        <v>260</v>
      </c>
      <c r="G574" s="52" t="s">
        <v>1327</v>
      </c>
      <c r="H574" s="146">
        <f t="shared" si="107"/>
        <v>0.15675</v>
      </c>
      <c r="I574" s="147" t="s">
        <v>1328</v>
      </c>
      <c r="J574" s="148" t="s">
        <v>1333</v>
      </c>
      <c r="K574" s="37" t="s">
        <v>378</v>
      </c>
      <c r="L574" s="26" t="s">
        <v>308</v>
      </c>
      <c r="M574" s="112" t="s">
        <v>1330</v>
      </c>
      <c r="N574" s="143"/>
    </row>
    <row r="575" spans="1:14" s="4" customFormat="1" ht="150" customHeight="1">
      <c r="A575" s="80" t="s">
        <v>1334</v>
      </c>
      <c r="B575" s="40" t="s">
        <v>1335</v>
      </c>
      <c r="C575" s="48" t="s">
        <v>1336</v>
      </c>
      <c r="D575" s="60">
        <v>1</v>
      </c>
      <c r="E575" s="144">
        <v>328</v>
      </c>
      <c r="F575" s="145">
        <v>345</v>
      </c>
      <c r="G575" s="52" t="s">
        <v>642</v>
      </c>
      <c r="H575" s="146">
        <f t="shared" ref="H575:H583" si="108">1.19*0.34*0.66</f>
        <v>0.267036</v>
      </c>
      <c r="I575" s="147" t="s">
        <v>1337</v>
      </c>
      <c r="J575" s="148" t="s">
        <v>1338</v>
      </c>
      <c r="K575" s="37" t="s">
        <v>378</v>
      </c>
      <c r="L575" s="26" t="s">
        <v>308</v>
      </c>
      <c r="M575" s="112" t="s">
        <v>1339</v>
      </c>
      <c r="N575" s="143"/>
    </row>
    <row r="576" spans="1:14" s="4" customFormat="1" ht="150" customHeight="1">
      <c r="A576" s="80" t="s">
        <v>1334</v>
      </c>
      <c r="B576" s="40" t="s">
        <v>1340</v>
      </c>
      <c r="C576" s="48" t="s">
        <v>1336</v>
      </c>
      <c r="D576" s="60">
        <v>1</v>
      </c>
      <c r="E576" s="144">
        <v>340</v>
      </c>
      <c r="F576" s="145">
        <v>357</v>
      </c>
      <c r="G576" s="52" t="s">
        <v>642</v>
      </c>
      <c r="H576" s="146">
        <f t="shared" si="108"/>
        <v>0.267036</v>
      </c>
      <c r="I576" s="147" t="s">
        <v>1337</v>
      </c>
      <c r="J576" s="148" t="s">
        <v>1341</v>
      </c>
      <c r="K576" s="37" t="s">
        <v>378</v>
      </c>
      <c r="L576" s="26" t="s">
        <v>308</v>
      </c>
      <c r="M576" s="112" t="s">
        <v>1339</v>
      </c>
      <c r="N576" s="143"/>
    </row>
    <row r="577" spans="1:14" s="4" customFormat="1" ht="150" customHeight="1">
      <c r="A577" s="80" t="s">
        <v>1334</v>
      </c>
      <c r="B577" s="40" t="s">
        <v>1342</v>
      </c>
      <c r="C577" s="48" t="s">
        <v>1336</v>
      </c>
      <c r="D577" s="60">
        <v>1</v>
      </c>
      <c r="E577" s="144">
        <v>348</v>
      </c>
      <c r="F577" s="145">
        <v>365</v>
      </c>
      <c r="G577" s="52" t="s">
        <v>642</v>
      </c>
      <c r="H577" s="146">
        <f t="shared" si="108"/>
        <v>0.267036</v>
      </c>
      <c r="I577" s="147" t="s">
        <v>1337</v>
      </c>
      <c r="J577" s="148" t="s">
        <v>1343</v>
      </c>
      <c r="K577" s="37" t="s">
        <v>378</v>
      </c>
      <c r="L577" s="26" t="s">
        <v>308</v>
      </c>
      <c r="M577" s="112" t="s">
        <v>1339</v>
      </c>
      <c r="N577" s="143"/>
    </row>
    <row r="578" spans="1:14" s="4" customFormat="1" ht="150" customHeight="1">
      <c r="A578" s="80" t="s">
        <v>1334</v>
      </c>
      <c r="B578" s="40" t="s">
        <v>1344</v>
      </c>
      <c r="C578" s="48" t="s">
        <v>1336</v>
      </c>
      <c r="D578" s="60">
        <v>1</v>
      </c>
      <c r="E578" s="144">
        <v>358</v>
      </c>
      <c r="F578" s="145">
        <v>375</v>
      </c>
      <c r="G578" s="52" t="s">
        <v>642</v>
      </c>
      <c r="H578" s="146">
        <f t="shared" si="108"/>
        <v>0.267036</v>
      </c>
      <c r="I578" s="147" t="s">
        <v>1337</v>
      </c>
      <c r="J578" s="148" t="s">
        <v>1345</v>
      </c>
      <c r="K578" s="37" t="s">
        <v>378</v>
      </c>
      <c r="L578" s="26" t="s">
        <v>308</v>
      </c>
      <c r="M578" s="112" t="s">
        <v>1339</v>
      </c>
      <c r="N578" s="143"/>
    </row>
    <row r="579" spans="1:14" s="4" customFormat="1" ht="150" customHeight="1">
      <c r="A579" s="80" t="s">
        <v>1334</v>
      </c>
      <c r="B579" s="40" t="s">
        <v>1346</v>
      </c>
      <c r="C579" s="48" t="s">
        <v>1336</v>
      </c>
      <c r="D579" s="60">
        <v>1</v>
      </c>
      <c r="E579" s="144">
        <v>398</v>
      </c>
      <c r="F579" s="145">
        <v>415</v>
      </c>
      <c r="G579" s="52" t="s">
        <v>642</v>
      </c>
      <c r="H579" s="146">
        <f t="shared" si="108"/>
        <v>0.267036</v>
      </c>
      <c r="I579" s="147" t="s">
        <v>1337</v>
      </c>
      <c r="J579" s="148" t="s">
        <v>1347</v>
      </c>
      <c r="K579" s="37" t="s">
        <v>378</v>
      </c>
      <c r="L579" s="26" t="s">
        <v>308</v>
      </c>
      <c r="M579" s="112" t="s">
        <v>1339</v>
      </c>
      <c r="N579" s="143"/>
    </row>
    <row r="580" spans="1:14" s="4" customFormat="1" ht="150" customHeight="1">
      <c r="A580" s="80" t="s">
        <v>1334</v>
      </c>
      <c r="B580" s="40" t="s">
        <v>1348</v>
      </c>
      <c r="C580" s="48" t="s">
        <v>1336</v>
      </c>
      <c r="D580" s="60">
        <v>1</v>
      </c>
      <c r="E580" s="144">
        <v>418</v>
      </c>
      <c r="F580" s="145">
        <v>435</v>
      </c>
      <c r="G580" s="52" t="s">
        <v>642</v>
      </c>
      <c r="H580" s="146">
        <f t="shared" si="108"/>
        <v>0.267036</v>
      </c>
      <c r="I580" s="147" t="s">
        <v>1337</v>
      </c>
      <c r="J580" s="148" t="s">
        <v>1347</v>
      </c>
      <c r="K580" s="37" t="s">
        <v>378</v>
      </c>
      <c r="L580" s="26" t="s">
        <v>308</v>
      </c>
      <c r="M580" s="112" t="s">
        <v>1339</v>
      </c>
      <c r="N580" s="143"/>
    </row>
    <row r="581" spans="1:14" s="4" customFormat="1" ht="150" customHeight="1">
      <c r="A581" s="80" t="s">
        <v>1334</v>
      </c>
      <c r="B581" s="40" t="s">
        <v>1349</v>
      </c>
      <c r="C581" s="48" t="s">
        <v>1321</v>
      </c>
      <c r="D581" s="60">
        <v>1</v>
      </c>
      <c r="E581" s="144">
        <v>372</v>
      </c>
      <c r="F581" s="145">
        <v>388</v>
      </c>
      <c r="G581" s="52" t="s">
        <v>1350</v>
      </c>
      <c r="H581" s="146">
        <f t="shared" si="108"/>
        <v>0.267036</v>
      </c>
      <c r="I581" s="147" t="s">
        <v>1351</v>
      </c>
      <c r="J581" s="148" t="s">
        <v>1352</v>
      </c>
      <c r="K581" s="37" t="s">
        <v>378</v>
      </c>
      <c r="L581" s="26" t="s">
        <v>308</v>
      </c>
      <c r="M581" s="112" t="s">
        <v>1353</v>
      </c>
      <c r="N581" s="143"/>
    </row>
    <row r="582" spans="1:14" s="4" customFormat="1" ht="150" customHeight="1">
      <c r="A582" s="80" t="s">
        <v>1334</v>
      </c>
      <c r="B582" s="40" t="s">
        <v>1354</v>
      </c>
      <c r="C582" s="48" t="s">
        <v>1321</v>
      </c>
      <c r="D582" s="60">
        <v>1</v>
      </c>
      <c r="E582" s="144">
        <v>382</v>
      </c>
      <c r="F582" s="145">
        <v>398</v>
      </c>
      <c r="G582" s="52" t="s">
        <v>1350</v>
      </c>
      <c r="H582" s="146">
        <f t="shared" si="108"/>
        <v>0.267036</v>
      </c>
      <c r="I582" s="147" t="s">
        <v>1351</v>
      </c>
      <c r="J582" s="148" t="s">
        <v>1355</v>
      </c>
      <c r="K582" s="37" t="s">
        <v>378</v>
      </c>
      <c r="L582" s="26" t="s">
        <v>308</v>
      </c>
      <c r="M582" s="112" t="s">
        <v>1353</v>
      </c>
      <c r="N582" s="143"/>
    </row>
    <row r="583" spans="1:14" s="4" customFormat="1" ht="150" customHeight="1">
      <c r="A583" s="80" t="s">
        <v>1334</v>
      </c>
      <c r="B583" s="40" t="s">
        <v>1356</v>
      </c>
      <c r="C583" s="48" t="s">
        <v>1321</v>
      </c>
      <c r="D583" s="60">
        <v>1</v>
      </c>
      <c r="E583" s="144">
        <v>397</v>
      </c>
      <c r="F583" s="145">
        <v>413</v>
      </c>
      <c r="G583" s="52" t="s">
        <v>1350</v>
      </c>
      <c r="H583" s="146">
        <f t="shared" si="108"/>
        <v>0.267036</v>
      </c>
      <c r="I583" s="147" t="s">
        <v>1351</v>
      </c>
      <c r="J583" s="148" t="s">
        <v>1357</v>
      </c>
      <c r="K583" s="37" t="s">
        <v>378</v>
      </c>
      <c r="L583" s="26" t="s">
        <v>308</v>
      </c>
      <c r="M583" s="112" t="s">
        <v>1353</v>
      </c>
      <c r="N583" s="143"/>
    </row>
    <row r="584" spans="1:14" s="4" customFormat="1" ht="150" customHeight="1">
      <c r="A584" s="80" t="s">
        <v>1358</v>
      </c>
      <c r="B584" s="40" t="s">
        <v>1359</v>
      </c>
      <c r="C584" s="48" t="s">
        <v>1360</v>
      </c>
      <c r="D584" s="60">
        <v>1</v>
      </c>
      <c r="E584" s="144">
        <v>273</v>
      </c>
      <c r="F584" s="145">
        <v>285</v>
      </c>
      <c r="G584" s="52" t="s">
        <v>1361</v>
      </c>
      <c r="H584" s="146">
        <f t="shared" ref="H584:H588" si="109">1.06*0.335*0.6</f>
        <v>0.21306</v>
      </c>
      <c r="I584" s="147" t="s">
        <v>1362</v>
      </c>
      <c r="J584" s="148" t="s">
        <v>1363</v>
      </c>
      <c r="K584" s="37" t="s">
        <v>378</v>
      </c>
      <c r="L584" s="26" t="s">
        <v>308</v>
      </c>
      <c r="M584" s="112" t="s">
        <v>1364</v>
      </c>
      <c r="N584" s="143"/>
    </row>
    <row r="585" spans="1:14" s="4" customFormat="1" ht="150" customHeight="1">
      <c r="A585" s="80" t="s">
        <v>1358</v>
      </c>
      <c r="B585" s="40" t="s">
        <v>1359</v>
      </c>
      <c r="C585" s="48" t="s">
        <v>1360</v>
      </c>
      <c r="D585" s="60">
        <v>1</v>
      </c>
      <c r="E585" s="144">
        <v>273</v>
      </c>
      <c r="F585" s="145">
        <v>285</v>
      </c>
      <c r="G585" s="52" t="s">
        <v>1361</v>
      </c>
      <c r="H585" s="146">
        <f t="shared" si="109"/>
        <v>0.21306</v>
      </c>
      <c r="I585" s="147" t="s">
        <v>1362</v>
      </c>
      <c r="J585" s="148" t="s">
        <v>1363</v>
      </c>
      <c r="K585" s="37" t="s">
        <v>378</v>
      </c>
      <c r="L585" s="26" t="s">
        <v>308</v>
      </c>
      <c r="M585" s="112" t="s">
        <v>1364</v>
      </c>
      <c r="N585" s="143"/>
    </row>
    <row r="586" spans="1:14" s="4" customFormat="1" ht="150" customHeight="1">
      <c r="A586" s="80" t="s">
        <v>1358</v>
      </c>
      <c r="B586" s="40" t="s">
        <v>1359</v>
      </c>
      <c r="C586" s="48" t="s">
        <v>1360</v>
      </c>
      <c r="D586" s="60">
        <v>1</v>
      </c>
      <c r="E586" s="144">
        <v>273</v>
      </c>
      <c r="F586" s="145">
        <v>285</v>
      </c>
      <c r="G586" s="52" t="s">
        <v>1361</v>
      </c>
      <c r="H586" s="146">
        <f t="shared" si="109"/>
        <v>0.21306</v>
      </c>
      <c r="I586" s="147" t="s">
        <v>1362</v>
      </c>
      <c r="J586" s="148" t="s">
        <v>1363</v>
      </c>
      <c r="K586" s="37" t="s">
        <v>378</v>
      </c>
      <c r="L586" s="26" t="s">
        <v>308</v>
      </c>
      <c r="M586" s="112" t="s">
        <v>1364</v>
      </c>
      <c r="N586" s="143"/>
    </row>
    <row r="587" spans="1:14" s="4" customFormat="1" ht="150" customHeight="1">
      <c r="A587" s="80" t="s">
        <v>1358</v>
      </c>
      <c r="B587" s="40" t="s">
        <v>1365</v>
      </c>
      <c r="C587" s="48" t="s">
        <v>1360</v>
      </c>
      <c r="D587" s="60">
        <v>1</v>
      </c>
      <c r="E587" s="144">
        <v>285</v>
      </c>
      <c r="F587" s="145">
        <v>298</v>
      </c>
      <c r="G587" s="52" t="s">
        <v>1361</v>
      </c>
      <c r="H587" s="146">
        <f t="shared" si="109"/>
        <v>0.21306</v>
      </c>
      <c r="I587" s="147" t="s">
        <v>1362</v>
      </c>
      <c r="J587" s="148" t="s">
        <v>1366</v>
      </c>
      <c r="K587" s="37" t="s">
        <v>378</v>
      </c>
      <c r="L587" s="26" t="s">
        <v>308</v>
      </c>
      <c r="M587" s="112" t="s">
        <v>1364</v>
      </c>
      <c r="N587" s="143"/>
    </row>
    <row r="588" spans="1:14" s="4" customFormat="1" ht="150" customHeight="1">
      <c r="A588" s="80" t="s">
        <v>1358</v>
      </c>
      <c r="B588" s="40" t="s">
        <v>1365</v>
      </c>
      <c r="C588" s="48" t="s">
        <v>1360</v>
      </c>
      <c r="D588" s="60">
        <v>1</v>
      </c>
      <c r="E588" s="144">
        <v>285</v>
      </c>
      <c r="F588" s="145">
        <v>298</v>
      </c>
      <c r="G588" s="52" t="s">
        <v>1361</v>
      </c>
      <c r="H588" s="146">
        <f t="shared" si="109"/>
        <v>0.21306</v>
      </c>
      <c r="I588" s="147" t="s">
        <v>1362</v>
      </c>
      <c r="J588" s="148" t="s">
        <v>1366</v>
      </c>
      <c r="K588" s="37" t="s">
        <v>378</v>
      </c>
      <c r="L588" s="26" t="s">
        <v>308</v>
      </c>
      <c r="M588" s="112" t="s">
        <v>1364</v>
      </c>
      <c r="N588" s="143"/>
    </row>
    <row r="589" spans="1:14" s="4" customFormat="1" ht="150" customHeight="1">
      <c r="A589" s="80" t="s">
        <v>1367</v>
      </c>
      <c r="B589" s="40" t="s">
        <v>1368</v>
      </c>
      <c r="C589" s="48" t="s">
        <v>1369</v>
      </c>
      <c r="D589" s="60">
        <v>1</v>
      </c>
      <c r="E589" s="144">
        <v>208</v>
      </c>
      <c r="F589" s="145">
        <v>218</v>
      </c>
      <c r="G589" s="52" t="s">
        <v>1370</v>
      </c>
      <c r="H589" s="146">
        <f t="shared" ref="H589:H595" si="110">0.94*0.3*0.55</f>
        <v>0.15509999999999999</v>
      </c>
      <c r="I589" s="147" t="s">
        <v>1371</v>
      </c>
      <c r="J589" s="148" t="s">
        <v>1372</v>
      </c>
      <c r="K589" s="37" t="s">
        <v>378</v>
      </c>
      <c r="L589" s="26" t="s">
        <v>308</v>
      </c>
      <c r="M589" s="112" t="s">
        <v>1373</v>
      </c>
      <c r="N589" s="143"/>
    </row>
    <row r="590" spans="1:14" s="4" customFormat="1" ht="150" customHeight="1">
      <c r="A590" s="80" t="s">
        <v>1367</v>
      </c>
      <c r="B590" s="40" t="s">
        <v>1368</v>
      </c>
      <c r="C590" s="48" t="s">
        <v>1369</v>
      </c>
      <c r="D590" s="60">
        <v>1</v>
      </c>
      <c r="E590" s="144">
        <v>208</v>
      </c>
      <c r="F590" s="145">
        <v>218</v>
      </c>
      <c r="G590" s="52" t="s">
        <v>1370</v>
      </c>
      <c r="H590" s="146">
        <f t="shared" si="110"/>
        <v>0.15509999999999999</v>
      </c>
      <c r="I590" s="147" t="s">
        <v>1371</v>
      </c>
      <c r="J590" s="148" t="s">
        <v>1372</v>
      </c>
      <c r="K590" s="37" t="s">
        <v>378</v>
      </c>
      <c r="L590" s="26" t="s">
        <v>308</v>
      </c>
      <c r="M590" s="112" t="s">
        <v>1373</v>
      </c>
      <c r="N590" s="143"/>
    </row>
    <row r="591" spans="1:14" s="4" customFormat="1" ht="150" customHeight="1">
      <c r="A591" s="80" t="s">
        <v>1367</v>
      </c>
      <c r="B591" s="40" t="s">
        <v>1374</v>
      </c>
      <c r="C591" s="48" t="s">
        <v>1369</v>
      </c>
      <c r="D591" s="60">
        <v>1</v>
      </c>
      <c r="E591" s="144">
        <v>230</v>
      </c>
      <c r="F591" s="145">
        <v>240</v>
      </c>
      <c r="G591" s="52" t="s">
        <v>1370</v>
      </c>
      <c r="H591" s="146">
        <f t="shared" si="110"/>
        <v>0.15509999999999999</v>
      </c>
      <c r="I591" s="147" t="s">
        <v>1371</v>
      </c>
      <c r="J591" s="148" t="s">
        <v>1375</v>
      </c>
      <c r="K591" s="37" t="s">
        <v>378</v>
      </c>
      <c r="L591" s="26" t="s">
        <v>308</v>
      </c>
      <c r="M591" s="112" t="s">
        <v>1373</v>
      </c>
      <c r="N591" s="143"/>
    </row>
    <row r="592" spans="1:14" s="4" customFormat="1" ht="150" customHeight="1">
      <c r="A592" s="80" t="s">
        <v>1367</v>
      </c>
      <c r="B592" s="40" t="s">
        <v>1376</v>
      </c>
      <c r="C592" s="134" t="s">
        <v>1377</v>
      </c>
      <c r="D592" s="60">
        <v>1</v>
      </c>
      <c r="E592" s="144">
        <v>263</v>
      </c>
      <c r="F592" s="145">
        <v>273</v>
      </c>
      <c r="G592" s="52" t="s">
        <v>1370</v>
      </c>
      <c r="H592" s="146">
        <f t="shared" si="110"/>
        <v>0.15509999999999999</v>
      </c>
      <c r="I592" s="147" t="s">
        <v>1371</v>
      </c>
      <c r="J592" s="148" t="s">
        <v>1375</v>
      </c>
      <c r="K592" s="37" t="s">
        <v>378</v>
      </c>
      <c r="L592" s="26" t="s">
        <v>308</v>
      </c>
      <c r="M592" s="112" t="s">
        <v>1373</v>
      </c>
      <c r="N592" s="143"/>
    </row>
    <row r="593" spans="1:14" s="4" customFormat="1" ht="150" customHeight="1">
      <c r="A593" s="80" t="s">
        <v>1367</v>
      </c>
      <c r="B593" s="40" t="s">
        <v>1378</v>
      </c>
      <c r="C593" s="134" t="s">
        <v>1377</v>
      </c>
      <c r="D593" s="60">
        <v>1</v>
      </c>
      <c r="E593" s="144">
        <v>263</v>
      </c>
      <c r="F593" s="145">
        <v>273</v>
      </c>
      <c r="G593" s="52" t="s">
        <v>1370</v>
      </c>
      <c r="H593" s="146">
        <f t="shared" si="110"/>
        <v>0.15509999999999999</v>
      </c>
      <c r="I593" s="147" t="s">
        <v>1371</v>
      </c>
      <c r="J593" s="148" t="s">
        <v>1375</v>
      </c>
      <c r="K593" s="37" t="s">
        <v>378</v>
      </c>
      <c r="L593" s="26" t="s">
        <v>308</v>
      </c>
      <c r="M593" s="112" t="s">
        <v>1373</v>
      </c>
      <c r="N593" s="143"/>
    </row>
    <row r="594" spans="1:14" s="4" customFormat="1" ht="150" customHeight="1">
      <c r="A594" s="80" t="s">
        <v>1367</v>
      </c>
      <c r="B594" s="40" t="s">
        <v>1379</v>
      </c>
      <c r="C594" s="134" t="s">
        <v>1380</v>
      </c>
      <c r="D594" s="60">
        <v>1</v>
      </c>
      <c r="E594" s="144">
        <v>268</v>
      </c>
      <c r="F594" s="145">
        <v>278</v>
      </c>
      <c r="G594" s="52" t="s">
        <v>1381</v>
      </c>
      <c r="H594" s="146">
        <f t="shared" si="110"/>
        <v>0.15509999999999999</v>
      </c>
      <c r="I594" s="147" t="s">
        <v>1371</v>
      </c>
      <c r="J594" s="148" t="s">
        <v>1375</v>
      </c>
      <c r="K594" s="37" t="s">
        <v>378</v>
      </c>
      <c r="L594" s="26" t="s">
        <v>308</v>
      </c>
      <c r="M594" s="112" t="s">
        <v>1373</v>
      </c>
      <c r="N594" s="143"/>
    </row>
    <row r="595" spans="1:14" s="4" customFormat="1" ht="150" customHeight="1">
      <c r="A595" s="80" t="s">
        <v>1367</v>
      </c>
      <c r="B595" s="40" t="s">
        <v>1379</v>
      </c>
      <c r="C595" s="134" t="s">
        <v>1380</v>
      </c>
      <c r="D595" s="60">
        <v>1</v>
      </c>
      <c r="E595" s="144">
        <v>268</v>
      </c>
      <c r="F595" s="145">
        <v>278</v>
      </c>
      <c r="G595" s="52" t="s">
        <v>1381</v>
      </c>
      <c r="H595" s="146">
        <f t="shared" si="110"/>
        <v>0.15509999999999999</v>
      </c>
      <c r="I595" s="147" t="s">
        <v>1371</v>
      </c>
      <c r="J595" s="148" t="s">
        <v>1375</v>
      </c>
      <c r="K595" s="37" t="s">
        <v>378</v>
      </c>
      <c r="L595" s="26" t="s">
        <v>308</v>
      </c>
      <c r="M595" s="112" t="s">
        <v>1373</v>
      </c>
      <c r="N595" s="143"/>
    </row>
    <row r="596" spans="1:14" s="4" customFormat="1" ht="150" customHeight="1">
      <c r="A596" s="80" t="s">
        <v>1382</v>
      </c>
      <c r="B596" s="40" t="s">
        <v>1383</v>
      </c>
      <c r="C596" s="48" t="s">
        <v>1384</v>
      </c>
      <c r="D596" s="60">
        <v>1</v>
      </c>
      <c r="E596" s="144">
        <v>319</v>
      </c>
      <c r="F596" s="145">
        <v>328</v>
      </c>
      <c r="G596" s="52" t="s">
        <v>1385</v>
      </c>
      <c r="H596" s="146">
        <f t="shared" ref="H596:H601" si="111">0.97*0.57*0.26</f>
        <v>0.14375399999999999</v>
      </c>
      <c r="I596" s="147" t="s">
        <v>1386</v>
      </c>
      <c r="J596" s="150" t="s">
        <v>1387</v>
      </c>
      <c r="K596" s="37" t="s">
        <v>378</v>
      </c>
      <c r="L596" s="26" t="s">
        <v>308</v>
      </c>
      <c r="M596" s="112"/>
      <c r="N596" s="143"/>
    </row>
    <row r="597" spans="1:14" s="4" customFormat="1" ht="150" customHeight="1">
      <c r="A597" s="80" t="s">
        <v>1382</v>
      </c>
      <c r="B597" s="40" t="s">
        <v>1383</v>
      </c>
      <c r="C597" s="48" t="s">
        <v>1384</v>
      </c>
      <c r="D597" s="60">
        <v>1</v>
      </c>
      <c r="E597" s="144">
        <v>319</v>
      </c>
      <c r="F597" s="145">
        <v>328</v>
      </c>
      <c r="G597" s="52" t="s">
        <v>1385</v>
      </c>
      <c r="H597" s="146">
        <f t="shared" si="111"/>
        <v>0.14375399999999999</v>
      </c>
      <c r="I597" s="147" t="s">
        <v>1386</v>
      </c>
      <c r="J597" s="150" t="s">
        <v>1387</v>
      </c>
      <c r="K597" s="37" t="s">
        <v>378</v>
      </c>
      <c r="L597" s="26" t="s">
        <v>308</v>
      </c>
      <c r="M597" s="112"/>
      <c r="N597" s="143"/>
    </row>
    <row r="598" spans="1:14" s="4" customFormat="1" ht="150" customHeight="1">
      <c r="A598" s="80" t="s">
        <v>1382</v>
      </c>
      <c r="B598" s="40" t="s">
        <v>1383</v>
      </c>
      <c r="C598" s="48" t="s">
        <v>1384</v>
      </c>
      <c r="D598" s="60">
        <v>1</v>
      </c>
      <c r="E598" s="144">
        <v>319</v>
      </c>
      <c r="F598" s="145">
        <v>328</v>
      </c>
      <c r="G598" s="52" t="s">
        <v>1385</v>
      </c>
      <c r="H598" s="146">
        <f t="shared" si="111"/>
        <v>0.14375399999999999</v>
      </c>
      <c r="I598" s="147" t="s">
        <v>1386</v>
      </c>
      <c r="J598" s="150" t="s">
        <v>1387</v>
      </c>
      <c r="K598" s="37" t="s">
        <v>378</v>
      </c>
      <c r="L598" s="26" t="s">
        <v>308</v>
      </c>
      <c r="M598" s="112"/>
      <c r="N598" s="143"/>
    </row>
    <row r="599" spans="1:14" s="4" customFormat="1" ht="150" customHeight="1">
      <c r="A599" s="80" t="s">
        <v>1382</v>
      </c>
      <c r="B599" s="40" t="s">
        <v>1388</v>
      </c>
      <c r="C599" s="48" t="s">
        <v>1384</v>
      </c>
      <c r="D599" s="60">
        <v>1</v>
      </c>
      <c r="E599" s="144">
        <v>345</v>
      </c>
      <c r="F599" s="145">
        <v>354</v>
      </c>
      <c r="G599" s="52" t="s">
        <v>1385</v>
      </c>
      <c r="H599" s="146">
        <f t="shared" si="111"/>
        <v>0.14375399999999999</v>
      </c>
      <c r="I599" s="147" t="s">
        <v>1386</v>
      </c>
      <c r="J599" s="151" t="s">
        <v>1389</v>
      </c>
      <c r="K599" s="37" t="s">
        <v>378</v>
      </c>
      <c r="L599" s="26" t="s">
        <v>308</v>
      </c>
      <c r="M599" s="112"/>
      <c r="N599" s="143"/>
    </row>
    <row r="600" spans="1:14" s="4" customFormat="1" ht="150" customHeight="1">
      <c r="A600" s="80" t="s">
        <v>1382</v>
      </c>
      <c r="B600" s="40" t="s">
        <v>1388</v>
      </c>
      <c r="C600" s="48" t="s">
        <v>1384</v>
      </c>
      <c r="D600" s="60">
        <v>1</v>
      </c>
      <c r="E600" s="144">
        <v>345</v>
      </c>
      <c r="F600" s="145">
        <v>354</v>
      </c>
      <c r="G600" s="52" t="s">
        <v>1385</v>
      </c>
      <c r="H600" s="146">
        <f t="shared" si="111"/>
        <v>0.14375399999999999</v>
      </c>
      <c r="I600" s="147" t="s">
        <v>1386</v>
      </c>
      <c r="J600" s="151" t="s">
        <v>1389</v>
      </c>
      <c r="K600" s="37" t="s">
        <v>378</v>
      </c>
      <c r="L600" s="26" t="s">
        <v>308</v>
      </c>
      <c r="M600" s="112"/>
      <c r="N600" s="143"/>
    </row>
    <row r="601" spans="1:14" s="4" customFormat="1" ht="150" customHeight="1">
      <c r="A601" s="80" t="s">
        <v>1382</v>
      </c>
      <c r="B601" s="40" t="s">
        <v>1388</v>
      </c>
      <c r="C601" s="48" t="s">
        <v>1384</v>
      </c>
      <c r="D601" s="60">
        <v>1</v>
      </c>
      <c r="E601" s="144">
        <v>345</v>
      </c>
      <c r="F601" s="145">
        <v>354</v>
      </c>
      <c r="G601" s="52" t="s">
        <v>1385</v>
      </c>
      <c r="H601" s="146">
        <f t="shared" si="111"/>
        <v>0.14375399999999999</v>
      </c>
      <c r="I601" s="147" t="s">
        <v>1386</v>
      </c>
      <c r="J601" s="151" t="s">
        <v>1389</v>
      </c>
      <c r="K601" s="37" t="s">
        <v>378</v>
      </c>
      <c r="L601" s="26" t="s">
        <v>308</v>
      </c>
      <c r="M601" s="112"/>
      <c r="N601" s="143"/>
    </row>
    <row r="602" spans="1:14" s="4" customFormat="1" ht="125.1" customHeight="1">
      <c r="A602" s="80" t="s">
        <v>1382</v>
      </c>
      <c r="B602" s="40" t="s">
        <v>1390</v>
      </c>
      <c r="C602" s="48" t="s">
        <v>1391</v>
      </c>
      <c r="D602" s="60">
        <v>1</v>
      </c>
      <c r="E602" s="144">
        <v>290</v>
      </c>
      <c r="F602" s="145">
        <v>302</v>
      </c>
      <c r="G602" s="52" t="s">
        <v>1392</v>
      </c>
      <c r="H602" s="146">
        <f t="shared" ref="H602:H604" si="112">0.97*0.38*0.51</f>
        <v>0.18798599999999999</v>
      </c>
      <c r="I602" s="147" t="s">
        <v>1393</v>
      </c>
      <c r="J602" s="150" t="s">
        <v>1394</v>
      </c>
      <c r="K602" s="37" t="s">
        <v>378</v>
      </c>
      <c r="L602" s="26" t="s">
        <v>308</v>
      </c>
      <c r="M602" s="112" t="s">
        <v>1395</v>
      </c>
      <c r="N602" s="143"/>
    </row>
    <row r="603" spans="1:14" s="4" customFormat="1" ht="132.94999999999999" customHeight="1">
      <c r="A603" s="80" t="s">
        <v>1382</v>
      </c>
      <c r="B603" s="40" t="s">
        <v>1390</v>
      </c>
      <c r="C603" s="48" t="s">
        <v>1391</v>
      </c>
      <c r="D603" s="60">
        <v>1</v>
      </c>
      <c r="E603" s="144">
        <v>290</v>
      </c>
      <c r="F603" s="145">
        <v>302</v>
      </c>
      <c r="G603" s="52" t="s">
        <v>1392</v>
      </c>
      <c r="H603" s="146">
        <f t="shared" si="112"/>
        <v>0.18798599999999999</v>
      </c>
      <c r="I603" s="147" t="s">
        <v>1393</v>
      </c>
      <c r="J603" s="150" t="s">
        <v>1394</v>
      </c>
      <c r="K603" s="37" t="s">
        <v>378</v>
      </c>
      <c r="L603" s="26" t="s">
        <v>308</v>
      </c>
      <c r="M603" s="112" t="s">
        <v>1395</v>
      </c>
      <c r="N603" s="143"/>
    </row>
    <row r="604" spans="1:14" s="4" customFormat="1" ht="129.94999999999999" customHeight="1">
      <c r="A604" s="80" t="s">
        <v>1382</v>
      </c>
      <c r="B604" s="40" t="s">
        <v>1390</v>
      </c>
      <c r="C604" s="48" t="s">
        <v>1391</v>
      </c>
      <c r="D604" s="60">
        <v>1</v>
      </c>
      <c r="E604" s="144">
        <v>290</v>
      </c>
      <c r="F604" s="145">
        <v>302</v>
      </c>
      <c r="G604" s="52" t="s">
        <v>1392</v>
      </c>
      <c r="H604" s="146">
        <f t="shared" si="112"/>
        <v>0.18798599999999999</v>
      </c>
      <c r="I604" s="147" t="s">
        <v>1393</v>
      </c>
      <c r="J604" s="150" t="s">
        <v>1394</v>
      </c>
      <c r="K604" s="37" t="s">
        <v>378</v>
      </c>
      <c r="L604" s="26" t="s">
        <v>308</v>
      </c>
      <c r="M604" s="112" t="s">
        <v>1395</v>
      </c>
      <c r="N604" s="143"/>
    </row>
    <row r="605" spans="1:14" s="4" customFormat="1" ht="116.1" customHeight="1">
      <c r="A605" s="80" t="s">
        <v>1382</v>
      </c>
      <c r="B605" s="40" t="s">
        <v>1396</v>
      </c>
      <c r="C605" s="48" t="s">
        <v>1397</v>
      </c>
      <c r="D605" s="60">
        <v>1</v>
      </c>
      <c r="E605" s="144">
        <v>293</v>
      </c>
      <c r="F605" s="145">
        <v>302</v>
      </c>
      <c r="G605" s="52" t="s">
        <v>1398</v>
      </c>
      <c r="H605" s="146">
        <f>0.9*0.33*0.51</f>
        <v>0.15146999999999999</v>
      </c>
      <c r="I605" s="147" t="s">
        <v>1399</v>
      </c>
      <c r="J605" s="150" t="s">
        <v>1400</v>
      </c>
      <c r="K605" s="37" t="s">
        <v>378</v>
      </c>
      <c r="L605" s="26" t="s">
        <v>308</v>
      </c>
      <c r="M605" s="152" t="s">
        <v>1401</v>
      </c>
      <c r="N605" s="143"/>
    </row>
    <row r="606" spans="1:14" s="4" customFormat="1" ht="116.1" customHeight="1">
      <c r="A606" s="80" t="s">
        <v>1382</v>
      </c>
      <c r="B606" s="40" t="s">
        <v>1402</v>
      </c>
      <c r="C606" s="48" t="s">
        <v>1397</v>
      </c>
      <c r="D606" s="60">
        <v>1</v>
      </c>
      <c r="E606" s="144">
        <v>304</v>
      </c>
      <c r="F606" s="145">
        <v>313</v>
      </c>
      <c r="G606" s="52" t="s">
        <v>1398</v>
      </c>
      <c r="H606" s="146">
        <f>0.9*0.33*0.51</f>
        <v>0.15146999999999999</v>
      </c>
      <c r="I606" s="147" t="s">
        <v>1399</v>
      </c>
      <c r="J606" s="150" t="s">
        <v>1400</v>
      </c>
      <c r="K606" s="37" t="s">
        <v>378</v>
      </c>
      <c r="L606" s="26" t="s">
        <v>308</v>
      </c>
      <c r="M606" s="152" t="s">
        <v>1401</v>
      </c>
      <c r="N606" s="143"/>
    </row>
    <row r="607" spans="1:14" s="4" customFormat="1" ht="150" customHeight="1">
      <c r="A607" s="80" t="s">
        <v>1403</v>
      </c>
      <c r="B607" s="40" t="s">
        <v>1404</v>
      </c>
      <c r="C607" s="48" t="s">
        <v>1405</v>
      </c>
      <c r="D607" s="60">
        <v>1</v>
      </c>
      <c r="E607" s="144">
        <v>248</v>
      </c>
      <c r="F607" s="145">
        <v>260</v>
      </c>
      <c r="G607" s="52" t="s">
        <v>1406</v>
      </c>
      <c r="H607" s="146">
        <f t="shared" ref="H607:H610" si="113">1.01*0.405*0.53</f>
        <v>0.2167965</v>
      </c>
      <c r="I607" s="147" t="s">
        <v>1407</v>
      </c>
      <c r="J607" s="148" t="s">
        <v>1408</v>
      </c>
      <c r="K607" s="37" t="s">
        <v>378</v>
      </c>
      <c r="L607" s="26" t="s">
        <v>308</v>
      </c>
      <c r="M607" s="112"/>
      <c r="N607" s="143"/>
    </row>
    <row r="608" spans="1:14" s="4" customFormat="1" ht="150" customHeight="1">
      <c r="A608" s="80" t="s">
        <v>1403</v>
      </c>
      <c r="B608" s="40" t="s">
        <v>1404</v>
      </c>
      <c r="C608" s="48" t="s">
        <v>1405</v>
      </c>
      <c r="D608" s="60">
        <v>1</v>
      </c>
      <c r="E608" s="144">
        <v>248</v>
      </c>
      <c r="F608" s="145">
        <v>260</v>
      </c>
      <c r="G608" s="52" t="s">
        <v>1406</v>
      </c>
      <c r="H608" s="146">
        <f t="shared" si="113"/>
        <v>0.2167965</v>
      </c>
      <c r="I608" s="147" t="s">
        <v>1407</v>
      </c>
      <c r="J608" s="148" t="s">
        <v>1408</v>
      </c>
      <c r="K608" s="37" t="s">
        <v>378</v>
      </c>
      <c r="L608" s="26" t="s">
        <v>308</v>
      </c>
      <c r="M608" s="112"/>
      <c r="N608" s="143"/>
    </row>
    <row r="609" spans="1:14" s="4" customFormat="1" ht="150" customHeight="1">
      <c r="A609" s="80" t="s">
        <v>1403</v>
      </c>
      <c r="B609" s="40" t="s">
        <v>1404</v>
      </c>
      <c r="C609" s="48" t="s">
        <v>1405</v>
      </c>
      <c r="D609" s="60">
        <v>1</v>
      </c>
      <c r="E609" s="144">
        <v>248</v>
      </c>
      <c r="F609" s="145">
        <v>260</v>
      </c>
      <c r="G609" s="52" t="s">
        <v>1406</v>
      </c>
      <c r="H609" s="146">
        <f t="shared" si="113"/>
        <v>0.2167965</v>
      </c>
      <c r="I609" s="147" t="s">
        <v>1407</v>
      </c>
      <c r="J609" s="148" t="s">
        <v>1408</v>
      </c>
      <c r="K609" s="37" t="s">
        <v>378</v>
      </c>
      <c r="L609" s="26" t="s">
        <v>308</v>
      </c>
      <c r="M609" s="112"/>
      <c r="N609" s="143"/>
    </row>
    <row r="610" spans="1:14" s="4" customFormat="1" ht="150" customHeight="1">
      <c r="A610" s="80" t="s">
        <v>1403</v>
      </c>
      <c r="B610" s="40" t="s">
        <v>1404</v>
      </c>
      <c r="C610" s="48" t="s">
        <v>1405</v>
      </c>
      <c r="D610" s="60">
        <v>1</v>
      </c>
      <c r="E610" s="144">
        <v>248</v>
      </c>
      <c r="F610" s="145">
        <v>260</v>
      </c>
      <c r="G610" s="52" t="s">
        <v>1406</v>
      </c>
      <c r="H610" s="146">
        <f t="shared" si="113"/>
        <v>0.2167965</v>
      </c>
      <c r="I610" s="147" t="s">
        <v>1407</v>
      </c>
      <c r="J610" s="148" t="s">
        <v>1408</v>
      </c>
      <c r="K610" s="37" t="s">
        <v>378</v>
      </c>
      <c r="L610" s="26" t="s">
        <v>308</v>
      </c>
      <c r="M610" s="112"/>
      <c r="N610" s="143"/>
    </row>
    <row r="611" spans="1:14" s="4" customFormat="1" ht="150" customHeight="1">
      <c r="A611" s="80" t="s">
        <v>1403</v>
      </c>
      <c r="B611" s="40" t="s">
        <v>1409</v>
      </c>
      <c r="C611" s="48" t="s">
        <v>1410</v>
      </c>
      <c r="D611" s="60">
        <v>1</v>
      </c>
      <c r="E611" s="144">
        <v>402</v>
      </c>
      <c r="F611" s="145">
        <v>418</v>
      </c>
      <c r="G611" s="52" t="s">
        <v>1411</v>
      </c>
      <c r="H611" s="146">
        <f t="shared" ref="H611:H618" si="114">1.02*0.49*0.515</f>
        <v>0.25739699999999999</v>
      </c>
      <c r="I611" s="147" t="s">
        <v>1412</v>
      </c>
      <c r="J611" s="148" t="s">
        <v>1413</v>
      </c>
      <c r="K611" s="37" t="s">
        <v>378</v>
      </c>
      <c r="L611" s="26" t="s">
        <v>308</v>
      </c>
      <c r="M611" s="112" t="s">
        <v>1414</v>
      </c>
      <c r="N611" s="143"/>
    </row>
    <row r="612" spans="1:14" s="4" customFormat="1" ht="150" customHeight="1">
      <c r="A612" s="80" t="s">
        <v>1403</v>
      </c>
      <c r="B612" s="40" t="s">
        <v>1409</v>
      </c>
      <c r="C612" s="48" t="s">
        <v>1410</v>
      </c>
      <c r="D612" s="60">
        <v>1</v>
      </c>
      <c r="E612" s="144">
        <v>402</v>
      </c>
      <c r="F612" s="145">
        <v>418</v>
      </c>
      <c r="G612" s="52" t="s">
        <v>1411</v>
      </c>
      <c r="H612" s="146">
        <f t="shared" si="114"/>
        <v>0.25739699999999999</v>
      </c>
      <c r="I612" s="147" t="s">
        <v>1412</v>
      </c>
      <c r="J612" s="148" t="s">
        <v>1413</v>
      </c>
      <c r="K612" s="37" t="s">
        <v>378</v>
      </c>
      <c r="L612" s="26" t="s">
        <v>308</v>
      </c>
      <c r="M612" s="112" t="s">
        <v>1414</v>
      </c>
      <c r="N612" s="143"/>
    </row>
    <row r="613" spans="1:14" s="4" customFormat="1" ht="150" customHeight="1">
      <c r="A613" s="80" t="s">
        <v>1403</v>
      </c>
      <c r="B613" s="40" t="s">
        <v>1415</v>
      </c>
      <c r="C613" s="48" t="s">
        <v>1410</v>
      </c>
      <c r="D613" s="60">
        <v>1</v>
      </c>
      <c r="E613" s="144">
        <v>420</v>
      </c>
      <c r="F613" s="145">
        <v>436</v>
      </c>
      <c r="G613" s="52" t="s">
        <v>1411</v>
      </c>
      <c r="H613" s="146">
        <f t="shared" si="114"/>
        <v>0.25739699999999999</v>
      </c>
      <c r="I613" s="147" t="s">
        <v>1412</v>
      </c>
      <c r="J613" s="148" t="s">
        <v>1413</v>
      </c>
      <c r="K613" s="37" t="s">
        <v>378</v>
      </c>
      <c r="L613" s="26" t="s">
        <v>308</v>
      </c>
      <c r="M613" s="112" t="s">
        <v>1414</v>
      </c>
      <c r="N613" s="143"/>
    </row>
    <row r="614" spans="1:14" s="4" customFormat="1" ht="150" customHeight="1">
      <c r="A614" s="80" t="s">
        <v>1403</v>
      </c>
      <c r="B614" s="40" t="s">
        <v>1415</v>
      </c>
      <c r="C614" s="48" t="s">
        <v>1410</v>
      </c>
      <c r="D614" s="60">
        <v>1</v>
      </c>
      <c r="E614" s="144">
        <v>420</v>
      </c>
      <c r="F614" s="145">
        <v>436</v>
      </c>
      <c r="G614" s="52" t="s">
        <v>1411</v>
      </c>
      <c r="H614" s="146">
        <f t="shared" si="114"/>
        <v>0.25739699999999999</v>
      </c>
      <c r="I614" s="147" t="s">
        <v>1412</v>
      </c>
      <c r="J614" s="148" t="s">
        <v>1413</v>
      </c>
      <c r="K614" s="37" t="s">
        <v>378</v>
      </c>
      <c r="L614" s="26" t="s">
        <v>308</v>
      </c>
      <c r="M614" s="112" t="s">
        <v>1414</v>
      </c>
      <c r="N614" s="143"/>
    </row>
    <row r="615" spans="1:14" s="4" customFormat="1" ht="150" customHeight="1">
      <c r="A615" s="80" t="s">
        <v>1403</v>
      </c>
      <c r="B615" s="40" t="s">
        <v>1416</v>
      </c>
      <c r="C615" s="48" t="s">
        <v>1410</v>
      </c>
      <c r="D615" s="60">
        <v>1</v>
      </c>
      <c r="E615" s="144">
        <v>425</v>
      </c>
      <c r="F615" s="145">
        <v>440</v>
      </c>
      <c r="G615" s="52" t="s">
        <v>1411</v>
      </c>
      <c r="H615" s="146">
        <f t="shared" si="114"/>
        <v>0.25739699999999999</v>
      </c>
      <c r="I615" s="147" t="s">
        <v>1412</v>
      </c>
      <c r="J615" s="148" t="s">
        <v>1417</v>
      </c>
      <c r="K615" s="37" t="s">
        <v>378</v>
      </c>
      <c r="L615" s="26" t="s">
        <v>308</v>
      </c>
      <c r="M615" s="112" t="s">
        <v>1414</v>
      </c>
      <c r="N615" s="143"/>
    </row>
    <row r="616" spans="1:14" s="4" customFormat="1" ht="150" customHeight="1">
      <c r="A616" s="80" t="s">
        <v>1403</v>
      </c>
      <c r="B616" s="40" t="s">
        <v>1416</v>
      </c>
      <c r="C616" s="48" t="s">
        <v>1410</v>
      </c>
      <c r="D616" s="60">
        <v>1</v>
      </c>
      <c r="E616" s="144">
        <v>425</v>
      </c>
      <c r="F616" s="145">
        <v>440</v>
      </c>
      <c r="G616" s="52" t="s">
        <v>1411</v>
      </c>
      <c r="H616" s="146">
        <f t="shared" si="114"/>
        <v>0.25739699999999999</v>
      </c>
      <c r="I616" s="147" t="s">
        <v>1412</v>
      </c>
      <c r="J616" s="148" t="s">
        <v>1417</v>
      </c>
      <c r="K616" s="37" t="s">
        <v>378</v>
      </c>
      <c r="L616" s="26" t="s">
        <v>308</v>
      </c>
      <c r="M616" s="112" t="s">
        <v>1414</v>
      </c>
      <c r="N616" s="143"/>
    </row>
    <row r="617" spans="1:14" s="4" customFormat="1" ht="150" customHeight="1">
      <c r="A617" s="80" t="s">
        <v>1403</v>
      </c>
      <c r="B617" s="40" t="s">
        <v>1416</v>
      </c>
      <c r="C617" s="48" t="s">
        <v>1410</v>
      </c>
      <c r="D617" s="60">
        <v>1</v>
      </c>
      <c r="E617" s="144">
        <v>425</v>
      </c>
      <c r="F617" s="145">
        <v>440</v>
      </c>
      <c r="G617" s="52" t="s">
        <v>1411</v>
      </c>
      <c r="H617" s="146">
        <f t="shared" si="114"/>
        <v>0.25739699999999999</v>
      </c>
      <c r="I617" s="147" t="s">
        <v>1412</v>
      </c>
      <c r="J617" s="148" t="s">
        <v>1417</v>
      </c>
      <c r="K617" s="37" t="s">
        <v>378</v>
      </c>
      <c r="L617" s="26" t="s">
        <v>308</v>
      </c>
      <c r="M617" s="112" t="s">
        <v>1414</v>
      </c>
      <c r="N617" s="143"/>
    </row>
    <row r="618" spans="1:14" s="4" customFormat="1" ht="150" customHeight="1">
      <c r="A618" s="80" t="s">
        <v>1403</v>
      </c>
      <c r="B618" s="40" t="s">
        <v>1416</v>
      </c>
      <c r="C618" s="48" t="s">
        <v>1410</v>
      </c>
      <c r="D618" s="60">
        <v>1</v>
      </c>
      <c r="E618" s="144">
        <v>425</v>
      </c>
      <c r="F618" s="145">
        <v>440</v>
      </c>
      <c r="G618" s="52" t="s">
        <v>1411</v>
      </c>
      <c r="H618" s="146">
        <f t="shared" si="114"/>
        <v>0.25739699999999999</v>
      </c>
      <c r="I618" s="147" t="s">
        <v>1412</v>
      </c>
      <c r="J618" s="148" t="s">
        <v>1417</v>
      </c>
      <c r="K618" s="37" t="s">
        <v>378</v>
      </c>
      <c r="L618" s="26" t="s">
        <v>308</v>
      </c>
      <c r="M618" s="112" t="s">
        <v>1414</v>
      </c>
      <c r="N618" s="143"/>
    </row>
    <row r="619" spans="1:14" s="4" customFormat="1" ht="158.1" customHeight="1">
      <c r="A619" s="80" t="s">
        <v>357</v>
      </c>
      <c r="B619" s="40" t="s">
        <v>1418</v>
      </c>
      <c r="C619" s="48" t="s">
        <v>1419</v>
      </c>
      <c r="D619" s="60">
        <v>1</v>
      </c>
      <c r="E619" s="144">
        <v>451</v>
      </c>
      <c r="F619" s="145">
        <v>471</v>
      </c>
      <c r="G619" s="52" t="s">
        <v>1420</v>
      </c>
      <c r="H619" s="146">
        <f t="shared" ref="H619:H626" si="115">0.99*0.56*0.6</f>
        <v>0.33263999999999999</v>
      </c>
      <c r="I619" s="147" t="s">
        <v>1421</v>
      </c>
      <c r="J619" s="150" t="s">
        <v>1422</v>
      </c>
      <c r="K619" s="37" t="s">
        <v>378</v>
      </c>
      <c r="L619" s="26" t="s">
        <v>308</v>
      </c>
      <c r="M619" s="152" t="s">
        <v>1423</v>
      </c>
      <c r="N619" s="143"/>
    </row>
    <row r="620" spans="1:14" s="4" customFormat="1" ht="150" customHeight="1">
      <c r="A620" s="80" t="s">
        <v>357</v>
      </c>
      <c r="B620" s="40" t="s">
        <v>1418</v>
      </c>
      <c r="C620" s="48" t="s">
        <v>1419</v>
      </c>
      <c r="D620" s="60">
        <v>1</v>
      </c>
      <c r="E620" s="144">
        <v>451</v>
      </c>
      <c r="F620" s="145">
        <v>471</v>
      </c>
      <c r="G620" s="52" t="s">
        <v>1420</v>
      </c>
      <c r="H620" s="146">
        <f t="shared" si="115"/>
        <v>0.33263999999999999</v>
      </c>
      <c r="I620" s="147" t="s">
        <v>1421</v>
      </c>
      <c r="J620" s="150" t="s">
        <v>1422</v>
      </c>
      <c r="K620" s="37" t="s">
        <v>378</v>
      </c>
      <c r="L620" s="26" t="s">
        <v>308</v>
      </c>
      <c r="M620" s="152" t="s">
        <v>1423</v>
      </c>
      <c r="N620" s="143"/>
    </row>
    <row r="621" spans="1:14" s="4" customFormat="1" ht="150" customHeight="1">
      <c r="A621" s="80" t="s">
        <v>357</v>
      </c>
      <c r="B621" s="40" t="s">
        <v>1424</v>
      </c>
      <c r="C621" s="48" t="s">
        <v>1419</v>
      </c>
      <c r="D621" s="60">
        <v>1</v>
      </c>
      <c r="E621" s="144">
        <v>473</v>
      </c>
      <c r="F621" s="145">
        <v>493</v>
      </c>
      <c r="G621" s="52" t="s">
        <v>1420</v>
      </c>
      <c r="H621" s="146">
        <f t="shared" si="115"/>
        <v>0.33263999999999999</v>
      </c>
      <c r="I621" s="147" t="s">
        <v>1421</v>
      </c>
      <c r="J621" s="150" t="s">
        <v>1425</v>
      </c>
      <c r="K621" s="37" t="s">
        <v>378</v>
      </c>
      <c r="L621" s="26" t="s">
        <v>308</v>
      </c>
      <c r="M621" s="152" t="s">
        <v>1423</v>
      </c>
      <c r="N621" s="143"/>
    </row>
    <row r="622" spans="1:14" s="4" customFormat="1" ht="150" customHeight="1">
      <c r="A622" s="80" t="s">
        <v>357</v>
      </c>
      <c r="B622" s="40" t="s">
        <v>1424</v>
      </c>
      <c r="C622" s="48" t="s">
        <v>1419</v>
      </c>
      <c r="D622" s="60">
        <v>1</v>
      </c>
      <c r="E622" s="144">
        <v>473</v>
      </c>
      <c r="F622" s="145">
        <v>493</v>
      </c>
      <c r="G622" s="52" t="s">
        <v>1420</v>
      </c>
      <c r="H622" s="146">
        <f t="shared" si="115"/>
        <v>0.33263999999999999</v>
      </c>
      <c r="I622" s="147" t="s">
        <v>1421</v>
      </c>
      <c r="J622" s="150" t="s">
        <v>1425</v>
      </c>
      <c r="K622" s="37" t="s">
        <v>378</v>
      </c>
      <c r="L622" s="26" t="s">
        <v>308</v>
      </c>
      <c r="M622" s="152" t="s">
        <v>1423</v>
      </c>
      <c r="N622" s="143"/>
    </row>
    <row r="623" spans="1:14" s="4" customFormat="1" ht="158.1" customHeight="1">
      <c r="A623" s="80" t="s">
        <v>357</v>
      </c>
      <c r="B623" s="40" t="s">
        <v>1418</v>
      </c>
      <c r="C623" s="48" t="s">
        <v>1419</v>
      </c>
      <c r="D623" s="60">
        <v>1</v>
      </c>
      <c r="E623" s="144">
        <v>451</v>
      </c>
      <c r="F623" s="145">
        <v>471</v>
      </c>
      <c r="G623" s="52" t="s">
        <v>1420</v>
      </c>
      <c r="H623" s="146">
        <f t="shared" si="115"/>
        <v>0.33263999999999999</v>
      </c>
      <c r="I623" s="147" t="s">
        <v>1421</v>
      </c>
      <c r="J623" s="150" t="s">
        <v>1422</v>
      </c>
      <c r="K623" s="37" t="s">
        <v>378</v>
      </c>
      <c r="L623" s="26" t="s">
        <v>308</v>
      </c>
      <c r="M623" s="152" t="s">
        <v>1423</v>
      </c>
      <c r="N623" s="143"/>
    </row>
    <row r="624" spans="1:14" s="4" customFormat="1" ht="150" customHeight="1">
      <c r="A624" s="80" t="s">
        <v>357</v>
      </c>
      <c r="B624" s="40" t="s">
        <v>1418</v>
      </c>
      <c r="C624" s="48" t="s">
        <v>1419</v>
      </c>
      <c r="D624" s="60">
        <v>1</v>
      </c>
      <c r="E624" s="144">
        <v>451</v>
      </c>
      <c r="F624" s="145">
        <v>471</v>
      </c>
      <c r="G624" s="52" t="s">
        <v>1420</v>
      </c>
      <c r="H624" s="146">
        <f t="shared" si="115"/>
        <v>0.33263999999999999</v>
      </c>
      <c r="I624" s="147" t="s">
        <v>1421</v>
      </c>
      <c r="J624" s="150" t="s">
        <v>1422</v>
      </c>
      <c r="K624" s="37" t="s">
        <v>378</v>
      </c>
      <c r="L624" s="26" t="s">
        <v>308</v>
      </c>
      <c r="M624" s="152" t="s">
        <v>1423</v>
      </c>
      <c r="N624" s="143"/>
    </row>
    <row r="625" spans="1:14" s="4" customFormat="1" ht="150" customHeight="1">
      <c r="A625" s="80" t="s">
        <v>357</v>
      </c>
      <c r="B625" s="40" t="s">
        <v>1424</v>
      </c>
      <c r="C625" s="48" t="s">
        <v>1419</v>
      </c>
      <c r="D625" s="60">
        <v>1</v>
      </c>
      <c r="E625" s="144">
        <v>473</v>
      </c>
      <c r="F625" s="145">
        <v>493</v>
      </c>
      <c r="G625" s="52" t="s">
        <v>1420</v>
      </c>
      <c r="H625" s="146">
        <f t="shared" si="115"/>
        <v>0.33263999999999999</v>
      </c>
      <c r="I625" s="147" t="s">
        <v>1421</v>
      </c>
      <c r="J625" s="150" t="s">
        <v>1425</v>
      </c>
      <c r="K625" s="37" t="s">
        <v>378</v>
      </c>
      <c r="L625" s="26" t="s">
        <v>308</v>
      </c>
      <c r="M625" s="152" t="s">
        <v>1423</v>
      </c>
      <c r="N625" s="143"/>
    </row>
    <row r="626" spans="1:14" s="4" customFormat="1" ht="150" customHeight="1">
      <c r="A626" s="80" t="s">
        <v>357</v>
      </c>
      <c r="B626" s="40" t="s">
        <v>1424</v>
      </c>
      <c r="C626" s="48" t="s">
        <v>1419</v>
      </c>
      <c r="D626" s="60">
        <v>1</v>
      </c>
      <c r="E626" s="144">
        <v>473</v>
      </c>
      <c r="F626" s="145">
        <v>493</v>
      </c>
      <c r="G626" s="52" t="s">
        <v>1420</v>
      </c>
      <c r="H626" s="146">
        <f t="shared" si="115"/>
        <v>0.33263999999999999</v>
      </c>
      <c r="I626" s="147" t="s">
        <v>1421</v>
      </c>
      <c r="J626" s="150" t="s">
        <v>1425</v>
      </c>
      <c r="K626" s="37" t="s">
        <v>378</v>
      </c>
      <c r="L626" s="26" t="s">
        <v>308</v>
      </c>
      <c r="M626" s="152" t="s">
        <v>1423</v>
      </c>
      <c r="N626" s="143"/>
    </row>
    <row r="627" spans="1:14" s="4" customFormat="1" ht="150" customHeight="1">
      <c r="A627" s="80" t="s">
        <v>357</v>
      </c>
      <c r="B627" s="40" t="s">
        <v>1426</v>
      </c>
      <c r="C627" s="48" t="s">
        <v>1427</v>
      </c>
      <c r="D627" s="60">
        <v>1</v>
      </c>
      <c r="E627" s="144">
        <v>309</v>
      </c>
      <c r="F627" s="145">
        <v>324</v>
      </c>
      <c r="G627" s="52" t="s">
        <v>1428</v>
      </c>
      <c r="H627" s="146">
        <f t="shared" ref="H627:H630" si="116">0.935*0.53*0.48</f>
        <v>0.23786399999999999</v>
      </c>
      <c r="I627" s="147" t="s">
        <v>1429</v>
      </c>
      <c r="J627" s="148" t="s">
        <v>1430</v>
      </c>
      <c r="K627" s="37" t="s">
        <v>378</v>
      </c>
      <c r="L627" s="26" t="s">
        <v>308</v>
      </c>
      <c r="M627" s="112"/>
      <c r="N627" s="143"/>
    </row>
    <row r="628" spans="1:14" s="4" customFormat="1" ht="150" customHeight="1">
      <c r="A628" s="80" t="s">
        <v>357</v>
      </c>
      <c r="B628" s="40" t="s">
        <v>1426</v>
      </c>
      <c r="C628" s="48" t="s">
        <v>1427</v>
      </c>
      <c r="D628" s="60">
        <v>1</v>
      </c>
      <c r="E628" s="144">
        <v>309</v>
      </c>
      <c r="F628" s="145">
        <v>324</v>
      </c>
      <c r="G628" s="52" t="s">
        <v>1428</v>
      </c>
      <c r="H628" s="146">
        <f t="shared" si="116"/>
        <v>0.23786399999999999</v>
      </c>
      <c r="I628" s="147" t="s">
        <v>1429</v>
      </c>
      <c r="J628" s="148" t="s">
        <v>1430</v>
      </c>
      <c r="K628" s="37" t="s">
        <v>378</v>
      </c>
      <c r="L628" s="26" t="s">
        <v>308</v>
      </c>
      <c r="M628" s="112"/>
      <c r="N628" s="143"/>
    </row>
    <row r="629" spans="1:14" s="4" customFormat="1" ht="150" customHeight="1">
      <c r="A629" s="80" t="s">
        <v>357</v>
      </c>
      <c r="B629" s="40" t="s">
        <v>1431</v>
      </c>
      <c r="C629" s="134" t="s">
        <v>1432</v>
      </c>
      <c r="D629" s="60">
        <v>1</v>
      </c>
      <c r="E629" s="144">
        <v>344</v>
      </c>
      <c r="F629" s="145">
        <v>359</v>
      </c>
      <c r="G629" s="52" t="s">
        <v>1428</v>
      </c>
      <c r="H629" s="146">
        <f t="shared" si="116"/>
        <v>0.23786399999999999</v>
      </c>
      <c r="I629" s="147" t="s">
        <v>1429</v>
      </c>
      <c r="J629" s="148" t="s">
        <v>1430</v>
      </c>
      <c r="K629" s="37" t="s">
        <v>378</v>
      </c>
      <c r="L629" s="26" t="s">
        <v>308</v>
      </c>
      <c r="M629" s="112"/>
      <c r="N629" s="143"/>
    </row>
    <row r="630" spans="1:14" s="4" customFormat="1" ht="150" customHeight="1">
      <c r="A630" s="80" t="s">
        <v>357</v>
      </c>
      <c r="B630" s="40" t="s">
        <v>1431</v>
      </c>
      <c r="C630" s="134" t="s">
        <v>1432</v>
      </c>
      <c r="D630" s="60">
        <v>1</v>
      </c>
      <c r="E630" s="144">
        <v>344</v>
      </c>
      <c r="F630" s="145">
        <v>359</v>
      </c>
      <c r="G630" s="52" t="s">
        <v>1428</v>
      </c>
      <c r="H630" s="146">
        <f t="shared" si="116"/>
        <v>0.23786399999999999</v>
      </c>
      <c r="I630" s="147" t="s">
        <v>1429</v>
      </c>
      <c r="J630" s="148" t="s">
        <v>1430</v>
      </c>
      <c r="K630" s="37" t="s">
        <v>378</v>
      </c>
      <c r="L630" s="26" t="s">
        <v>308</v>
      </c>
      <c r="M630" s="112"/>
      <c r="N630" s="143"/>
    </row>
    <row r="631" spans="1:14" s="4" customFormat="1" ht="140.1" customHeight="1">
      <c r="A631" s="80" t="s">
        <v>1433</v>
      </c>
      <c r="B631" s="40" t="s">
        <v>1434</v>
      </c>
      <c r="C631" s="48" t="s">
        <v>1435</v>
      </c>
      <c r="D631" s="60">
        <v>1</v>
      </c>
      <c r="E631" s="144">
        <v>158</v>
      </c>
      <c r="F631" s="145">
        <v>165</v>
      </c>
      <c r="G631" s="52" t="s">
        <v>1436</v>
      </c>
      <c r="H631" s="146">
        <f t="shared" ref="H631:H636" si="117">0.7*0.33*0.48</f>
        <v>0.11088000000000001</v>
      </c>
      <c r="I631" s="147" t="s">
        <v>1437</v>
      </c>
      <c r="J631" s="153" t="s">
        <v>1438</v>
      </c>
      <c r="K631" s="37" t="s">
        <v>378</v>
      </c>
      <c r="L631" s="26" t="s">
        <v>308</v>
      </c>
      <c r="M631" s="112"/>
      <c r="N631" s="143"/>
    </row>
    <row r="632" spans="1:14" s="4" customFormat="1" ht="150" customHeight="1">
      <c r="A632" s="80" t="s">
        <v>1433</v>
      </c>
      <c r="B632" s="40" t="s">
        <v>1439</v>
      </c>
      <c r="C632" s="48" t="s">
        <v>1435</v>
      </c>
      <c r="D632" s="60">
        <v>1</v>
      </c>
      <c r="E632" s="144">
        <v>168</v>
      </c>
      <c r="F632" s="145">
        <v>175</v>
      </c>
      <c r="G632" s="52" t="s">
        <v>1436</v>
      </c>
      <c r="H632" s="146">
        <f t="shared" si="117"/>
        <v>0.11088000000000001</v>
      </c>
      <c r="I632" s="147" t="s">
        <v>1437</v>
      </c>
      <c r="J632" s="153" t="s">
        <v>1438</v>
      </c>
      <c r="K632" s="37" t="s">
        <v>378</v>
      </c>
      <c r="L632" s="26" t="s">
        <v>308</v>
      </c>
      <c r="M632" s="112"/>
      <c r="N632" s="143"/>
    </row>
    <row r="633" spans="1:14" s="4" customFormat="1" ht="150" customHeight="1">
      <c r="A633" s="80" t="s">
        <v>1433</v>
      </c>
      <c r="B633" s="40" t="s">
        <v>1440</v>
      </c>
      <c r="C633" s="48" t="s">
        <v>1435</v>
      </c>
      <c r="D633" s="60">
        <v>1</v>
      </c>
      <c r="E633" s="144">
        <v>180</v>
      </c>
      <c r="F633" s="145">
        <v>190</v>
      </c>
      <c r="G633" s="52" t="s">
        <v>1436</v>
      </c>
      <c r="H633" s="146">
        <f t="shared" si="117"/>
        <v>0.11088000000000001</v>
      </c>
      <c r="I633" s="147" t="s">
        <v>1437</v>
      </c>
      <c r="J633" s="153" t="s">
        <v>1438</v>
      </c>
      <c r="K633" s="37" t="s">
        <v>378</v>
      </c>
      <c r="L633" s="26" t="s">
        <v>308</v>
      </c>
      <c r="M633" s="112"/>
      <c r="N633" s="143"/>
    </row>
    <row r="634" spans="1:14" s="4" customFormat="1" ht="150" customHeight="1">
      <c r="A634" s="80" t="s">
        <v>1433</v>
      </c>
      <c r="B634" s="40" t="s">
        <v>1441</v>
      </c>
      <c r="C634" s="48" t="s">
        <v>1435</v>
      </c>
      <c r="D634" s="60">
        <v>1</v>
      </c>
      <c r="E634" s="144">
        <v>168</v>
      </c>
      <c r="F634" s="145">
        <v>175</v>
      </c>
      <c r="G634" s="52" t="s">
        <v>1442</v>
      </c>
      <c r="H634" s="146">
        <f t="shared" si="117"/>
        <v>0.11088000000000001</v>
      </c>
      <c r="I634" s="147" t="s">
        <v>1443</v>
      </c>
      <c r="J634" s="153" t="s">
        <v>1438</v>
      </c>
      <c r="K634" s="37" t="s">
        <v>378</v>
      </c>
      <c r="L634" s="26" t="s">
        <v>308</v>
      </c>
      <c r="M634" s="112"/>
      <c r="N634" s="143"/>
    </row>
    <row r="635" spans="1:14" s="4" customFormat="1" ht="150" customHeight="1">
      <c r="A635" s="80" t="s">
        <v>1433</v>
      </c>
      <c r="B635" s="40" t="s">
        <v>1444</v>
      </c>
      <c r="C635" s="48" t="s">
        <v>1435</v>
      </c>
      <c r="D635" s="60">
        <v>1</v>
      </c>
      <c r="E635" s="144">
        <v>178</v>
      </c>
      <c r="F635" s="145">
        <v>185</v>
      </c>
      <c r="G635" s="52" t="s">
        <v>1442</v>
      </c>
      <c r="H635" s="146">
        <f t="shared" si="117"/>
        <v>0.11088000000000001</v>
      </c>
      <c r="I635" s="147" t="s">
        <v>1445</v>
      </c>
      <c r="J635" s="153" t="s">
        <v>1438</v>
      </c>
      <c r="K635" s="37" t="s">
        <v>378</v>
      </c>
      <c r="L635" s="26" t="s">
        <v>308</v>
      </c>
      <c r="M635" s="112"/>
      <c r="N635" s="143"/>
    </row>
    <row r="636" spans="1:14" s="4" customFormat="1" ht="138" customHeight="1">
      <c r="A636" s="80" t="s">
        <v>1433</v>
      </c>
      <c r="B636" s="40" t="s">
        <v>1446</v>
      </c>
      <c r="C636" s="48" t="s">
        <v>1435</v>
      </c>
      <c r="D636" s="60">
        <v>1</v>
      </c>
      <c r="E636" s="144">
        <v>190</v>
      </c>
      <c r="F636" s="145">
        <v>200</v>
      </c>
      <c r="G636" s="52" t="s">
        <v>1442</v>
      </c>
      <c r="H636" s="146">
        <f t="shared" si="117"/>
        <v>0.11088000000000001</v>
      </c>
      <c r="I636" s="147" t="s">
        <v>1445</v>
      </c>
      <c r="J636" s="153" t="s">
        <v>1438</v>
      </c>
      <c r="K636" s="37" t="s">
        <v>378</v>
      </c>
      <c r="L636" s="26" t="s">
        <v>308</v>
      </c>
      <c r="M636" s="112"/>
      <c r="N636" s="143"/>
    </row>
    <row r="637" spans="1:14" s="4" customFormat="1" ht="150" customHeight="1">
      <c r="A637" s="80" t="s">
        <v>1447</v>
      </c>
      <c r="B637" s="40" t="s">
        <v>1448</v>
      </c>
      <c r="C637" s="48" t="s">
        <v>1449</v>
      </c>
      <c r="D637" s="60">
        <v>1</v>
      </c>
      <c r="E637" s="144">
        <v>265</v>
      </c>
      <c r="F637" s="145">
        <v>275</v>
      </c>
      <c r="G637" s="52" t="s">
        <v>1450</v>
      </c>
      <c r="H637" s="146">
        <f t="shared" ref="H637:H640" si="118">0.83*0.33*0.56</f>
        <v>0.15338399999999999</v>
      </c>
      <c r="I637" s="147" t="s">
        <v>1451</v>
      </c>
      <c r="J637" s="148" t="s">
        <v>1452</v>
      </c>
      <c r="K637" s="37" t="s">
        <v>378</v>
      </c>
      <c r="L637" s="26" t="s">
        <v>308</v>
      </c>
      <c r="M637" s="112" t="s">
        <v>1453</v>
      </c>
      <c r="N637" s="143"/>
    </row>
    <row r="638" spans="1:14" s="4" customFormat="1" ht="150" customHeight="1">
      <c r="A638" s="80" t="s">
        <v>1447</v>
      </c>
      <c r="B638" s="40" t="s">
        <v>1448</v>
      </c>
      <c r="C638" s="48" t="s">
        <v>1449</v>
      </c>
      <c r="D638" s="60">
        <v>1</v>
      </c>
      <c r="E638" s="144">
        <v>265</v>
      </c>
      <c r="F638" s="145">
        <v>275</v>
      </c>
      <c r="G638" s="52" t="s">
        <v>1450</v>
      </c>
      <c r="H638" s="146">
        <f t="shared" si="118"/>
        <v>0.15338399999999999</v>
      </c>
      <c r="I638" s="147" t="s">
        <v>1451</v>
      </c>
      <c r="J638" s="148" t="s">
        <v>1452</v>
      </c>
      <c r="K638" s="37" t="s">
        <v>378</v>
      </c>
      <c r="L638" s="26" t="s">
        <v>308</v>
      </c>
      <c r="M638" s="112" t="s">
        <v>1453</v>
      </c>
      <c r="N638" s="143"/>
    </row>
    <row r="639" spans="1:14" s="4" customFormat="1" ht="150" customHeight="1">
      <c r="A639" s="80" t="s">
        <v>1447</v>
      </c>
      <c r="B639" s="40" t="s">
        <v>1454</v>
      </c>
      <c r="C639" s="48" t="s">
        <v>1449</v>
      </c>
      <c r="D639" s="60">
        <v>1</v>
      </c>
      <c r="E639" s="144">
        <v>285</v>
      </c>
      <c r="F639" s="145">
        <v>295</v>
      </c>
      <c r="G639" s="52" t="s">
        <v>1450</v>
      </c>
      <c r="H639" s="146">
        <f t="shared" si="118"/>
        <v>0.15338399999999999</v>
      </c>
      <c r="I639" s="147" t="s">
        <v>1451</v>
      </c>
      <c r="J639" s="148" t="s">
        <v>1455</v>
      </c>
      <c r="K639" s="37" t="s">
        <v>378</v>
      </c>
      <c r="L639" s="26" t="s">
        <v>308</v>
      </c>
      <c r="M639" s="112" t="s">
        <v>1453</v>
      </c>
      <c r="N639" s="143"/>
    </row>
    <row r="640" spans="1:14" s="4" customFormat="1" ht="150" customHeight="1">
      <c r="A640" s="80" t="s">
        <v>1447</v>
      </c>
      <c r="B640" s="40" t="s">
        <v>1454</v>
      </c>
      <c r="C640" s="48" t="s">
        <v>1449</v>
      </c>
      <c r="D640" s="60">
        <v>1</v>
      </c>
      <c r="E640" s="144">
        <v>285</v>
      </c>
      <c r="F640" s="145">
        <v>295</v>
      </c>
      <c r="G640" s="52" t="s">
        <v>1450</v>
      </c>
      <c r="H640" s="146">
        <f t="shared" si="118"/>
        <v>0.15338399999999999</v>
      </c>
      <c r="I640" s="147" t="s">
        <v>1451</v>
      </c>
      <c r="J640" s="148" t="s">
        <v>1455</v>
      </c>
      <c r="K640" s="37" t="s">
        <v>378</v>
      </c>
      <c r="L640" s="26" t="s">
        <v>308</v>
      </c>
      <c r="M640" s="112" t="s">
        <v>1453</v>
      </c>
      <c r="N640" s="143"/>
    </row>
    <row r="641" spans="1:14" s="4" customFormat="1" ht="150" customHeight="1">
      <c r="A641" s="80" t="s">
        <v>1456</v>
      </c>
      <c r="B641" s="40" t="s">
        <v>1457</v>
      </c>
      <c r="C641" s="48" t="s">
        <v>1458</v>
      </c>
      <c r="D641" s="60">
        <v>1</v>
      </c>
      <c r="E641" s="144">
        <v>248</v>
      </c>
      <c r="F641" s="145">
        <v>260</v>
      </c>
      <c r="G641" s="52" t="s">
        <v>1459</v>
      </c>
      <c r="H641" s="146">
        <f t="shared" ref="H641:H643" si="119">0.92*0.42*0.52</f>
        <v>0.200928</v>
      </c>
      <c r="I641" s="147" t="s">
        <v>1460</v>
      </c>
      <c r="J641" s="148" t="s">
        <v>1461</v>
      </c>
      <c r="K641" s="37" t="s">
        <v>378</v>
      </c>
      <c r="L641" s="26" t="s">
        <v>308</v>
      </c>
      <c r="M641" s="112"/>
      <c r="N641" s="143"/>
    </row>
    <row r="642" spans="1:14" s="4" customFormat="1" ht="150" customHeight="1">
      <c r="A642" s="80" t="s">
        <v>1456</v>
      </c>
      <c r="B642" s="40" t="s">
        <v>1457</v>
      </c>
      <c r="C642" s="48" t="s">
        <v>1458</v>
      </c>
      <c r="D642" s="60">
        <v>1</v>
      </c>
      <c r="E642" s="144">
        <v>248</v>
      </c>
      <c r="F642" s="145">
        <v>260</v>
      </c>
      <c r="G642" s="52" t="s">
        <v>1459</v>
      </c>
      <c r="H642" s="146">
        <f t="shared" si="119"/>
        <v>0.200928</v>
      </c>
      <c r="I642" s="147" t="s">
        <v>1460</v>
      </c>
      <c r="J642" s="148" t="s">
        <v>1461</v>
      </c>
      <c r="K642" s="37" t="s">
        <v>378</v>
      </c>
      <c r="L642" s="26" t="s">
        <v>308</v>
      </c>
      <c r="M642" s="112"/>
      <c r="N642" s="143"/>
    </row>
    <row r="643" spans="1:14" s="4" customFormat="1" ht="150" customHeight="1">
      <c r="A643" s="80" t="s">
        <v>1456</v>
      </c>
      <c r="B643" s="40" t="s">
        <v>1457</v>
      </c>
      <c r="C643" s="48" t="s">
        <v>1458</v>
      </c>
      <c r="D643" s="60">
        <v>1</v>
      </c>
      <c r="E643" s="144">
        <v>248</v>
      </c>
      <c r="F643" s="145">
        <v>260</v>
      </c>
      <c r="G643" s="52" t="s">
        <v>1459</v>
      </c>
      <c r="H643" s="146">
        <f t="shared" si="119"/>
        <v>0.200928</v>
      </c>
      <c r="I643" s="147" t="s">
        <v>1460</v>
      </c>
      <c r="J643" s="148" t="s">
        <v>1461</v>
      </c>
      <c r="K643" s="37" t="s">
        <v>378</v>
      </c>
      <c r="L643" s="26" t="s">
        <v>308</v>
      </c>
      <c r="M643" s="112"/>
      <c r="N643" s="143"/>
    </row>
    <row r="644" spans="1:14" s="4" customFormat="1" ht="150" customHeight="1">
      <c r="A644" s="80" t="s">
        <v>1462</v>
      </c>
      <c r="B644" s="40" t="s">
        <v>1463</v>
      </c>
      <c r="C644" s="48" t="s">
        <v>1458</v>
      </c>
      <c r="D644" s="60">
        <v>1</v>
      </c>
      <c r="E644" s="144">
        <v>295</v>
      </c>
      <c r="F644" s="145">
        <v>308</v>
      </c>
      <c r="G644" s="52" t="s">
        <v>1464</v>
      </c>
      <c r="H644" s="146">
        <f t="shared" ref="H644:H655" si="120">1.09*0.335*0.59</f>
        <v>0.2154385</v>
      </c>
      <c r="I644" s="147" t="s">
        <v>1465</v>
      </c>
      <c r="J644" s="148" t="s">
        <v>1466</v>
      </c>
      <c r="K644" s="37" t="s">
        <v>378</v>
      </c>
      <c r="L644" s="26" t="s">
        <v>308</v>
      </c>
      <c r="M644" s="112" t="s">
        <v>1467</v>
      </c>
      <c r="N644" s="143"/>
    </row>
    <row r="645" spans="1:14" s="4" customFormat="1" ht="150" customHeight="1">
      <c r="A645" s="80" t="s">
        <v>1462</v>
      </c>
      <c r="B645" s="40" t="s">
        <v>1463</v>
      </c>
      <c r="C645" s="48" t="s">
        <v>1458</v>
      </c>
      <c r="D645" s="60">
        <v>1</v>
      </c>
      <c r="E645" s="144">
        <v>295</v>
      </c>
      <c r="F645" s="145">
        <v>308</v>
      </c>
      <c r="G645" s="52" t="s">
        <v>1464</v>
      </c>
      <c r="H645" s="146">
        <f t="shared" si="120"/>
        <v>0.2154385</v>
      </c>
      <c r="I645" s="147" t="s">
        <v>1465</v>
      </c>
      <c r="J645" s="148" t="s">
        <v>1466</v>
      </c>
      <c r="K645" s="37" t="s">
        <v>378</v>
      </c>
      <c r="L645" s="26" t="s">
        <v>308</v>
      </c>
      <c r="M645" s="112" t="s">
        <v>1467</v>
      </c>
      <c r="N645" s="143"/>
    </row>
    <row r="646" spans="1:14" s="4" customFormat="1" ht="150" customHeight="1">
      <c r="A646" s="80" t="s">
        <v>1462</v>
      </c>
      <c r="B646" s="40" t="s">
        <v>1468</v>
      </c>
      <c r="C646" s="48" t="s">
        <v>1458</v>
      </c>
      <c r="D646" s="60">
        <v>1</v>
      </c>
      <c r="E646" s="144">
        <v>310</v>
      </c>
      <c r="F646" s="145">
        <v>323</v>
      </c>
      <c r="G646" s="52" t="s">
        <v>1464</v>
      </c>
      <c r="H646" s="146">
        <f t="shared" si="120"/>
        <v>0.2154385</v>
      </c>
      <c r="I646" s="147" t="s">
        <v>1465</v>
      </c>
      <c r="J646" s="148" t="s">
        <v>1469</v>
      </c>
      <c r="K646" s="37" t="s">
        <v>378</v>
      </c>
      <c r="L646" s="26" t="s">
        <v>308</v>
      </c>
      <c r="M646" s="112" t="s">
        <v>1467</v>
      </c>
      <c r="N646" s="143"/>
    </row>
    <row r="647" spans="1:14" s="4" customFormat="1" ht="150" customHeight="1">
      <c r="A647" s="80" t="s">
        <v>1462</v>
      </c>
      <c r="B647" s="40" t="s">
        <v>1470</v>
      </c>
      <c r="C647" s="134" t="s">
        <v>1182</v>
      </c>
      <c r="D647" s="60">
        <v>1</v>
      </c>
      <c r="E647" s="144">
        <v>320</v>
      </c>
      <c r="F647" s="145">
        <v>333</v>
      </c>
      <c r="G647" s="52" t="s">
        <v>1464</v>
      </c>
      <c r="H647" s="146">
        <f t="shared" si="120"/>
        <v>0.2154385</v>
      </c>
      <c r="I647" s="147" t="s">
        <v>1465</v>
      </c>
      <c r="J647" s="148" t="s">
        <v>1466</v>
      </c>
      <c r="K647" s="37" t="s">
        <v>378</v>
      </c>
      <c r="L647" s="26" t="s">
        <v>308</v>
      </c>
      <c r="M647" s="112" t="s">
        <v>1467</v>
      </c>
      <c r="N647" s="143"/>
    </row>
    <row r="648" spans="1:14" s="4" customFormat="1" ht="150" customHeight="1">
      <c r="A648" s="80" t="s">
        <v>1462</v>
      </c>
      <c r="B648" s="40" t="s">
        <v>1470</v>
      </c>
      <c r="C648" s="134" t="s">
        <v>1182</v>
      </c>
      <c r="D648" s="60">
        <v>1</v>
      </c>
      <c r="E648" s="144">
        <v>320</v>
      </c>
      <c r="F648" s="145">
        <v>333</v>
      </c>
      <c r="G648" s="52" t="s">
        <v>1464</v>
      </c>
      <c r="H648" s="146">
        <f t="shared" si="120"/>
        <v>0.2154385</v>
      </c>
      <c r="I648" s="147" t="s">
        <v>1465</v>
      </c>
      <c r="J648" s="148" t="s">
        <v>1466</v>
      </c>
      <c r="K648" s="37" t="s">
        <v>378</v>
      </c>
      <c r="L648" s="26" t="s">
        <v>308</v>
      </c>
      <c r="M648" s="112" t="s">
        <v>1467</v>
      </c>
      <c r="N648" s="143"/>
    </row>
    <row r="649" spans="1:14" s="4" customFormat="1" ht="150" customHeight="1">
      <c r="A649" s="80" t="s">
        <v>1462</v>
      </c>
      <c r="B649" s="40" t="s">
        <v>1471</v>
      </c>
      <c r="C649" s="134" t="s">
        <v>1182</v>
      </c>
      <c r="D649" s="60">
        <v>1</v>
      </c>
      <c r="E649" s="144">
        <v>273</v>
      </c>
      <c r="F649" s="145">
        <v>286</v>
      </c>
      <c r="G649" s="52" t="s">
        <v>1464</v>
      </c>
      <c r="H649" s="146">
        <f t="shared" si="120"/>
        <v>0.2154385</v>
      </c>
      <c r="I649" s="147" t="s">
        <v>1465</v>
      </c>
      <c r="J649" s="148" t="s">
        <v>1469</v>
      </c>
      <c r="K649" s="37" t="s">
        <v>378</v>
      </c>
      <c r="L649" s="26" t="s">
        <v>308</v>
      </c>
      <c r="M649" s="112" t="s">
        <v>1467</v>
      </c>
      <c r="N649" s="143"/>
    </row>
    <row r="650" spans="1:14" s="4" customFormat="1" ht="150" customHeight="1">
      <c r="A650" s="80" t="s">
        <v>1462</v>
      </c>
      <c r="B650" s="40" t="s">
        <v>1472</v>
      </c>
      <c r="C650" s="48" t="s">
        <v>1458</v>
      </c>
      <c r="D650" s="60">
        <v>1</v>
      </c>
      <c r="E650" s="144">
        <v>295</v>
      </c>
      <c r="F650" s="145">
        <v>308</v>
      </c>
      <c r="G650" s="52" t="s">
        <v>1464</v>
      </c>
      <c r="H650" s="146">
        <f t="shared" si="120"/>
        <v>0.2154385</v>
      </c>
      <c r="I650" s="147" t="s">
        <v>1465</v>
      </c>
      <c r="J650" s="148" t="s">
        <v>1466</v>
      </c>
      <c r="K650" s="37" t="s">
        <v>378</v>
      </c>
      <c r="L650" s="26" t="s">
        <v>308</v>
      </c>
      <c r="M650" s="112" t="s">
        <v>1467</v>
      </c>
      <c r="N650" s="143"/>
    </row>
    <row r="651" spans="1:14" s="4" customFormat="1" ht="150" customHeight="1">
      <c r="A651" s="80" t="s">
        <v>1462</v>
      </c>
      <c r="B651" s="40" t="s">
        <v>1472</v>
      </c>
      <c r="C651" s="48" t="s">
        <v>1458</v>
      </c>
      <c r="D651" s="60">
        <v>1</v>
      </c>
      <c r="E651" s="144">
        <v>295</v>
      </c>
      <c r="F651" s="145">
        <v>308</v>
      </c>
      <c r="G651" s="52" t="s">
        <v>1464</v>
      </c>
      <c r="H651" s="146">
        <f t="shared" si="120"/>
        <v>0.2154385</v>
      </c>
      <c r="I651" s="147" t="s">
        <v>1465</v>
      </c>
      <c r="J651" s="148" t="s">
        <v>1466</v>
      </c>
      <c r="K651" s="37" t="s">
        <v>378</v>
      </c>
      <c r="L651" s="26" t="s">
        <v>308</v>
      </c>
      <c r="M651" s="112" t="s">
        <v>1467</v>
      </c>
      <c r="N651" s="143"/>
    </row>
    <row r="652" spans="1:14" s="4" customFormat="1" ht="150" customHeight="1">
      <c r="A652" s="80" t="s">
        <v>1462</v>
      </c>
      <c r="B652" s="40" t="s">
        <v>1473</v>
      </c>
      <c r="C652" s="48" t="s">
        <v>1458</v>
      </c>
      <c r="D652" s="60">
        <v>1</v>
      </c>
      <c r="E652" s="144">
        <v>310</v>
      </c>
      <c r="F652" s="145">
        <v>323</v>
      </c>
      <c r="G652" s="52" t="s">
        <v>1464</v>
      </c>
      <c r="H652" s="146">
        <f t="shared" si="120"/>
        <v>0.2154385</v>
      </c>
      <c r="I652" s="147" t="s">
        <v>1465</v>
      </c>
      <c r="J652" s="148" t="s">
        <v>1469</v>
      </c>
      <c r="K652" s="37" t="s">
        <v>378</v>
      </c>
      <c r="L652" s="26" t="s">
        <v>308</v>
      </c>
      <c r="M652" s="112" t="s">
        <v>1467</v>
      </c>
      <c r="N652" s="143"/>
    </row>
    <row r="653" spans="1:14" s="4" customFormat="1" ht="150" customHeight="1">
      <c r="A653" s="80" t="s">
        <v>1462</v>
      </c>
      <c r="B653" s="40" t="s">
        <v>1474</v>
      </c>
      <c r="C653" s="48" t="s">
        <v>1458</v>
      </c>
      <c r="D653" s="60">
        <v>1</v>
      </c>
      <c r="E653" s="144">
        <v>295</v>
      </c>
      <c r="F653" s="145">
        <v>308</v>
      </c>
      <c r="G653" s="52" t="s">
        <v>1464</v>
      </c>
      <c r="H653" s="146">
        <f t="shared" si="120"/>
        <v>0.2154385</v>
      </c>
      <c r="I653" s="147" t="s">
        <v>1465</v>
      </c>
      <c r="J653" s="148" t="s">
        <v>1466</v>
      </c>
      <c r="K653" s="37" t="s">
        <v>378</v>
      </c>
      <c r="L653" s="26" t="s">
        <v>308</v>
      </c>
      <c r="M653" s="112" t="s">
        <v>1467</v>
      </c>
      <c r="N653" s="143"/>
    </row>
    <row r="654" spans="1:14" s="4" customFormat="1" ht="150" customHeight="1">
      <c r="A654" s="80" t="s">
        <v>1462</v>
      </c>
      <c r="B654" s="40" t="s">
        <v>1474</v>
      </c>
      <c r="C654" s="48" t="s">
        <v>1458</v>
      </c>
      <c r="D654" s="60">
        <v>1</v>
      </c>
      <c r="E654" s="144">
        <v>295</v>
      </c>
      <c r="F654" s="145">
        <v>308</v>
      </c>
      <c r="G654" s="52" t="s">
        <v>1464</v>
      </c>
      <c r="H654" s="146">
        <f t="shared" si="120"/>
        <v>0.2154385</v>
      </c>
      <c r="I654" s="147" t="s">
        <v>1465</v>
      </c>
      <c r="J654" s="148" t="s">
        <v>1466</v>
      </c>
      <c r="K654" s="37" t="s">
        <v>378</v>
      </c>
      <c r="L654" s="26" t="s">
        <v>308</v>
      </c>
      <c r="M654" s="112" t="s">
        <v>1467</v>
      </c>
      <c r="N654" s="143"/>
    </row>
    <row r="655" spans="1:14" s="4" customFormat="1" ht="150" customHeight="1">
      <c r="A655" s="80" t="s">
        <v>1462</v>
      </c>
      <c r="B655" s="40" t="s">
        <v>1475</v>
      </c>
      <c r="C655" s="48" t="s">
        <v>1458</v>
      </c>
      <c r="D655" s="60">
        <v>1</v>
      </c>
      <c r="E655" s="144">
        <v>310</v>
      </c>
      <c r="F655" s="145">
        <v>323</v>
      </c>
      <c r="G655" s="52" t="s">
        <v>1464</v>
      </c>
      <c r="H655" s="146">
        <f t="shared" si="120"/>
        <v>0.2154385</v>
      </c>
      <c r="I655" s="147" t="s">
        <v>1465</v>
      </c>
      <c r="J655" s="148" t="s">
        <v>1469</v>
      </c>
      <c r="K655" s="37" t="s">
        <v>378</v>
      </c>
      <c r="L655" s="26" t="s">
        <v>308</v>
      </c>
      <c r="M655" s="112" t="s">
        <v>1467</v>
      </c>
      <c r="N655" s="143"/>
    </row>
    <row r="656" spans="1:14" s="4" customFormat="1" ht="150" customHeight="1">
      <c r="A656" s="80" t="s">
        <v>1476</v>
      </c>
      <c r="B656" s="40" t="s">
        <v>1477</v>
      </c>
      <c r="C656" s="48" t="s">
        <v>1478</v>
      </c>
      <c r="D656" s="60">
        <v>1</v>
      </c>
      <c r="E656" s="144">
        <v>216</v>
      </c>
      <c r="F656" s="145">
        <v>226</v>
      </c>
      <c r="G656" s="52" t="s">
        <v>1479</v>
      </c>
      <c r="H656" s="146">
        <f t="shared" ref="H656:H658" si="121">0.7*0.45*0.42</f>
        <v>0.1323</v>
      </c>
      <c r="I656" s="147" t="s">
        <v>1480</v>
      </c>
      <c r="J656" s="148" t="s">
        <v>1481</v>
      </c>
      <c r="K656" s="37" t="s">
        <v>378</v>
      </c>
      <c r="L656" s="26" t="s">
        <v>308</v>
      </c>
      <c r="M656" s="112" t="s">
        <v>1482</v>
      </c>
      <c r="N656" s="143"/>
    </row>
    <row r="657" spans="1:14" s="4" customFormat="1" ht="150" customHeight="1">
      <c r="A657" s="80" t="s">
        <v>1476</v>
      </c>
      <c r="B657" s="40" t="s">
        <v>1483</v>
      </c>
      <c r="C657" s="48" t="s">
        <v>1478</v>
      </c>
      <c r="D657" s="60">
        <v>1</v>
      </c>
      <c r="E657" s="144">
        <v>238</v>
      </c>
      <c r="F657" s="145">
        <v>248</v>
      </c>
      <c r="G657" s="52" t="s">
        <v>1479</v>
      </c>
      <c r="H657" s="146">
        <f t="shared" si="121"/>
        <v>0.1323</v>
      </c>
      <c r="I657" s="147" t="s">
        <v>1480</v>
      </c>
      <c r="J657" s="148" t="s">
        <v>1484</v>
      </c>
      <c r="K657" s="37" t="s">
        <v>378</v>
      </c>
      <c r="L657" s="26" t="s">
        <v>308</v>
      </c>
      <c r="M657" s="112" t="s">
        <v>1482</v>
      </c>
      <c r="N657" s="143"/>
    </row>
    <row r="658" spans="1:14" s="4" customFormat="1" ht="150" customHeight="1">
      <c r="A658" s="80" t="s">
        <v>1476</v>
      </c>
      <c r="B658" s="40" t="s">
        <v>1485</v>
      </c>
      <c r="C658" s="48" t="s">
        <v>1478</v>
      </c>
      <c r="D658" s="60">
        <v>1</v>
      </c>
      <c r="E658" s="144">
        <v>260</v>
      </c>
      <c r="F658" s="145">
        <v>270</v>
      </c>
      <c r="G658" s="52" t="s">
        <v>1479</v>
      </c>
      <c r="H658" s="146">
        <f t="shared" si="121"/>
        <v>0.1323</v>
      </c>
      <c r="I658" s="147" t="s">
        <v>1480</v>
      </c>
      <c r="J658" s="148" t="s">
        <v>1484</v>
      </c>
      <c r="K658" s="37" t="s">
        <v>378</v>
      </c>
      <c r="L658" s="26" t="s">
        <v>308</v>
      </c>
      <c r="M658" s="112" t="s">
        <v>1482</v>
      </c>
      <c r="N658" s="143"/>
    </row>
    <row r="659" spans="1:14" s="4" customFormat="1" ht="150" customHeight="1">
      <c r="A659" s="80" t="s">
        <v>1486</v>
      </c>
      <c r="B659" s="40" t="s">
        <v>1487</v>
      </c>
      <c r="C659" s="48" t="s">
        <v>1488</v>
      </c>
      <c r="D659" s="60">
        <v>1</v>
      </c>
      <c r="E659" s="144">
        <v>270</v>
      </c>
      <c r="F659" s="145">
        <v>282</v>
      </c>
      <c r="G659" s="52" t="s">
        <v>1489</v>
      </c>
      <c r="H659" s="146">
        <f t="shared" ref="H659:H661" si="122">0.89*0.37*0.54</f>
        <v>0.17782200000000001</v>
      </c>
      <c r="I659" s="147" t="s">
        <v>1490</v>
      </c>
      <c r="J659" s="148" t="s">
        <v>1491</v>
      </c>
      <c r="K659" s="37" t="s">
        <v>378</v>
      </c>
      <c r="L659" s="26" t="s">
        <v>308</v>
      </c>
      <c r="M659" s="112" t="s">
        <v>1492</v>
      </c>
      <c r="N659" s="143"/>
    </row>
    <row r="660" spans="1:14" s="4" customFormat="1" ht="150" customHeight="1">
      <c r="A660" s="80" t="s">
        <v>1486</v>
      </c>
      <c r="B660" s="40" t="s">
        <v>1487</v>
      </c>
      <c r="C660" s="48" t="s">
        <v>1488</v>
      </c>
      <c r="D660" s="60">
        <v>1</v>
      </c>
      <c r="E660" s="144">
        <v>270</v>
      </c>
      <c r="F660" s="145">
        <v>282</v>
      </c>
      <c r="G660" s="52" t="s">
        <v>1489</v>
      </c>
      <c r="H660" s="146">
        <f t="shared" si="122"/>
        <v>0.17782200000000001</v>
      </c>
      <c r="I660" s="147" t="s">
        <v>1490</v>
      </c>
      <c r="J660" s="148" t="s">
        <v>1491</v>
      </c>
      <c r="K660" s="37" t="s">
        <v>378</v>
      </c>
      <c r="L660" s="26" t="s">
        <v>308</v>
      </c>
      <c r="M660" s="112" t="s">
        <v>1492</v>
      </c>
      <c r="N660" s="143"/>
    </row>
    <row r="661" spans="1:14" s="4" customFormat="1" ht="150" customHeight="1">
      <c r="A661" s="80" t="s">
        <v>1486</v>
      </c>
      <c r="B661" s="40" t="s">
        <v>1487</v>
      </c>
      <c r="C661" s="48" t="s">
        <v>1488</v>
      </c>
      <c r="D661" s="60">
        <v>1</v>
      </c>
      <c r="E661" s="144">
        <v>270</v>
      </c>
      <c r="F661" s="145">
        <v>282</v>
      </c>
      <c r="G661" s="52" t="s">
        <v>1489</v>
      </c>
      <c r="H661" s="146">
        <f t="shared" si="122"/>
        <v>0.17782200000000001</v>
      </c>
      <c r="I661" s="147" t="s">
        <v>1490</v>
      </c>
      <c r="J661" s="148" t="s">
        <v>1491</v>
      </c>
      <c r="K661" s="37" t="s">
        <v>378</v>
      </c>
      <c r="L661" s="26" t="s">
        <v>308</v>
      </c>
      <c r="M661" s="112" t="s">
        <v>1492</v>
      </c>
      <c r="N661" s="143"/>
    </row>
    <row r="662" spans="1:14" s="4" customFormat="1" ht="150" customHeight="1">
      <c r="A662" s="80" t="s">
        <v>1014</v>
      </c>
      <c r="B662" s="40" t="s">
        <v>1493</v>
      </c>
      <c r="C662" s="48" t="s">
        <v>1494</v>
      </c>
      <c r="D662" s="60">
        <v>1</v>
      </c>
      <c r="E662" s="144">
        <v>250</v>
      </c>
      <c r="F662" s="145">
        <v>265</v>
      </c>
      <c r="G662" s="52" t="s">
        <v>1495</v>
      </c>
      <c r="H662" s="146">
        <f t="shared" ref="H662:H667" si="123">1.03*0.36*0.63</f>
        <v>0.23360400000000001</v>
      </c>
      <c r="I662" s="147" t="s">
        <v>1496</v>
      </c>
      <c r="J662" s="115" t="s">
        <v>1497</v>
      </c>
      <c r="K662" s="37" t="s">
        <v>378</v>
      </c>
      <c r="L662" s="26" t="s">
        <v>308</v>
      </c>
      <c r="M662" s="112" t="s">
        <v>1498</v>
      </c>
      <c r="N662" s="143"/>
    </row>
    <row r="663" spans="1:14" s="4" customFormat="1" ht="150" customHeight="1">
      <c r="A663" s="80" t="s">
        <v>1014</v>
      </c>
      <c r="B663" s="40" t="s">
        <v>1499</v>
      </c>
      <c r="C663" s="48" t="s">
        <v>1494</v>
      </c>
      <c r="D663" s="60">
        <v>1</v>
      </c>
      <c r="E663" s="144">
        <v>268</v>
      </c>
      <c r="F663" s="145">
        <v>283</v>
      </c>
      <c r="G663" s="52" t="s">
        <v>1495</v>
      </c>
      <c r="H663" s="146">
        <f t="shared" si="123"/>
        <v>0.23360400000000001</v>
      </c>
      <c r="I663" s="147" t="s">
        <v>1496</v>
      </c>
      <c r="J663" s="115" t="s">
        <v>1497</v>
      </c>
      <c r="K663" s="37" t="s">
        <v>378</v>
      </c>
      <c r="L663" s="26" t="s">
        <v>308</v>
      </c>
      <c r="M663" s="112" t="s">
        <v>1498</v>
      </c>
      <c r="N663" s="143"/>
    </row>
    <row r="664" spans="1:14" s="4" customFormat="1" ht="150" customHeight="1">
      <c r="A664" s="80" t="s">
        <v>1014</v>
      </c>
      <c r="B664" s="40" t="s">
        <v>1500</v>
      </c>
      <c r="C664" s="48" t="s">
        <v>1494</v>
      </c>
      <c r="D664" s="60">
        <v>1</v>
      </c>
      <c r="E664" s="144">
        <v>286</v>
      </c>
      <c r="F664" s="145">
        <v>301</v>
      </c>
      <c r="G664" s="52" t="s">
        <v>1495</v>
      </c>
      <c r="H664" s="146">
        <f t="shared" si="123"/>
        <v>0.23360400000000001</v>
      </c>
      <c r="I664" s="147" t="s">
        <v>1496</v>
      </c>
      <c r="J664" s="115" t="s">
        <v>1501</v>
      </c>
      <c r="K664" s="37" t="s">
        <v>378</v>
      </c>
      <c r="L664" s="26" t="s">
        <v>308</v>
      </c>
      <c r="M664" s="112" t="s">
        <v>1498</v>
      </c>
      <c r="N664" s="143"/>
    </row>
    <row r="665" spans="1:14" s="4" customFormat="1" ht="150" customHeight="1">
      <c r="A665" s="80" t="s">
        <v>1014</v>
      </c>
      <c r="B665" s="40" t="s">
        <v>1502</v>
      </c>
      <c r="C665" s="48" t="s">
        <v>1494</v>
      </c>
      <c r="D665" s="60">
        <v>1</v>
      </c>
      <c r="E665" s="144">
        <v>250</v>
      </c>
      <c r="F665" s="145">
        <v>265</v>
      </c>
      <c r="G665" s="52" t="s">
        <v>1503</v>
      </c>
      <c r="H665" s="146">
        <f t="shared" si="123"/>
        <v>0.23360400000000001</v>
      </c>
      <c r="I665" s="147" t="s">
        <v>1504</v>
      </c>
      <c r="J665" s="115" t="s">
        <v>1505</v>
      </c>
      <c r="K665" s="37" t="s">
        <v>378</v>
      </c>
      <c r="L665" s="26" t="s">
        <v>308</v>
      </c>
      <c r="M665" s="112" t="s">
        <v>1498</v>
      </c>
      <c r="N665" s="143"/>
    </row>
    <row r="666" spans="1:14" s="4" customFormat="1" ht="150" customHeight="1">
      <c r="A666" s="80" t="s">
        <v>1014</v>
      </c>
      <c r="B666" s="40" t="s">
        <v>1506</v>
      </c>
      <c r="C666" s="48" t="s">
        <v>1494</v>
      </c>
      <c r="D666" s="60">
        <v>1</v>
      </c>
      <c r="E666" s="144">
        <v>268</v>
      </c>
      <c r="F666" s="145">
        <v>283</v>
      </c>
      <c r="G666" s="52" t="s">
        <v>1503</v>
      </c>
      <c r="H666" s="146">
        <f t="shared" si="123"/>
        <v>0.23360400000000001</v>
      </c>
      <c r="I666" s="147" t="s">
        <v>1504</v>
      </c>
      <c r="J666" s="115" t="s">
        <v>1505</v>
      </c>
      <c r="K666" s="37" t="s">
        <v>378</v>
      </c>
      <c r="L666" s="26" t="s">
        <v>308</v>
      </c>
      <c r="M666" s="112" t="s">
        <v>1498</v>
      </c>
      <c r="N666" s="143"/>
    </row>
    <row r="667" spans="1:14" s="4" customFormat="1" ht="150" customHeight="1">
      <c r="A667" s="80" t="s">
        <v>1014</v>
      </c>
      <c r="B667" s="40" t="s">
        <v>1507</v>
      </c>
      <c r="C667" s="48" t="s">
        <v>1494</v>
      </c>
      <c r="D667" s="60">
        <v>1</v>
      </c>
      <c r="E667" s="144">
        <v>286</v>
      </c>
      <c r="F667" s="145">
        <v>301</v>
      </c>
      <c r="G667" s="52" t="s">
        <v>1503</v>
      </c>
      <c r="H667" s="146">
        <f t="shared" si="123"/>
        <v>0.23360400000000001</v>
      </c>
      <c r="I667" s="147" t="s">
        <v>1504</v>
      </c>
      <c r="J667" s="115" t="s">
        <v>1508</v>
      </c>
      <c r="K667" s="37" t="s">
        <v>378</v>
      </c>
      <c r="L667" s="26" t="s">
        <v>308</v>
      </c>
      <c r="M667" s="112" t="s">
        <v>1498</v>
      </c>
      <c r="N667" s="143"/>
    </row>
    <row r="668" spans="1:14" s="4" customFormat="1" ht="150" customHeight="1">
      <c r="A668" s="80" t="s">
        <v>1447</v>
      </c>
      <c r="B668" s="40" t="s">
        <v>1509</v>
      </c>
      <c r="C668" s="48" t="s">
        <v>1510</v>
      </c>
      <c r="D668" s="60">
        <v>1</v>
      </c>
      <c r="E668" s="144">
        <v>242</v>
      </c>
      <c r="F668" s="145">
        <v>254</v>
      </c>
      <c r="G668" s="52" t="s">
        <v>1511</v>
      </c>
      <c r="H668" s="146">
        <f t="shared" ref="H668:H671" si="124">0.87*0.41*0.51</f>
        <v>0.181917</v>
      </c>
      <c r="I668" s="147" t="s">
        <v>1512</v>
      </c>
      <c r="J668" s="115" t="s">
        <v>1513</v>
      </c>
      <c r="K668" s="37" t="s">
        <v>378</v>
      </c>
      <c r="L668" s="26" t="s">
        <v>308</v>
      </c>
      <c r="M668" s="112" t="s">
        <v>1514</v>
      </c>
      <c r="N668" s="143"/>
    </row>
    <row r="669" spans="1:14" s="4" customFormat="1" ht="150" customHeight="1">
      <c r="A669" s="80" t="s">
        <v>1447</v>
      </c>
      <c r="B669" s="40" t="s">
        <v>1509</v>
      </c>
      <c r="C669" s="48" t="s">
        <v>1510</v>
      </c>
      <c r="D669" s="60">
        <v>1</v>
      </c>
      <c r="E669" s="144">
        <v>242</v>
      </c>
      <c r="F669" s="145">
        <v>254</v>
      </c>
      <c r="G669" s="52" t="s">
        <v>1511</v>
      </c>
      <c r="H669" s="146">
        <f t="shared" si="124"/>
        <v>0.181917</v>
      </c>
      <c r="I669" s="147" t="s">
        <v>1512</v>
      </c>
      <c r="J669" s="115" t="s">
        <v>1513</v>
      </c>
      <c r="K669" s="37" t="s">
        <v>378</v>
      </c>
      <c r="L669" s="26" t="s">
        <v>308</v>
      </c>
      <c r="M669" s="112" t="s">
        <v>1514</v>
      </c>
      <c r="N669" s="143"/>
    </row>
    <row r="670" spans="1:14" s="4" customFormat="1" ht="150" customHeight="1">
      <c r="A670" s="80" t="s">
        <v>1447</v>
      </c>
      <c r="B670" s="40" t="s">
        <v>1515</v>
      </c>
      <c r="C670" s="48" t="s">
        <v>1510</v>
      </c>
      <c r="D670" s="60">
        <v>1</v>
      </c>
      <c r="E670" s="144">
        <v>255</v>
      </c>
      <c r="F670" s="145">
        <v>267</v>
      </c>
      <c r="G670" s="52" t="s">
        <v>1511</v>
      </c>
      <c r="H670" s="146">
        <f t="shared" si="124"/>
        <v>0.181917</v>
      </c>
      <c r="I670" s="147" t="s">
        <v>1512</v>
      </c>
      <c r="J670" s="115" t="s">
        <v>1516</v>
      </c>
      <c r="K670" s="37" t="s">
        <v>378</v>
      </c>
      <c r="L670" s="26" t="s">
        <v>308</v>
      </c>
      <c r="M670" s="112" t="s">
        <v>1514</v>
      </c>
      <c r="N670" s="143"/>
    </row>
    <row r="671" spans="1:14" s="4" customFormat="1" ht="150" customHeight="1">
      <c r="A671" s="80" t="s">
        <v>1447</v>
      </c>
      <c r="B671" s="40" t="s">
        <v>1515</v>
      </c>
      <c r="C671" s="48" t="s">
        <v>1510</v>
      </c>
      <c r="D671" s="60">
        <v>1</v>
      </c>
      <c r="E671" s="144">
        <v>255</v>
      </c>
      <c r="F671" s="145">
        <v>267</v>
      </c>
      <c r="G671" s="52" t="s">
        <v>1511</v>
      </c>
      <c r="H671" s="146">
        <f t="shared" si="124"/>
        <v>0.181917</v>
      </c>
      <c r="I671" s="147" t="s">
        <v>1512</v>
      </c>
      <c r="J671" s="115" t="s">
        <v>1516</v>
      </c>
      <c r="K671" s="37" t="s">
        <v>378</v>
      </c>
      <c r="L671" s="26" t="s">
        <v>308</v>
      </c>
      <c r="M671" s="112" t="s">
        <v>1514</v>
      </c>
      <c r="N671" s="143"/>
    </row>
    <row r="672" spans="1:14" s="4" customFormat="1" ht="150" customHeight="1">
      <c r="A672" s="80" t="s">
        <v>1486</v>
      </c>
      <c r="B672" s="40" t="s">
        <v>1517</v>
      </c>
      <c r="C672" s="48" t="s">
        <v>1518</v>
      </c>
      <c r="D672" s="60">
        <v>1</v>
      </c>
      <c r="E672" s="144">
        <v>270</v>
      </c>
      <c r="F672" s="145">
        <v>282</v>
      </c>
      <c r="G672" s="52" t="s">
        <v>1489</v>
      </c>
      <c r="H672" s="146">
        <f t="shared" ref="H672:H676" si="125">0.89*0.37*0.54</f>
        <v>0.17782200000000001</v>
      </c>
      <c r="I672" s="147" t="s">
        <v>1490</v>
      </c>
      <c r="J672" s="115" t="s">
        <v>1519</v>
      </c>
      <c r="K672" s="37" t="s">
        <v>378</v>
      </c>
      <c r="L672" s="26" t="s">
        <v>308</v>
      </c>
      <c r="M672" s="112" t="s">
        <v>1520</v>
      </c>
      <c r="N672" s="143"/>
    </row>
    <row r="673" spans="1:14" s="4" customFormat="1" ht="150" customHeight="1">
      <c r="A673" s="80" t="s">
        <v>1486</v>
      </c>
      <c r="B673" s="40" t="s">
        <v>1517</v>
      </c>
      <c r="C673" s="48" t="s">
        <v>1518</v>
      </c>
      <c r="D673" s="60">
        <v>1</v>
      </c>
      <c r="E673" s="144">
        <v>270</v>
      </c>
      <c r="F673" s="145">
        <v>282</v>
      </c>
      <c r="G673" s="52" t="s">
        <v>1489</v>
      </c>
      <c r="H673" s="146">
        <f t="shared" si="125"/>
        <v>0.17782200000000001</v>
      </c>
      <c r="I673" s="147" t="s">
        <v>1490</v>
      </c>
      <c r="J673" s="115" t="s">
        <v>1519</v>
      </c>
      <c r="K673" s="37" t="s">
        <v>378</v>
      </c>
      <c r="L673" s="26" t="s">
        <v>308</v>
      </c>
      <c r="M673" s="112" t="s">
        <v>1520</v>
      </c>
      <c r="N673" s="143"/>
    </row>
    <row r="674" spans="1:14" s="4" customFormat="1" ht="150" customHeight="1">
      <c r="A674" s="80" t="s">
        <v>1486</v>
      </c>
      <c r="B674" s="40" t="s">
        <v>1517</v>
      </c>
      <c r="C674" s="48" t="s">
        <v>1518</v>
      </c>
      <c r="D674" s="60">
        <v>1</v>
      </c>
      <c r="E674" s="144">
        <v>270</v>
      </c>
      <c r="F674" s="145">
        <v>282</v>
      </c>
      <c r="G674" s="52" t="s">
        <v>1489</v>
      </c>
      <c r="H674" s="146">
        <f t="shared" si="125"/>
        <v>0.17782200000000001</v>
      </c>
      <c r="I674" s="147" t="s">
        <v>1490</v>
      </c>
      <c r="J674" s="115" t="s">
        <v>1519</v>
      </c>
      <c r="K674" s="37" t="s">
        <v>378</v>
      </c>
      <c r="L674" s="26" t="s">
        <v>308</v>
      </c>
      <c r="M674" s="112" t="s">
        <v>1520</v>
      </c>
      <c r="N674" s="143"/>
    </row>
    <row r="675" spans="1:14" s="4" customFormat="1" ht="150" customHeight="1">
      <c r="A675" s="80" t="s">
        <v>1486</v>
      </c>
      <c r="B675" s="40" t="s">
        <v>1517</v>
      </c>
      <c r="C675" s="48" t="s">
        <v>1518</v>
      </c>
      <c r="D675" s="60">
        <v>1</v>
      </c>
      <c r="E675" s="144">
        <v>270</v>
      </c>
      <c r="F675" s="145">
        <v>282</v>
      </c>
      <c r="G675" s="52" t="s">
        <v>1489</v>
      </c>
      <c r="H675" s="146">
        <f t="shared" si="125"/>
        <v>0.17782200000000001</v>
      </c>
      <c r="I675" s="147" t="s">
        <v>1490</v>
      </c>
      <c r="J675" s="115" t="s">
        <v>1519</v>
      </c>
      <c r="K675" s="37" t="s">
        <v>378</v>
      </c>
      <c r="L675" s="26" t="s">
        <v>308</v>
      </c>
      <c r="M675" s="112" t="s">
        <v>1520</v>
      </c>
      <c r="N675" s="143"/>
    </row>
    <row r="676" spans="1:14" s="4" customFormat="1" ht="150" customHeight="1">
      <c r="A676" s="80" t="s">
        <v>1521</v>
      </c>
      <c r="B676" s="40" t="s">
        <v>1522</v>
      </c>
      <c r="C676" s="48" t="s">
        <v>1523</v>
      </c>
      <c r="D676" s="60">
        <v>1</v>
      </c>
      <c r="E676" s="144">
        <v>325</v>
      </c>
      <c r="F676" s="145">
        <v>333</v>
      </c>
      <c r="G676" s="52" t="s">
        <v>1524</v>
      </c>
      <c r="H676" s="146">
        <f t="shared" ref="H676:H681" si="126">0.72*0.41*0.47</f>
        <v>0.13874400000000001</v>
      </c>
      <c r="I676" s="147" t="s">
        <v>1525</v>
      </c>
      <c r="J676" s="115" t="s">
        <v>1526</v>
      </c>
      <c r="K676" s="37" t="s">
        <v>378</v>
      </c>
      <c r="L676" s="26" t="s">
        <v>308</v>
      </c>
      <c r="M676" s="112" t="s">
        <v>1527</v>
      </c>
      <c r="N676" s="143" t="s">
        <v>1528</v>
      </c>
    </row>
    <row r="677" spans="1:14" s="4" customFormat="1" ht="150" customHeight="1">
      <c r="A677" s="80" t="s">
        <v>1521</v>
      </c>
      <c r="B677" s="40" t="s">
        <v>1522</v>
      </c>
      <c r="C677" s="48" t="s">
        <v>1523</v>
      </c>
      <c r="D677" s="60">
        <v>1</v>
      </c>
      <c r="E677" s="144">
        <v>325</v>
      </c>
      <c r="F677" s="145">
        <v>333</v>
      </c>
      <c r="G677" s="52" t="s">
        <v>1524</v>
      </c>
      <c r="H677" s="146">
        <f t="shared" si="126"/>
        <v>0.13874400000000001</v>
      </c>
      <c r="I677" s="147" t="s">
        <v>1525</v>
      </c>
      <c r="J677" s="115" t="s">
        <v>1526</v>
      </c>
      <c r="K677" s="37" t="s">
        <v>378</v>
      </c>
      <c r="L677" s="26" t="s">
        <v>308</v>
      </c>
      <c r="M677" s="112" t="s">
        <v>1527</v>
      </c>
      <c r="N677" s="143" t="s">
        <v>1528</v>
      </c>
    </row>
    <row r="678" spans="1:14" s="4" customFormat="1" ht="150" customHeight="1">
      <c r="A678" s="80" t="s">
        <v>1521</v>
      </c>
      <c r="B678" s="40" t="s">
        <v>1529</v>
      </c>
      <c r="C678" s="48" t="s">
        <v>1523</v>
      </c>
      <c r="D678" s="60">
        <v>1</v>
      </c>
      <c r="E678" s="144">
        <v>350</v>
      </c>
      <c r="F678" s="145">
        <v>358</v>
      </c>
      <c r="G678" s="52" t="s">
        <v>1524</v>
      </c>
      <c r="H678" s="146">
        <f t="shared" si="126"/>
        <v>0.13874400000000001</v>
      </c>
      <c r="I678" s="147" t="s">
        <v>1525</v>
      </c>
      <c r="J678" s="115" t="s">
        <v>1530</v>
      </c>
      <c r="K678" s="37" t="s">
        <v>378</v>
      </c>
      <c r="L678" s="26" t="s">
        <v>308</v>
      </c>
      <c r="M678" s="112" t="s">
        <v>1527</v>
      </c>
      <c r="N678" s="143" t="s">
        <v>1528</v>
      </c>
    </row>
    <row r="679" spans="1:14" s="4" customFormat="1" ht="150" customHeight="1">
      <c r="A679" s="80" t="s">
        <v>1521</v>
      </c>
      <c r="B679" s="40" t="s">
        <v>1529</v>
      </c>
      <c r="C679" s="48" t="s">
        <v>1523</v>
      </c>
      <c r="D679" s="60">
        <v>1</v>
      </c>
      <c r="E679" s="144">
        <v>350</v>
      </c>
      <c r="F679" s="145">
        <v>358</v>
      </c>
      <c r="G679" s="52" t="s">
        <v>1524</v>
      </c>
      <c r="H679" s="146">
        <f t="shared" si="126"/>
        <v>0.13874400000000001</v>
      </c>
      <c r="I679" s="147" t="s">
        <v>1525</v>
      </c>
      <c r="J679" s="115" t="s">
        <v>1530</v>
      </c>
      <c r="K679" s="37" t="s">
        <v>378</v>
      </c>
      <c r="L679" s="26" t="s">
        <v>308</v>
      </c>
      <c r="M679" s="112" t="s">
        <v>1527</v>
      </c>
      <c r="N679" s="143" t="s">
        <v>1528</v>
      </c>
    </row>
    <row r="680" spans="1:14" s="4" customFormat="1" ht="150" customHeight="1">
      <c r="A680" s="80" t="s">
        <v>1521</v>
      </c>
      <c r="B680" s="40" t="s">
        <v>1529</v>
      </c>
      <c r="C680" s="48" t="s">
        <v>1523</v>
      </c>
      <c r="D680" s="60">
        <v>1</v>
      </c>
      <c r="E680" s="144">
        <v>350</v>
      </c>
      <c r="F680" s="145">
        <v>358</v>
      </c>
      <c r="G680" s="52" t="s">
        <v>1524</v>
      </c>
      <c r="H680" s="146">
        <f t="shared" si="126"/>
        <v>0.13874400000000001</v>
      </c>
      <c r="I680" s="147" t="s">
        <v>1525</v>
      </c>
      <c r="J680" s="115" t="s">
        <v>1530</v>
      </c>
      <c r="K680" s="37" t="s">
        <v>378</v>
      </c>
      <c r="L680" s="26" t="s">
        <v>308</v>
      </c>
      <c r="M680" s="112" t="s">
        <v>1527</v>
      </c>
      <c r="N680" s="143" t="s">
        <v>1528</v>
      </c>
    </row>
    <row r="681" spans="1:14" s="4" customFormat="1" ht="150" customHeight="1">
      <c r="A681" s="80" t="s">
        <v>1521</v>
      </c>
      <c r="B681" s="40" t="s">
        <v>1531</v>
      </c>
      <c r="C681" s="48" t="s">
        <v>1523</v>
      </c>
      <c r="D681" s="60">
        <v>1</v>
      </c>
      <c r="E681" s="144">
        <v>380</v>
      </c>
      <c r="F681" s="145">
        <v>388</v>
      </c>
      <c r="G681" s="52" t="s">
        <v>1524</v>
      </c>
      <c r="H681" s="146">
        <f t="shared" si="126"/>
        <v>0.13874400000000001</v>
      </c>
      <c r="I681" s="147" t="s">
        <v>1525</v>
      </c>
      <c r="J681" s="115" t="s">
        <v>1530</v>
      </c>
      <c r="K681" s="37" t="s">
        <v>378</v>
      </c>
      <c r="L681" s="26" t="s">
        <v>308</v>
      </c>
      <c r="M681" s="112" t="s">
        <v>1527</v>
      </c>
      <c r="N681" s="143" t="s">
        <v>1528</v>
      </c>
    </row>
    <row r="682" spans="1:14" s="4" customFormat="1" ht="150" customHeight="1">
      <c r="A682" s="80" t="s">
        <v>1521</v>
      </c>
      <c r="B682" s="40" t="s">
        <v>1532</v>
      </c>
      <c r="C682" s="48" t="s">
        <v>1533</v>
      </c>
      <c r="D682" s="60">
        <v>1</v>
      </c>
      <c r="E682" s="144">
        <v>312</v>
      </c>
      <c r="F682" s="145">
        <v>325</v>
      </c>
      <c r="G682" s="52" t="s">
        <v>1534</v>
      </c>
      <c r="H682" s="146">
        <f>0.97*0.34*0.55</f>
        <v>0.18139</v>
      </c>
      <c r="I682" s="147" t="s">
        <v>1535</v>
      </c>
      <c r="J682" s="115" t="s">
        <v>1536</v>
      </c>
      <c r="K682" s="37" t="s">
        <v>378</v>
      </c>
      <c r="L682" s="26" t="s">
        <v>308</v>
      </c>
      <c r="M682" s="112" t="s">
        <v>1527</v>
      </c>
      <c r="N682" s="143" t="s">
        <v>1528</v>
      </c>
    </row>
    <row r="683" spans="1:14" s="4" customFormat="1" ht="150" customHeight="1">
      <c r="A683" s="80" t="s">
        <v>1521</v>
      </c>
      <c r="B683" s="40" t="s">
        <v>1532</v>
      </c>
      <c r="C683" s="48" t="s">
        <v>1533</v>
      </c>
      <c r="D683" s="60">
        <v>1</v>
      </c>
      <c r="E683" s="144">
        <v>312</v>
      </c>
      <c r="F683" s="145">
        <v>325</v>
      </c>
      <c r="G683" s="52" t="s">
        <v>1534</v>
      </c>
      <c r="H683" s="146">
        <f>0.97*0.34*0.55</f>
        <v>0.18139</v>
      </c>
      <c r="I683" s="147" t="s">
        <v>1535</v>
      </c>
      <c r="J683" s="115" t="s">
        <v>1536</v>
      </c>
      <c r="K683" s="37" t="s">
        <v>378</v>
      </c>
      <c r="L683" s="26" t="s">
        <v>308</v>
      </c>
      <c r="M683" s="112" t="s">
        <v>1527</v>
      </c>
      <c r="N683" s="143" t="s">
        <v>1528</v>
      </c>
    </row>
    <row r="684" spans="1:14" s="4" customFormat="1" ht="150" customHeight="1">
      <c r="A684" s="80" t="s">
        <v>1521</v>
      </c>
      <c r="B684" s="40" t="s">
        <v>1537</v>
      </c>
      <c r="C684" s="48" t="s">
        <v>1533</v>
      </c>
      <c r="D684" s="60">
        <v>1</v>
      </c>
      <c r="E684" s="144">
        <v>342</v>
      </c>
      <c r="F684" s="145">
        <v>355</v>
      </c>
      <c r="G684" s="52" t="s">
        <v>1534</v>
      </c>
      <c r="H684" s="146">
        <f>0.97*0.34*0.55</f>
        <v>0.18139</v>
      </c>
      <c r="I684" s="147" t="s">
        <v>1535</v>
      </c>
      <c r="J684" s="115" t="s">
        <v>1538</v>
      </c>
      <c r="K684" s="37" t="s">
        <v>378</v>
      </c>
      <c r="L684" s="26" t="s">
        <v>308</v>
      </c>
      <c r="M684" s="112" t="s">
        <v>1527</v>
      </c>
      <c r="N684" s="143" t="s">
        <v>1528</v>
      </c>
    </row>
    <row r="685" spans="1:14" s="4" customFormat="1" ht="150" customHeight="1">
      <c r="A685" s="80" t="s">
        <v>1521</v>
      </c>
      <c r="B685" s="40" t="s">
        <v>1537</v>
      </c>
      <c r="C685" s="48" t="s">
        <v>1533</v>
      </c>
      <c r="D685" s="60">
        <v>1</v>
      </c>
      <c r="E685" s="144">
        <v>342</v>
      </c>
      <c r="F685" s="145">
        <v>355</v>
      </c>
      <c r="G685" s="52" t="s">
        <v>1534</v>
      </c>
      <c r="H685" s="146">
        <f>0.97*0.34*0.55</f>
        <v>0.18139</v>
      </c>
      <c r="I685" s="147" t="s">
        <v>1535</v>
      </c>
      <c r="J685" s="115" t="s">
        <v>1538</v>
      </c>
      <c r="K685" s="37" t="s">
        <v>378</v>
      </c>
      <c r="L685" s="26" t="s">
        <v>308</v>
      </c>
      <c r="M685" s="112" t="s">
        <v>1527</v>
      </c>
      <c r="N685" s="143" t="s">
        <v>1528</v>
      </c>
    </row>
    <row r="686" spans="1:14" s="4" customFormat="1" ht="150" customHeight="1">
      <c r="A686" s="80" t="s">
        <v>1539</v>
      </c>
      <c r="B686" s="40" t="s">
        <v>1540</v>
      </c>
      <c r="C686" s="48" t="s">
        <v>1541</v>
      </c>
      <c r="D686" s="60">
        <v>1</v>
      </c>
      <c r="E686" s="144">
        <v>328</v>
      </c>
      <c r="F686" s="145">
        <v>345</v>
      </c>
      <c r="G686" s="52" t="s">
        <v>1542</v>
      </c>
      <c r="H686" s="146">
        <f t="shared" ref="H686:H688" si="127">1.17*0.36*0.66</f>
        <v>0.27799200000000002</v>
      </c>
      <c r="I686" s="147" t="s">
        <v>1543</v>
      </c>
      <c r="J686" s="115" t="s">
        <v>1505</v>
      </c>
      <c r="K686" s="37" t="s">
        <v>378</v>
      </c>
      <c r="L686" s="26" t="s">
        <v>308</v>
      </c>
      <c r="M686" s="112" t="s">
        <v>1544</v>
      </c>
      <c r="N686" s="143"/>
    </row>
    <row r="687" spans="1:14" s="4" customFormat="1" ht="150" customHeight="1">
      <c r="A687" s="80" t="s">
        <v>1539</v>
      </c>
      <c r="B687" s="40" t="s">
        <v>1545</v>
      </c>
      <c r="C687" s="48" t="s">
        <v>1541</v>
      </c>
      <c r="D687" s="60">
        <v>1</v>
      </c>
      <c r="E687" s="144">
        <v>348</v>
      </c>
      <c r="F687" s="145">
        <v>365</v>
      </c>
      <c r="G687" s="52" t="s">
        <v>1542</v>
      </c>
      <c r="H687" s="146">
        <f t="shared" si="127"/>
        <v>0.27799200000000002</v>
      </c>
      <c r="I687" s="147" t="s">
        <v>1543</v>
      </c>
      <c r="J687" s="115" t="s">
        <v>1505</v>
      </c>
      <c r="K687" s="37" t="s">
        <v>378</v>
      </c>
      <c r="L687" s="26" t="s">
        <v>308</v>
      </c>
      <c r="M687" s="112" t="s">
        <v>1544</v>
      </c>
      <c r="N687" s="143"/>
    </row>
    <row r="688" spans="1:14" s="4" customFormat="1" ht="150" customHeight="1">
      <c r="A688" s="80" t="s">
        <v>1539</v>
      </c>
      <c r="B688" s="40" t="s">
        <v>1546</v>
      </c>
      <c r="C688" s="48" t="s">
        <v>1541</v>
      </c>
      <c r="D688" s="60">
        <v>1</v>
      </c>
      <c r="E688" s="144">
        <v>365</v>
      </c>
      <c r="F688" s="145">
        <v>378</v>
      </c>
      <c r="G688" s="52" t="s">
        <v>1542</v>
      </c>
      <c r="H688" s="146">
        <f t="shared" si="127"/>
        <v>0.27799200000000002</v>
      </c>
      <c r="I688" s="147" t="s">
        <v>1543</v>
      </c>
      <c r="J688" s="115" t="s">
        <v>1505</v>
      </c>
      <c r="K688" s="37" t="s">
        <v>378</v>
      </c>
      <c r="L688" s="26" t="s">
        <v>308</v>
      </c>
      <c r="M688" s="112" t="s">
        <v>1544</v>
      </c>
      <c r="N688" s="143"/>
    </row>
    <row r="689" spans="1:14" s="4" customFormat="1" ht="135.94999999999999" customHeight="1">
      <c r="A689" s="80" t="s">
        <v>1547</v>
      </c>
      <c r="B689" s="81" t="s">
        <v>1548</v>
      </c>
      <c r="C689" s="78" t="s">
        <v>1549</v>
      </c>
      <c r="D689" s="60">
        <v>1</v>
      </c>
      <c r="E689" s="50">
        <v>418</v>
      </c>
      <c r="F689" s="51">
        <v>430</v>
      </c>
      <c r="G689" s="83" t="s">
        <v>1550</v>
      </c>
      <c r="H689" s="84">
        <f t="shared" ref="H689:H691" si="128">0.97*0.45*0.65</f>
        <v>0.283725</v>
      </c>
      <c r="I689" s="85" t="s">
        <v>1551</v>
      </c>
      <c r="J689" s="107" t="s">
        <v>1552</v>
      </c>
      <c r="K689" s="37" t="s">
        <v>378</v>
      </c>
      <c r="L689" s="26" t="s">
        <v>308</v>
      </c>
      <c r="M689" s="44" t="s">
        <v>1553</v>
      </c>
      <c r="N689" s="52"/>
    </row>
    <row r="690" spans="1:14" s="4" customFormat="1" ht="135.94999999999999" customHeight="1">
      <c r="A690" s="80" t="s">
        <v>1547</v>
      </c>
      <c r="B690" s="81" t="s">
        <v>1554</v>
      </c>
      <c r="C690" s="78" t="s">
        <v>1549</v>
      </c>
      <c r="D690" s="60">
        <v>1</v>
      </c>
      <c r="E690" s="50">
        <v>438</v>
      </c>
      <c r="F690" s="51">
        <v>450</v>
      </c>
      <c r="G690" s="83" t="s">
        <v>1550</v>
      </c>
      <c r="H690" s="84">
        <f t="shared" si="128"/>
        <v>0.283725</v>
      </c>
      <c r="I690" s="85" t="s">
        <v>1551</v>
      </c>
      <c r="J690" s="107" t="s">
        <v>1555</v>
      </c>
      <c r="K690" s="37" t="s">
        <v>378</v>
      </c>
      <c r="L690" s="26" t="s">
        <v>308</v>
      </c>
      <c r="M690" s="44" t="s">
        <v>1553</v>
      </c>
      <c r="N690" s="52"/>
    </row>
    <row r="691" spans="1:14" s="4" customFormat="1" ht="135.94999999999999" customHeight="1">
      <c r="A691" s="80" t="s">
        <v>1547</v>
      </c>
      <c r="B691" s="81" t="s">
        <v>1554</v>
      </c>
      <c r="C691" s="78" t="s">
        <v>1549</v>
      </c>
      <c r="D691" s="60">
        <v>1</v>
      </c>
      <c r="E691" s="50">
        <v>438</v>
      </c>
      <c r="F691" s="51">
        <v>450</v>
      </c>
      <c r="G691" s="83" t="s">
        <v>1550</v>
      </c>
      <c r="H691" s="84">
        <f t="shared" si="128"/>
        <v>0.283725</v>
      </c>
      <c r="I691" s="85" t="s">
        <v>1551</v>
      </c>
      <c r="J691" s="107" t="s">
        <v>1555</v>
      </c>
      <c r="K691" s="37" t="s">
        <v>378</v>
      </c>
      <c r="L691" s="26" t="s">
        <v>308</v>
      </c>
      <c r="M691" s="44" t="s">
        <v>1553</v>
      </c>
      <c r="N691" s="52"/>
    </row>
    <row r="692" spans="1:14" s="4" customFormat="1" ht="135.94999999999999" customHeight="1">
      <c r="A692" s="80" t="s">
        <v>1556</v>
      </c>
      <c r="B692" s="81" t="s">
        <v>1557</v>
      </c>
      <c r="C692" s="154" t="s">
        <v>1558</v>
      </c>
      <c r="D692" s="60">
        <v>1</v>
      </c>
      <c r="E692" s="50">
        <v>448</v>
      </c>
      <c r="F692" s="51">
        <v>468</v>
      </c>
      <c r="G692" s="83" t="s">
        <v>1559</v>
      </c>
      <c r="H692" s="84">
        <f>1.3*0.67*0.38</f>
        <v>0.33098</v>
      </c>
      <c r="I692" s="85" t="s">
        <v>1560</v>
      </c>
      <c r="J692" s="155" t="s">
        <v>1561</v>
      </c>
      <c r="K692" s="37" t="s">
        <v>378</v>
      </c>
      <c r="L692" s="26" t="s">
        <v>308</v>
      </c>
      <c r="M692" s="44" t="s">
        <v>1562</v>
      </c>
      <c r="N692" s="52"/>
    </row>
    <row r="693" spans="1:14" s="4" customFormat="1" ht="135.94999999999999" customHeight="1">
      <c r="A693" s="80" t="s">
        <v>1556</v>
      </c>
      <c r="B693" s="81" t="s">
        <v>1563</v>
      </c>
      <c r="C693" s="154" t="s">
        <v>1558</v>
      </c>
      <c r="D693" s="60">
        <v>1</v>
      </c>
      <c r="E693" s="50">
        <v>538</v>
      </c>
      <c r="F693" s="51">
        <v>558</v>
      </c>
      <c r="G693" s="83" t="s">
        <v>1559</v>
      </c>
      <c r="H693" s="84">
        <f>1.3*0.67*0.38</f>
        <v>0.33098</v>
      </c>
      <c r="I693" s="85" t="s">
        <v>1560</v>
      </c>
      <c r="J693" s="155" t="s">
        <v>1561</v>
      </c>
      <c r="K693" s="37" t="s">
        <v>378</v>
      </c>
      <c r="L693" s="26" t="s">
        <v>308</v>
      </c>
      <c r="M693" s="44" t="s">
        <v>1562</v>
      </c>
      <c r="N693" s="52"/>
    </row>
    <row r="694" spans="1:14" s="4" customFormat="1" ht="135.94999999999999" customHeight="1">
      <c r="A694" s="80" t="s">
        <v>1556</v>
      </c>
      <c r="B694" s="81" t="s">
        <v>1564</v>
      </c>
      <c r="C694" s="154" t="s">
        <v>1558</v>
      </c>
      <c r="D694" s="60">
        <v>1</v>
      </c>
      <c r="E694" s="50">
        <v>578</v>
      </c>
      <c r="F694" s="51">
        <v>598</v>
      </c>
      <c r="G694" s="83" t="s">
        <v>1559</v>
      </c>
      <c r="H694" s="84">
        <f>1.3*0.67*0.38</f>
        <v>0.33098</v>
      </c>
      <c r="I694" s="85" t="s">
        <v>1560</v>
      </c>
      <c r="J694" s="155" t="s">
        <v>1561</v>
      </c>
      <c r="K694" s="37" t="s">
        <v>378</v>
      </c>
      <c r="L694" s="26" t="s">
        <v>308</v>
      </c>
      <c r="M694" s="44" t="s">
        <v>1562</v>
      </c>
      <c r="N694" s="52"/>
    </row>
    <row r="695" spans="1:14" s="4" customFormat="1" ht="135.94999999999999" customHeight="1">
      <c r="A695" s="80" t="s">
        <v>1565</v>
      </c>
      <c r="B695" s="81" t="s">
        <v>1566</v>
      </c>
      <c r="C695" s="78" t="s">
        <v>1567</v>
      </c>
      <c r="D695" s="60">
        <v>1</v>
      </c>
      <c r="E695" s="50">
        <v>465</v>
      </c>
      <c r="F695" s="51">
        <v>485</v>
      </c>
      <c r="G695" s="83" t="s">
        <v>1568</v>
      </c>
      <c r="H695" s="84">
        <f>1.18*0.35*0.69</f>
        <v>0.28497</v>
      </c>
      <c r="I695" s="85" t="s">
        <v>1569</v>
      </c>
      <c r="J695" s="107" t="s">
        <v>1570</v>
      </c>
      <c r="K695" s="37" t="s">
        <v>378</v>
      </c>
      <c r="L695" s="26" t="s">
        <v>308</v>
      </c>
      <c r="M695" s="44" t="s">
        <v>1571</v>
      </c>
      <c r="N695" s="52" t="s">
        <v>1572</v>
      </c>
    </row>
    <row r="696" spans="1:14" s="4" customFormat="1" ht="135.94999999999999" customHeight="1">
      <c r="A696" s="80" t="s">
        <v>1565</v>
      </c>
      <c r="B696" s="81" t="s">
        <v>1573</v>
      </c>
      <c r="C696" s="78" t="s">
        <v>1567</v>
      </c>
      <c r="D696" s="60">
        <v>1</v>
      </c>
      <c r="E696" s="50">
        <v>500</v>
      </c>
      <c r="F696" s="51">
        <v>520</v>
      </c>
      <c r="G696" s="83" t="s">
        <v>1568</v>
      </c>
      <c r="H696" s="84">
        <f>1.18*0.35*0.69</f>
        <v>0.28497</v>
      </c>
      <c r="I696" s="85" t="s">
        <v>1569</v>
      </c>
      <c r="J696" s="107" t="s">
        <v>1574</v>
      </c>
      <c r="K696" s="37" t="s">
        <v>378</v>
      </c>
      <c r="L696" s="26" t="s">
        <v>308</v>
      </c>
      <c r="M696" s="44" t="s">
        <v>1571</v>
      </c>
      <c r="N696" s="52" t="s">
        <v>1572</v>
      </c>
    </row>
    <row r="697" spans="1:14" s="4" customFormat="1" ht="135.94999999999999" customHeight="1">
      <c r="A697" s="80" t="s">
        <v>1565</v>
      </c>
      <c r="B697" s="81" t="s">
        <v>1575</v>
      </c>
      <c r="C697" s="78" t="s">
        <v>1567</v>
      </c>
      <c r="D697" s="60">
        <v>1</v>
      </c>
      <c r="E697" s="50">
        <v>515</v>
      </c>
      <c r="F697" s="51">
        <v>535</v>
      </c>
      <c r="G697" s="83" t="s">
        <v>1568</v>
      </c>
      <c r="H697" s="84">
        <f>1.18*0.35*0.69</f>
        <v>0.28497</v>
      </c>
      <c r="I697" s="85" t="s">
        <v>1569</v>
      </c>
      <c r="J697" s="107" t="s">
        <v>1576</v>
      </c>
      <c r="K697" s="37" t="s">
        <v>378</v>
      </c>
      <c r="L697" s="26" t="s">
        <v>308</v>
      </c>
      <c r="M697" s="44" t="s">
        <v>1571</v>
      </c>
      <c r="N697" s="52" t="s">
        <v>1572</v>
      </c>
    </row>
    <row r="698" spans="1:14" s="4" customFormat="1" ht="135.94999999999999" customHeight="1">
      <c r="A698" s="80" t="s">
        <v>1565</v>
      </c>
      <c r="B698" s="81" t="s">
        <v>1577</v>
      </c>
      <c r="C698" s="78" t="s">
        <v>1567</v>
      </c>
      <c r="D698" s="60">
        <v>1</v>
      </c>
      <c r="E698" s="50">
        <v>790</v>
      </c>
      <c r="F698" s="51">
        <v>810</v>
      </c>
      <c r="G698" s="83" t="s">
        <v>1568</v>
      </c>
      <c r="H698" s="84">
        <f>1.18*0.35*0.69</f>
        <v>0.28497</v>
      </c>
      <c r="I698" s="85" t="s">
        <v>1569</v>
      </c>
      <c r="J698" s="107" t="s">
        <v>1578</v>
      </c>
      <c r="K698" s="37" t="s">
        <v>378</v>
      </c>
      <c r="L698" s="26" t="s">
        <v>308</v>
      </c>
      <c r="M698" s="44" t="s">
        <v>1571</v>
      </c>
      <c r="N698" s="52" t="s">
        <v>1572</v>
      </c>
    </row>
    <row r="699" spans="1:14" s="4" customFormat="1" ht="135.94999999999999" customHeight="1">
      <c r="A699" s="80" t="s">
        <v>1403</v>
      </c>
      <c r="B699" s="156" t="s">
        <v>1579</v>
      </c>
      <c r="C699" s="82" t="s">
        <v>1580</v>
      </c>
      <c r="D699" s="49">
        <v>1</v>
      </c>
      <c r="E699" s="50">
        <v>306</v>
      </c>
      <c r="F699" s="51">
        <v>316</v>
      </c>
      <c r="G699" s="83" t="s">
        <v>1581</v>
      </c>
      <c r="H699" s="84">
        <f t="shared" ref="H699:H702" si="129">0.83*0.41*0.47</f>
        <v>0.159941</v>
      </c>
      <c r="I699" s="85" t="s">
        <v>1582</v>
      </c>
      <c r="J699" s="107" t="s">
        <v>1583</v>
      </c>
      <c r="K699" s="37" t="s">
        <v>378</v>
      </c>
      <c r="L699" s="26" t="s">
        <v>308</v>
      </c>
      <c r="M699" s="44" t="s">
        <v>1584</v>
      </c>
      <c r="N699" s="52"/>
    </row>
    <row r="700" spans="1:14" s="4" customFormat="1" ht="135.94999999999999" customHeight="1">
      <c r="A700" s="80" t="s">
        <v>1403</v>
      </c>
      <c r="B700" s="81" t="s">
        <v>1585</v>
      </c>
      <c r="C700" s="82" t="s">
        <v>1580</v>
      </c>
      <c r="D700" s="49">
        <v>1</v>
      </c>
      <c r="E700" s="50">
        <v>306</v>
      </c>
      <c r="F700" s="51">
        <v>316</v>
      </c>
      <c r="G700" s="83" t="s">
        <v>1581</v>
      </c>
      <c r="H700" s="84">
        <f t="shared" si="129"/>
        <v>0.159941</v>
      </c>
      <c r="I700" s="85" t="s">
        <v>1582</v>
      </c>
      <c r="J700" s="107" t="s">
        <v>1586</v>
      </c>
      <c r="K700" s="37" t="s">
        <v>378</v>
      </c>
      <c r="L700" s="26" t="s">
        <v>308</v>
      </c>
      <c r="M700" s="44" t="s">
        <v>1584</v>
      </c>
      <c r="N700" s="52"/>
    </row>
    <row r="701" spans="1:14" s="4" customFormat="1" ht="135.94999999999999" customHeight="1">
      <c r="A701" s="80" t="s">
        <v>1403</v>
      </c>
      <c r="B701" s="81" t="s">
        <v>1587</v>
      </c>
      <c r="C701" s="82" t="s">
        <v>1580</v>
      </c>
      <c r="D701" s="49">
        <v>1</v>
      </c>
      <c r="E701" s="50">
        <v>328</v>
      </c>
      <c r="F701" s="51">
        <v>338</v>
      </c>
      <c r="G701" s="83" t="s">
        <v>1581</v>
      </c>
      <c r="H701" s="84">
        <f t="shared" si="129"/>
        <v>0.159941</v>
      </c>
      <c r="I701" s="85" t="s">
        <v>1582</v>
      </c>
      <c r="J701" s="107" t="s">
        <v>1588</v>
      </c>
      <c r="K701" s="37" t="s">
        <v>378</v>
      </c>
      <c r="L701" s="26" t="s">
        <v>308</v>
      </c>
      <c r="M701" s="44" t="s">
        <v>1584</v>
      </c>
      <c r="N701" s="52"/>
    </row>
    <row r="702" spans="1:14" s="4" customFormat="1" ht="135.94999999999999" customHeight="1">
      <c r="A702" s="80" t="s">
        <v>1403</v>
      </c>
      <c r="B702" s="81" t="s">
        <v>1587</v>
      </c>
      <c r="C702" s="82" t="s">
        <v>1580</v>
      </c>
      <c r="D702" s="49">
        <v>1</v>
      </c>
      <c r="E702" s="50">
        <v>328</v>
      </c>
      <c r="F702" s="51">
        <v>338</v>
      </c>
      <c r="G702" s="83" t="s">
        <v>1581</v>
      </c>
      <c r="H702" s="84">
        <f t="shared" si="129"/>
        <v>0.159941</v>
      </c>
      <c r="I702" s="85" t="s">
        <v>1582</v>
      </c>
      <c r="J702" s="107" t="s">
        <v>1588</v>
      </c>
      <c r="K702" s="37" t="s">
        <v>378</v>
      </c>
      <c r="L702" s="26" t="s">
        <v>308</v>
      </c>
      <c r="M702" s="44" t="s">
        <v>1584</v>
      </c>
      <c r="N702" s="52"/>
    </row>
  </sheetData>
  <mergeCells count="1">
    <mergeCell ref="A1:L1"/>
  </mergeCells>
  <pageMargins left="0.75" right="0.75" top="1" bottom="1" header="0.5" footer="0.5"/>
  <pageSetup paperSize="9" orientation="portrait"/>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dimension ref="D16:Q34"/>
  <sheetViews>
    <sheetView topLeftCell="A4" workbookViewId="0">
      <selection activeCell="H13" sqref="H13"/>
    </sheetView>
  </sheetViews>
  <sheetFormatPr defaultColWidth="9.01171875" defaultRowHeight="15"/>
  <sheetData>
    <row r="16" spans="4:17">
      <c r="D16" s="236"/>
      <c r="E16" s="236"/>
      <c r="F16" s="236"/>
      <c r="G16" s="236"/>
      <c r="H16" s="236"/>
      <c r="I16" s="236"/>
      <c r="J16" s="236"/>
      <c r="K16" s="236"/>
      <c r="L16" s="236"/>
      <c r="M16" s="236"/>
      <c r="N16" s="236"/>
      <c r="O16" s="236"/>
      <c r="P16" s="236"/>
      <c r="Q16" s="236"/>
    </row>
    <row r="17" spans="4:17">
      <c r="D17" s="236"/>
      <c r="E17" s="236"/>
      <c r="F17" s="236"/>
      <c r="G17" s="236"/>
      <c r="H17" s="236"/>
      <c r="I17" s="236"/>
      <c r="J17" s="236"/>
      <c r="K17" s="236"/>
      <c r="L17" s="236"/>
      <c r="M17" s="236"/>
      <c r="N17" s="236"/>
      <c r="O17" s="236"/>
      <c r="P17" s="236"/>
      <c r="Q17" s="236"/>
    </row>
    <row r="18" spans="4:17">
      <c r="D18" s="236"/>
      <c r="E18" s="236"/>
      <c r="F18" s="236"/>
      <c r="G18" s="236"/>
      <c r="H18" s="236"/>
      <c r="I18" s="236"/>
      <c r="J18" s="236"/>
      <c r="K18" s="236"/>
      <c r="L18" s="236"/>
      <c r="M18" s="236"/>
      <c r="N18" s="236"/>
      <c r="O18" s="236"/>
      <c r="P18" s="236"/>
      <c r="Q18" s="236"/>
    </row>
    <row r="19" spans="4:17">
      <c r="D19" s="236"/>
      <c r="E19" s="236"/>
      <c r="F19" s="236"/>
      <c r="G19" s="236"/>
      <c r="H19" s="236"/>
      <c r="I19" s="236"/>
      <c r="J19" s="236"/>
      <c r="K19" s="236"/>
      <c r="L19" s="236"/>
      <c r="M19" s="236"/>
      <c r="N19" s="236"/>
      <c r="O19" s="236"/>
      <c r="P19" s="236"/>
      <c r="Q19" s="236"/>
    </row>
    <row r="20" spans="4:17">
      <c r="D20" s="236"/>
      <c r="E20" s="236"/>
      <c r="F20" s="236"/>
      <c r="G20" s="236"/>
      <c r="H20" s="236"/>
      <c r="I20" s="236"/>
      <c r="J20" s="236"/>
      <c r="K20" s="236"/>
      <c r="L20" s="236"/>
      <c r="M20" s="236"/>
      <c r="N20" s="236"/>
      <c r="O20" s="236"/>
      <c r="P20" s="236"/>
      <c r="Q20" s="236"/>
    </row>
    <row r="21" spans="4:17">
      <c r="D21" s="236"/>
      <c r="E21" s="236"/>
      <c r="F21" s="236"/>
      <c r="G21" s="236"/>
      <c r="H21" s="236"/>
      <c r="I21" s="236"/>
      <c r="J21" s="236"/>
      <c r="K21" s="236"/>
      <c r="L21" s="236"/>
      <c r="M21" s="236"/>
      <c r="N21" s="236"/>
      <c r="O21" s="236"/>
      <c r="P21" s="236"/>
      <c r="Q21" s="236"/>
    </row>
    <row r="22" spans="4:17">
      <c r="D22" s="236"/>
      <c r="E22" s="236"/>
      <c r="F22" s="236"/>
      <c r="G22" s="236"/>
      <c r="H22" s="236"/>
      <c r="I22" s="236"/>
      <c r="J22" s="236"/>
      <c r="K22" s="236"/>
      <c r="L22" s="236"/>
      <c r="M22" s="236"/>
      <c r="N22" s="236"/>
      <c r="O22" s="236"/>
      <c r="P22" s="236"/>
      <c r="Q22" s="236"/>
    </row>
    <row r="23" spans="4:17">
      <c r="D23" s="236"/>
      <c r="E23" s="236"/>
      <c r="F23" s="236"/>
      <c r="G23" s="236"/>
      <c r="H23" s="236"/>
      <c r="I23" s="236"/>
      <c r="J23" s="236"/>
      <c r="K23" s="236"/>
      <c r="L23" s="236"/>
      <c r="M23" s="236"/>
      <c r="N23" s="236"/>
      <c r="O23" s="236"/>
      <c r="P23" s="236"/>
      <c r="Q23" s="236"/>
    </row>
    <row r="24" spans="4:17">
      <c r="D24" s="236"/>
      <c r="E24" s="236"/>
      <c r="F24" s="236"/>
      <c r="G24" s="236"/>
      <c r="H24" s="236"/>
      <c r="I24" s="236"/>
      <c r="J24" s="236"/>
      <c r="K24" s="236"/>
      <c r="L24" s="236"/>
      <c r="M24" s="236"/>
      <c r="N24" s="236"/>
      <c r="O24" s="236"/>
      <c r="P24" s="236"/>
      <c r="Q24" s="236"/>
    </row>
    <row r="25" spans="4:17">
      <c r="D25" s="236"/>
      <c r="E25" s="236"/>
      <c r="F25" s="236"/>
      <c r="G25" s="236"/>
      <c r="H25" s="236"/>
      <c r="I25" s="236"/>
      <c r="J25" s="236"/>
      <c r="K25" s="236"/>
      <c r="L25" s="236"/>
      <c r="M25" s="236"/>
      <c r="N25" s="236"/>
      <c r="O25" s="236"/>
      <c r="P25" s="236"/>
      <c r="Q25" s="236"/>
    </row>
    <row r="26" spans="4:17">
      <c r="D26" s="236"/>
      <c r="E26" s="236"/>
      <c r="F26" s="236"/>
      <c r="G26" s="236"/>
      <c r="H26" s="236"/>
      <c r="I26" s="236"/>
      <c r="J26" s="236"/>
      <c r="K26" s="236"/>
      <c r="L26" s="236"/>
      <c r="M26" s="236"/>
      <c r="N26" s="236"/>
      <c r="O26" s="236"/>
      <c r="P26" s="236"/>
      <c r="Q26" s="236"/>
    </row>
    <row r="27" spans="4:17">
      <c r="D27" s="236"/>
      <c r="E27" s="236"/>
      <c r="F27" s="236"/>
      <c r="G27" s="236"/>
      <c r="H27" s="236"/>
      <c r="I27" s="236"/>
      <c r="J27" s="236"/>
      <c r="K27" s="236"/>
      <c r="L27" s="236"/>
      <c r="M27" s="236"/>
      <c r="N27" s="236"/>
      <c r="O27" s="236"/>
      <c r="P27" s="236"/>
      <c r="Q27" s="236"/>
    </row>
    <row r="28" spans="4:17">
      <c r="D28" s="236"/>
      <c r="E28" s="236"/>
      <c r="F28" s="236"/>
      <c r="G28" s="236"/>
      <c r="H28" s="236"/>
      <c r="I28" s="236"/>
      <c r="J28" s="236"/>
      <c r="K28" s="236"/>
      <c r="L28" s="236"/>
      <c r="M28" s="236"/>
      <c r="N28" s="236"/>
      <c r="O28" s="236"/>
      <c r="P28" s="236"/>
      <c r="Q28" s="236"/>
    </row>
    <row r="29" spans="4:17">
      <c r="D29" s="236"/>
      <c r="E29" s="236"/>
      <c r="F29" s="236"/>
      <c r="G29" s="236"/>
      <c r="H29" s="236"/>
      <c r="I29" s="236"/>
      <c r="J29" s="236"/>
      <c r="K29" s="236"/>
      <c r="L29" s="236"/>
      <c r="M29" s="236"/>
      <c r="N29" s="236"/>
      <c r="O29" s="236"/>
      <c r="P29" s="236"/>
      <c r="Q29" s="236"/>
    </row>
    <row r="30" spans="4:17">
      <c r="D30" s="236"/>
      <c r="E30" s="236"/>
      <c r="F30" s="236"/>
      <c r="G30" s="236"/>
      <c r="H30" s="236"/>
      <c r="I30" s="236"/>
      <c r="J30" s="236"/>
      <c r="K30" s="236"/>
      <c r="L30" s="236"/>
      <c r="M30" s="236"/>
      <c r="N30" s="236"/>
      <c r="O30" s="236"/>
      <c r="P30" s="236"/>
      <c r="Q30" s="236"/>
    </row>
    <row r="31" spans="4:17">
      <c r="D31" s="236"/>
      <c r="E31" s="236"/>
      <c r="F31" s="236"/>
      <c r="G31" s="236"/>
      <c r="H31" s="236"/>
      <c r="I31" s="236"/>
      <c r="J31" s="236"/>
      <c r="K31" s="236"/>
      <c r="L31" s="236"/>
      <c r="M31" s="236"/>
      <c r="N31" s="236"/>
      <c r="O31" s="236"/>
      <c r="P31" s="236"/>
      <c r="Q31" s="236"/>
    </row>
    <row r="32" spans="4:17">
      <c r="D32" s="236"/>
      <c r="E32" s="236"/>
      <c r="F32" s="236"/>
      <c r="G32" s="236"/>
      <c r="H32" s="236"/>
      <c r="I32" s="236"/>
      <c r="J32" s="236"/>
      <c r="K32" s="236"/>
      <c r="L32" s="236"/>
      <c r="M32" s="236"/>
      <c r="N32" s="236"/>
      <c r="O32" s="236"/>
      <c r="P32" s="236"/>
      <c r="Q32" s="236"/>
    </row>
    <row r="33" spans="4:17">
      <c r="D33" s="236"/>
      <c r="E33" s="236"/>
      <c r="F33" s="236"/>
      <c r="G33" s="236"/>
      <c r="H33" s="236"/>
      <c r="I33" s="236"/>
      <c r="J33" s="236"/>
      <c r="K33" s="236"/>
      <c r="L33" s="236"/>
      <c r="M33" s="236"/>
      <c r="N33" s="236"/>
      <c r="O33" s="236"/>
      <c r="P33" s="236"/>
      <c r="Q33" s="236"/>
    </row>
    <row r="34" spans="4:17">
      <c r="D34" s="236"/>
      <c r="E34" s="236"/>
      <c r="F34" s="236"/>
      <c r="G34" s="236"/>
      <c r="H34" s="236"/>
      <c r="I34" s="236"/>
      <c r="J34" s="236"/>
      <c r="K34" s="236"/>
      <c r="L34" s="236"/>
      <c r="M34" s="236"/>
      <c r="N34" s="236"/>
      <c r="O34" s="236"/>
      <c r="P34" s="236"/>
      <c r="Q34" s="236"/>
    </row>
  </sheetData>
  <mergeCells count="1">
    <mergeCell ref="D16:Q34"/>
  </mergeCells>
  <pageMargins left="0.75" right="0.75" top="1" bottom="1" header="0.5" footer="0.5"/>
  <pageSetup paperSize="9" orientation="portrait"/>
</worksheet>
</file>

<file path=docProps/app.xml><?xml version="1.0" encoding="utf-8"?>
<Properties xmlns="http://schemas.openxmlformats.org/officeDocument/2006/extended-properties" xmlns:vt="http://schemas.openxmlformats.org/officeDocument/2006/docPropsVTypes">
  <Application>Excel Android</Application>
  <ScaleCrop>false</ScaleCrop>
  <HeadingPairs>
    <vt:vector size="2" baseType="variant">
      <vt:variant>
        <vt:lpstr>Worksheets</vt:lpstr>
      </vt:variant>
      <vt:variant>
        <vt:i4>103</vt:i4>
      </vt:variant>
    </vt:vector>
  </HeadingPairs>
  <TitlesOfParts>
    <vt:vector size="103" baseType="lpstr">
      <vt:lpstr>Sheet1</vt:lpstr>
      <vt:lpstr>Sheet1 (2)</vt:lpstr>
      <vt:lpstr>Sheet1 (3)</vt:lpstr>
      <vt:lpstr>ورقة1</vt:lpstr>
      <vt:lpstr>Sheet1 (4)</vt:lpstr>
      <vt:lpstr>ورقة1 (2)</vt:lpstr>
      <vt:lpstr>Sheet1 (5)</vt:lpstr>
      <vt:lpstr>ورقة1 (3)</vt:lpstr>
      <vt:lpstr>Sheet1 (7)</vt:lpstr>
      <vt:lpstr>Sheet1 (8)</vt:lpstr>
      <vt:lpstr>ورقة1 (4)</vt:lpstr>
      <vt:lpstr>Sheet1 (9)</vt:lpstr>
      <vt:lpstr>ورقة1 (5)</vt:lpstr>
      <vt:lpstr>Sheet1 (10)</vt:lpstr>
      <vt:lpstr>ورقة1 (6)</vt:lpstr>
      <vt:lpstr>Sheet1 (11)</vt:lpstr>
      <vt:lpstr>ورقة1 (7)</vt:lpstr>
      <vt:lpstr>Sheet1 (12)</vt:lpstr>
      <vt:lpstr>ورقة1 (8)</vt:lpstr>
      <vt:lpstr>Sheet1 (13)</vt:lpstr>
      <vt:lpstr>ورقة1 (9)</vt:lpstr>
      <vt:lpstr>Sheet1 (14)</vt:lpstr>
      <vt:lpstr>ورقة1 (10)</vt:lpstr>
      <vt:lpstr>Sheet1 (15)</vt:lpstr>
      <vt:lpstr>ورقة1 (11)</vt:lpstr>
      <vt:lpstr>Sheet1 (16)</vt:lpstr>
      <vt:lpstr>ورقة1 (12)</vt:lpstr>
      <vt:lpstr>Sheet1 (17)</vt:lpstr>
      <vt:lpstr>ورقة1 (13)</vt:lpstr>
      <vt:lpstr>Sheet1 (18)</vt:lpstr>
      <vt:lpstr>ورقة1 (14)</vt:lpstr>
      <vt:lpstr>Sheet1 (19)</vt:lpstr>
      <vt:lpstr>ورقة1 (15)</vt:lpstr>
      <vt:lpstr>Sheet1 (20)</vt:lpstr>
      <vt:lpstr>ورقة1 (16)</vt:lpstr>
      <vt:lpstr>Sheet1 (21)</vt:lpstr>
      <vt:lpstr>ورقة1 (17)</vt:lpstr>
      <vt:lpstr>Sheet1 (6)</vt:lpstr>
      <vt:lpstr>Sheet1 (23)</vt:lpstr>
      <vt:lpstr>ورقة1 (18)</vt:lpstr>
      <vt:lpstr>Sheet1 (24)</vt:lpstr>
      <vt:lpstr>ورقة1 (19)</vt:lpstr>
      <vt:lpstr>Sheet1 (25)</vt:lpstr>
      <vt:lpstr>ورقة1 (20)</vt:lpstr>
      <vt:lpstr>Sheet1 (26)</vt:lpstr>
      <vt:lpstr>ورقة1 (21)</vt:lpstr>
      <vt:lpstr>Sheet1 (27)</vt:lpstr>
      <vt:lpstr>ورقة1 (22)</vt:lpstr>
      <vt:lpstr>Sheet1 (28)</vt:lpstr>
      <vt:lpstr>ورقة1 (23)</vt:lpstr>
      <vt:lpstr>Sheet1 (29)</vt:lpstr>
      <vt:lpstr>ورقة1 (24)</vt:lpstr>
      <vt:lpstr>Sheet1 (30)</vt:lpstr>
      <vt:lpstr>ورقة1 (25)</vt:lpstr>
      <vt:lpstr>Sheet1 (31)</vt:lpstr>
      <vt:lpstr>ورقة1 (26)</vt:lpstr>
      <vt:lpstr>Sheet1 (32)</vt:lpstr>
      <vt:lpstr>ورقة1 (27)</vt:lpstr>
      <vt:lpstr>Sheet1 (33)</vt:lpstr>
      <vt:lpstr>ورقة1 (28)</vt:lpstr>
      <vt:lpstr>Sheet1 (34)</vt:lpstr>
      <vt:lpstr>ورقة1 (29)</vt:lpstr>
      <vt:lpstr>Sheet1 (35)</vt:lpstr>
      <vt:lpstr>ورقة1 (30)</vt:lpstr>
      <vt:lpstr>Sheet1 (36)</vt:lpstr>
      <vt:lpstr>ورقة1 (31)</vt:lpstr>
      <vt:lpstr>Sheet1 (37)</vt:lpstr>
      <vt:lpstr>ورقة1 (32)</vt:lpstr>
      <vt:lpstr>Sheet1 (22)</vt:lpstr>
      <vt:lpstr>Sheet1 (39)</vt:lpstr>
      <vt:lpstr>ورقة1 (33)</vt:lpstr>
      <vt:lpstr>Sheet1 (40)</vt:lpstr>
      <vt:lpstr>ورقة1 (34)</vt:lpstr>
      <vt:lpstr>Sheet1 (41)</vt:lpstr>
      <vt:lpstr>ورقة1 (35)</vt:lpstr>
      <vt:lpstr>Sheet1 (42)</vt:lpstr>
      <vt:lpstr>ورقة1 (36)</vt:lpstr>
      <vt:lpstr>Sheet1 (43)</vt:lpstr>
      <vt:lpstr>ورقة1 (37)</vt:lpstr>
      <vt:lpstr>Sheet1 (44)</vt:lpstr>
      <vt:lpstr>ورقة1 (38)</vt:lpstr>
      <vt:lpstr>Sheet1 (45)</vt:lpstr>
      <vt:lpstr>ورقة1 (39)</vt:lpstr>
      <vt:lpstr>Sheet1 (46)</vt:lpstr>
      <vt:lpstr>ورقة1 (40)</vt:lpstr>
      <vt:lpstr>Sheet1 (47)</vt:lpstr>
      <vt:lpstr>ورقة1 (41)</vt:lpstr>
      <vt:lpstr>Sheet1 (48)</vt:lpstr>
      <vt:lpstr>ورقة1 (42)</vt:lpstr>
      <vt:lpstr>Sheet1 (49)</vt:lpstr>
      <vt:lpstr>ورقة1 (43)</vt:lpstr>
      <vt:lpstr>Sheet1 (50)</vt:lpstr>
      <vt:lpstr>ورقة1 (44)</vt:lpstr>
      <vt:lpstr>Sheet1 (51)</vt:lpstr>
      <vt:lpstr>ورقة1 (45)</vt:lpstr>
      <vt:lpstr>Sheet1 (52)</vt:lpstr>
      <vt:lpstr>ورقة1 (46)</vt:lpstr>
      <vt:lpstr>Sheet1 (53)</vt:lpstr>
      <vt:lpstr>ورقة1 (47)</vt:lpstr>
      <vt:lpstr>Sheet1 (54)</vt:lpstr>
      <vt:lpstr>ورقة1 (48)</vt:lpstr>
      <vt:lpstr>01</vt:lpstr>
      <vt:lpstr>Sheet2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RPC1</dc:creator>
  <cp:lastModifiedBy>嘟爱玩具工作号:Mr Bean</cp:lastModifiedBy>
  <dcterms:created xsi:type="dcterms:W3CDTF">2015-01-15T16:55:00Z</dcterms:created>
  <dcterms:modified xsi:type="dcterms:W3CDTF">2026-07-02T05:17:06Z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67CC92D8052842408D1B25942637BE46_13</vt:lpwstr>
  </property>
  <property fmtid="{D5CDD505-2E9C-101B-9397-08002B2CF9AE}" pid="3" name="KSOProductBuildVer">
    <vt:lpwstr>2052-12.1.0.26895</vt:lpwstr>
  </property>
  <property fmtid="{D5CDD505-2E9C-101B-9397-08002B2CF9AE}" pid="4" name="CalculationRule">
    <vt:i4>0</vt:i4>
  </property>
</Properties>
</file>