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131"/>
  <workbookPr codeName="ThisWorkbook"/>
  <xr:revisionPtr revIDLastSave="0" documentId="8_{56B041D6-6BBE-244D-A57C-E2D82E6AB0FF}" xr6:coauthVersionLast="47" xr6:coauthVersionMax="47" xr10:uidLastSave="{00000000-0000-0000-0000-000000000000}"/>
  <bookViews>
    <workbookView xWindow="0" yWindow="0" windowWidth="27945" windowHeight="11895" firstSheet="136" activeTab="136" xr2:uid="{00000000-000D-0000-FFFF-FFFF00000000}"/>
  </bookViews>
  <sheets>
    <sheet name="Sheet1" sheetId="13" state="hidden" r:id="rId1"/>
    <sheet name="Sheet1 (2)" sheetId="15" state="hidden" r:id="rId2"/>
    <sheet name="Sheet1 (3)" sheetId="16" state="hidden" r:id="rId3"/>
    <sheet name="ورقة1" sheetId="17" state="hidden" r:id="rId4"/>
    <sheet name="Sheet1 (4)" sheetId="18" state="hidden" r:id="rId5"/>
    <sheet name="ورقة1 (2)" sheetId="19" state="hidden" r:id="rId6"/>
    <sheet name="Sheet1 (5)" sheetId="20" state="hidden" r:id="rId7"/>
    <sheet name="ورقة1 (3)" sheetId="21" state="hidden" r:id="rId8"/>
    <sheet name="Sheet1 (7)" sheetId="23" state="hidden" r:id="rId9"/>
    <sheet name="Sheet1 (8)" sheetId="24" state="hidden" r:id="rId10"/>
    <sheet name="ورقة1 (4)" sheetId="25" state="hidden" r:id="rId11"/>
    <sheet name="Sheet1 (9)" sheetId="26" state="hidden" r:id="rId12"/>
    <sheet name="ورقة1 (5)" sheetId="27" state="hidden" r:id="rId13"/>
    <sheet name="Sheet1 (10)" sheetId="28" state="hidden" r:id="rId14"/>
    <sheet name="ورقة1 (6)" sheetId="29" state="hidden" r:id="rId15"/>
    <sheet name="Sheet1 (11)" sheetId="30" state="hidden" r:id="rId16"/>
    <sheet name="ورقة1 (7)" sheetId="31" state="hidden" r:id="rId17"/>
    <sheet name="Sheet1 (12)" sheetId="32" state="hidden" r:id="rId18"/>
    <sheet name="ورقة1 (8)" sheetId="33" state="hidden" r:id="rId19"/>
    <sheet name="Sheet1 (13)" sheetId="34" state="hidden" r:id="rId20"/>
    <sheet name="ورقة1 (9)" sheetId="35" state="hidden" r:id="rId21"/>
    <sheet name="Sheet1 (14)" sheetId="36" state="hidden" r:id="rId22"/>
    <sheet name="ورقة1 (10)" sheetId="37" state="hidden" r:id="rId23"/>
    <sheet name="Sheet1 (15)" sheetId="38" state="hidden" r:id="rId24"/>
    <sheet name="ورقة1 (11)" sheetId="39" state="hidden" r:id="rId25"/>
    <sheet name="Sheet1 (16)" sheetId="40" state="hidden" r:id="rId26"/>
    <sheet name="ورقة1 (12)" sheetId="41" state="hidden" r:id="rId27"/>
    <sheet name="Sheet1 (17)" sheetId="42" state="hidden" r:id="rId28"/>
    <sheet name="ورقة1 (13)" sheetId="43" state="hidden" r:id="rId29"/>
    <sheet name="Sheet1 (18)" sheetId="44" state="hidden" r:id="rId30"/>
    <sheet name="ورقة1 (14)" sheetId="45" state="hidden" r:id="rId31"/>
    <sheet name="Sheet1 (19)" sheetId="46" state="hidden" r:id="rId32"/>
    <sheet name="ورقة1 (15)" sheetId="47" state="hidden" r:id="rId33"/>
    <sheet name="Sheet1 (20)" sheetId="48" state="hidden" r:id="rId34"/>
    <sheet name="ورقة1 (16)" sheetId="49" state="hidden" r:id="rId35"/>
    <sheet name="Sheet1 (21)" sheetId="50" state="hidden" r:id="rId36"/>
    <sheet name="ورقة1 (17)" sheetId="51" state="hidden" r:id="rId37"/>
    <sheet name="Sheet1 (6)" sheetId="53" state="hidden" r:id="rId38"/>
    <sheet name="Sheet1 (23)" sheetId="54" state="hidden" r:id="rId39"/>
    <sheet name="ورقة1 (18)" sheetId="55" state="hidden" r:id="rId40"/>
    <sheet name="Sheet1 (24)" sheetId="56" state="hidden" r:id="rId41"/>
    <sheet name="ورقة1 (19)" sheetId="57" state="hidden" r:id="rId42"/>
    <sheet name="Sheet1 (25)" sheetId="58" state="hidden" r:id="rId43"/>
    <sheet name="ورقة1 (20)" sheetId="59" state="hidden" r:id="rId44"/>
    <sheet name="Sheet1 (26)" sheetId="60" state="hidden" r:id="rId45"/>
    <sheet name="ورقة1 (21)" sheetId="61" state="hidden" r:id="rId46"/>
    <sheet name="Sheet1 (27)" sheetId="62" state="hidden" r:id="rId47"/>
    <sheet name="ورقة1 (22)" sheetId="63" state="hidden" r:id="rId48"/>
    <sheet name="Sheet1 (28)" sheetId="64" state="hidden" r:id="rId49"/>
    <sheet name="ورقة1 (23)" sheetId="65" state="hidden" r:id="rId50"/>
    <sheet name="Sheet1 (29)" sheetId="66" state="hidden" r:id="rId51"/>
    <sheet name="ورقة1 (24)" sheetId="67" state="hidden" r:id="rId52"/>
    <sheet name="Sheet1 (30)" sheetId="68" state="hidden" r:id="rId53"/>
    <sheet name="ورقة1 (25)" sheetId="69" state="hidden" r:id="rId54"/>
    <sheet name="Sheet1 (31)" sheetId="70" state="hidden" r:id="rId55"/>
    <sheet name="ورقة1 (26)" sheetId="71" state="hidden" r:id="rId56"/>
    <sheet name="Sheet1 (32)" sheetId="72" state="hidden" r:id="rId57"/>
    <sheet name="ورقة1 (27)" sheetId="73" state="hidden" r:id="rId58"/>
    <sheet name="Sheet1 (33)" sheetId="74" state="hidden" r:id="rId59"/>
    <sheet name="ورقة1 (28)" sheetId="75" state="hidden" r:id="rId60"/>
    <sheet name="Sheet1 (34)" sheetId="76" state="hidden" r:id="rId61"/>
    <sheet name="ورقة1 (29)" sheetId="77" state="hidden" r:id="rId62"/>
    <sheet name="Sheet1 (35)" sheetId="78" state="hidden" r:id="rId63"/>
    <sheet name="ورقة1 (30)" sheetId="79" state="hidden" r:id="rId64"/>
    <sheet name="Sheet1 (36)" sheetId="80" state="hidden" r:id="rId65"/>
    <sheet name="ورقة1 (31)" sheetId="81" state="hidden" r:id="rId66"/>
    <sheet name="Sheet1 (37)" sheetId="82" state="hidden" r:id="rId67"/>
    <sheet name="ورقة1 (32)" sheetId="83" state="hidden" r:id="rId68"/>
    <sheet name="Sheet1 (22)" sheetId="85" state="hidden" r:id="rId69"/>
    <sheet name="Sheet1 (39)" sheetId="86" state="hidden" r:id="rId70"/>
    <sheet name="ورقة1 (33)" sheetId="87" state="hidden" r:id="rId71"/>
    <sheet name="Sheet1 (40)" sheetId="88" state="hidden" r:id="rId72"/>
    <sheet name="ورقة1 (34)" sheetId="89" state="hidden" r:id="rId73"/>
    <sheet name="Sheet1 (41)" sheetId="90" state="hidden" r:id="rId74"/>
    <sheet name="ورقة1 (35)" sheetId="91" state="hidden" r:id="rId75"/>
    <sheet name="Sheet1 (42)" sheetId="92" state="hidden" r:id="rId76"/>
    <sheet name="ورقة1 (36)" sheetId="93" state="hidden" r:id="rId77"/>
    <sheet name="Sheet1 (43)" sheetId="94" state="hidden" r:id="rId78"/>
    <sheet name="ورقة1 (37)" sheetId="95" state="hidden" r:id="rId79"/>
    <sheet name="Sheet1 (44)" sheetId="96" state="hidden" r:id="rId80"/>
    <sheet name="ورقة1 (38)" sheetId="97" state="hidden" r:id="rId81"/>
    <sheet name="Sheet1 (45)" sheetId="98" state="hidden" r:id="rId82"/>
    <sheet name="ورقة1 (39)" sheetId="99" state="hidden" r:id="rId83"/>
    <sheet name="Sheet1 (46)" sheetId="100" state="hidden" r:id="rId84"/>
    <sheet name="ورقة1 (40)" sheetId="101" state="hidden" r:id="rId85"/>
    <sheet name="Sheet1 (47)" sheetId="102" state="hidden" r:id="rId86"/>
    <sheet name="ورقة1 (41)" sheetId="103" state="hidden" r:id="rId87"/>
    <sheet name="Sheet1 (48)" sheetId="104" state="hidden" r:id="rId88"/>
    <sheet name="ورقة1 (42)" sheetId="105" state="hidden" r:id="rId89"/>
    <sheet name="Sheet1 (49)" sheetId="106" state="hidden" r:id="rId90"/>
    <sheet name="ورقة1 (43)" sheetId="107" state="hidden" r:id="rId91"/>
    <sheet name="Sheet1 (50)" sheetId="108" state="hidden" r:id="rId92"/>
    <sheet name="ورقة1 (44)" sheetId="109" state="hidden" r:id="rId93"/>
    <sheet name="Sheet1 (51)" sheetId="110" state="hidden" r:id="rId94"/>
    <sheet name="ورقة1 (45)" sheetId="111" state="hidden" r:id="rId95"/>
    <sheet name="Sheet1 (52)" sheetId="112" state="hidden" r:id="rId96"/>
    <sheet name="ورقة1 (46)" sheetId="113" state="hidden" r:id="rId97"/>
    <sheet name="Sheet1 (53)" sheetId="114" state="hidden" r:id="rId98"/>
    <sheet name="ورقة1 (47)" sheetId="115" state="hidden" r:id="rId99"/>
    <sheet name="Sheet1 (54)" sheetId="116" state="hidden" r:id="rId100"/>
    <sheet name="ورقة1 (48)" sheetId="117" state="hidden" r:id="rId101"/>
    <sheet name="Sheet1 (38)" sheetId="119" state="hidden" r:id="rId102"/>
    <sheet name="Sheet1 (56)" sheetId="120" state="hidden" r:id="rId103"/>
    <sheet name="ورقة1 (49)" sheetId="121" state="hidden" r:id="rId104"/>
    <sheet name="Sheet1 (57)" sheetId="122" state="hidden" r:id="rId105"/>
    <sheet name="ورقة1 (50)" sheetId="123" state="hidden" r:id="rId106"/>
    <sheet name="Sheet1 (58)" sheetId="124" state="hidden" r:id="rId107"/>
    <sheet name="ورقة1 (51)" sheetId="125" state="hidden" r:id="rId108"/>
    <sheet name="Sheet1 (59)" sheetId="126" state="hidden" r:id="rId109"/>
    <sheet name="ورقة1 (52)" sheetId="127" state="hidden" r:id="rId110"/>
    <sheet name="Sheet1 (60)" sheetId="128" state="hidden" r:id="rId111"/>
    <sheet name="ورقة1 (53)" sheetId="129" state="hidden" r:id="rId112"/>
    <sheet name="Sheet1 (61)" sheetId="130" state="hidden" r:id="rId113"/>
    <sheet name="ورقة1 (54)" sheetId="131" state="hidden" r:id="rId114"/>
    <sheet name="Sheet1 (62)" sheetId="132" state="hidden" r:id="rId115"/>
    <sheet name="ورقة1 (55)" sheetId="133" state="hidden" r:id="rId116"/>
    <sheet name="Sheet1 (63)" sheetId="134" state="hidden" r:id="rId117"/>
    <sheet name="ورقة1 (56)" sheetId="135" state="hidden" r:id="rId118"/>
    <sheet name="Sheet1 (64)" sheetId="136" state="hidden" r:id="rId119"/>
    <sheet name="ورقة1 (57)" sheetId="137" state="hidden" r:id="rId120"/>
    <sheet name="Sheet1 (65)" sheetId="138" state="hidden" r:id="rId121"/>
    <sheet name="ورقة1 (58)" sheetId="139" state="hidden" r:id="rId122"/>
    <sheet name="Sheet1 (66)" sheetId="140" state="hidden" r:id="rId123"/>
    <sheet name="ورقة1 (59)" sheetId="141" state="hidden" r:id="rId124"/>
    <sheet name="Sheet1 (67)" sheetId="142" state="hidden" r:id="rId125"/>
    <sheet name="ورقة1 (60)" sheetId="143" state="hidden" r:id="rId126"/>
    <sheet name="Sheet1 (68)" sheetId="144" state="hidden" r:id="rId127"/>
    <sheet name="ورقة1 (61)" sheetId="145" state="hidden" r:id="rId128"/>
    <sheet name="Sheet1 (69)" sheetId="146" state="hidden" r:id="rId129"/>
    <sheet name="ورقة1 (62)" sheetId="147" state="hidden" r:id="rId130"/>
    <sheet name="Sheet1 (70)" sheetId="148" state="hidden" r:id="rId131"/>
    <sheet name="ورقة1 (63)" sheetId="149" state="hidden" r:id="rId132"/>
    <sheet name="Sheet1 (71)" sheetId="150" state="hidden" r:id="rId133"/>
    <sheet name="ورقة1 (64)" sheetId="151" state="hidden" r:id="rId134"/>
    <sheet name="Sheet1 (72)" sheetId="152" state="hidden" r:id="rId135"/>
    <sheet name="ورقة1 (65)" sheetId="153" state="hidden" r:id="rId136"/>
    <sheet name="Sheet1 (73)" sheetId="154" r:id="rId137"/>
    <sheet name="Sheet2" sheetId="155" r:id="rId138"/>
  </sheet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87" i="153" l="1"/>
  <c r="K87" i="153"/>
  <c r="I87" i="153"/>
  <c r="G87" i="153"/>
  <c r="F87" i="153"/>
  <c r="M86" i="153"/>
  <c r="K86" i="153"/>
  <c r="J86" i="153"/>
  <c r="I86" i="153"/>
  <c r="G86" i="153"/>
  <c r="M85" i="153"/>
  <c r="K85" i="153"/>
  <c r="J85" i="153"/>
  <c r="I85" i="153"/>
  <c r="G85" i="153"/>
  <c r="M84" i="153"/>
  <c r="K84" i="153"/>
  <c r="J84" i="153"/>
  <c r="I84" i="153"/>
  <c r="G84" i="153"/>
  <c r="M83" i="153"/>
  <c r="K83" i="153"/>
  <c r="J83" i="153"/>
  <c r="I83" i="153"/>
  <c r="G83" i="153"/>
  <c r="M82" i="153"/>
  <c r="K82" i="153"/>
  <c r="J82" i="153"/>
  <c r="I82" i="153"/>
  <c r="G82" i="153"/>
  <c r="M81" i="153"/>
  <c r="K81" i="153"/>
  <c r="J81" i="153"/>
  <c r="I81" i="153"/>
  <c r="G81" i="153"/>
  <c r="M80" i="153"/>
  <c r="K80" i="153"/>
  <c r="J80" i="153"/>
  <c r="I80" i="153"/>
  <c r="G80" i="153"/>
  <c r="M79" i="153"/>
  <c r="K79" i="153"/>
  <c r="J79" i="153"/>
  <c r="I79" i="153"/>
  <c r="G79" i="153"/>
  <c r="M78" i="153"/>
  <c r="K78" i="153"/>
  <c r="J78" i="153"/>
  <c r="I78" i="153"/>
  <c r="G78" i="153"/>
  <c r="M77" i="153"/>
  <c r="K77" i="153"/>
  <c r="J77" i="153"/>
  <c r="I77" i="153"/>
  <c r="G77" i="153"/>
  <c r="M76" i="153"/>
  <c r="K76" i="153"/>
  <c r="J76" i="153"/>
  <c r="I76" i="153"/>
  <c r="G76" i="153"/>
  <c r="M75" i="153"/>
  <c r="K75" i="153"/>
  <c r="J75" i="153"/>
  <c r="I75" i="153"/>
  <c r="G75" i="153"/>
  <c r="M74" i="153"/>
  <c r="K74" i="153"/>
  <c r="J74" i="153"/>
  <c r="I74" i="153"/>
  <c r="G74" i="153"/>
  <c r="M73" i="153"/>
  <c r="K73" i="153"/>
  <c r="J73" i="153"/>
  <c r="I73" i="153"/>
  <c r="G73" i="153"/>
  <c r="M72" i="153"/>
  <c r="K72" i="153"/>
  <c r="J72" i="153"/>
  <c r="I72" i="153"/>
  <c r="G72" i="153"/>
  <c r="M71" i="153"/>
  <c r="K71" i="153"/>
  <c r="J71" i="153"/>
  <c r="I71" i="153"/>
  <c r="G71" i="153"/>
  <c r="M70" i="153"/>
  <c r="K70" i="153"/>
  <c r="J70" i="153"/>
  <c r="I70" i="153"/>
  <c r="G70" i="153"/>
  <c r="M69" i="153"/>
  <c r="K69" i="153"/>
  <c r="J69" i="153"/>
  <c r="I69" i="153"/>
  <c r="G69" i="153"/>
  <c r="M68" i="153"/>
  <c r="K68" i="153"/>
  <c r="J68" i="153"/>
  <c r="I68" i="153"/>
  <c r="G68" i="153"/>
  <c r="M67" i="153"/>
  <c r="K67" i="153"/>
  <c r="J67" i="153"/>
  <c r="I67" i="153"/>
  <c r="G67" i="153"/>
  <c r="M66" i="153"/>
  <c r="K66" i="153"/>
  <c r="I66" i="153"/>
  <c r="G66" i="153"/>
  <c r="M65" i="153"/>
  <c r="K65" i="153"/>
  <c r="I65" i="153"/>
  <c r="G65" i="153"/>
  <c r="M64" i="153"/>
  <c r="K64" i="153"/>
  <c r="I64" i="153"/>
  <c r="G64" i="153"/>
  <c r="M63" i="153"/>
  <c r="K63" i="153"/>
  <c r="I63" i="153"/>
  <c r="G63" i="153"/>
  <c r="M62" i="153"/>
  <c r="K62" i="153"/>
  <c r="I62" i="153"/>
  <c r="G62" i="153"/>
  <c r="M61" i="153"/>
  <c r="K61" i="153"/>
  <c r="J61" i="153"/>
  <c r="I61" i="153"/>
  <c r="G61" i="153"/>
  <c r="M60" i="153"/>
  <c r="K60" i="153"/>
  <c r="J60" i="153"/>
  <c r="I60" i="153"/>
  <c r="G60" i="153"/>
  <c r="M59" i="153"/>
  <c r="K59" i="153"/>
  <c r="J59" i="153"/>
  <c r="I59" i="153"/>
  <c r="G59" i="153"/>
  <c r="M58" i="153"/>
  <c r="K58" i="153"/>
  <c r="J58" i="153"/>
  <c r="I58" i="153"/>
  <c r="G58" i="153"/>
  <c r="M57" i="153"/>
  <c r="K57" i="153"/>
  <c r="J57" i="153"/>
  <c r="I57" i="153"/>
  <c r="G57" i="153"/>
  <c r="M56" i="153"/>
  <c r="K56" i="153"/>
  <c r="J56" i="153"/>
  <c r="I56" i="153"/>
  <c r="G56" i="153"/>
  <c r="M55" i="153"/>
  <c r="K55" i="153"/>
  <c r="J55" i="153"/>
  <c r="I55" i="153"/>
  <c r="G55" i="153"/>
  <c r="M54" i="153"/>
  <c r="K54" i="153"/>
  <c r="J54" i="153"/>
  <c r="I54" i="153"/>
  <c r="G54" i="153"/>
  <c r="M53" i="153"/>
  <c r="K53" i="153"/>
  <c r="J53" i="153"/>
  <c r="I53" i="153"/>
  <c r="G53" i="153"/>
  <c r="M52" i="153"/>
  <c r="K52" i="153"/>
  <c r="J52" i="153"/>
  <c r="I52" i="153"/>
  <c r="G52" i="153"/>
  <c r="M51" i="153"/>
  <c r="K51" i="153"/>
  <c r="J51" i="153"/>
  <c r="I51" i="153"/>
  <c r="G51" i="153"/>
  <c r="M50" i="153"/>
  <c r="K50" i="153"/>
  <c r="J50" i="153"/>
  <c r="I50" i="153"/>
  <c r="G50" i="153"/>
  <c r="M49" i="153"/>
  <c r="K49" i="153"/>
  <c r="J49" i="153"/>
  <c r="I49" i="153"/>
  <c r="G49" i="153"/>
  <c r="M48" i="153"/>
  <c r="K48" i="153"/>
  <c r="J48" i="153"/>
  <c r="I48" i="153"/>
  <c r="G48" i="153"/>
  <c r="M47" i="153"/>
  <c r="K47" i="153"/>
  <c r="J47" i="153"/>
  <c r="I47" i="153"/>
  <c r="G47" i="153"/>
  <c r="M46" i="153"/>
  <c r="K46" i="153"/>
  <c r="I46" i="153"/>
  <c r="G46" i="153"/>
  <c r="M45" i="153"/>
  <c r="K45" i="153"/>
  <c r="J45" i="153"/>
  <c r="I45" i="153"/>
  <c r="G45" i="153"/>
  <c r="M44" i="153"/>
  <c r="K44" i="153"/>
  <c r="J44" i="153"/>
  <c r="I44" i="153"/>
  <c r="G44" i="153"/>
  <c r="M43" i="153"/>
  <c r="K43" i="153"/>
  <c r="J43" i="153"/>
  <c r="I43" i="153"/>
  <c r="G43" i="153"/>
  <c r="M42" i="153"/>
  <c r="K42" i="153"/>
  <c r="J42" i="153"/>
  <c r="I42" i="153"/>
  <c r="G42" i="153"/>
  <c r="M41" i="153"/>
  <c r="K41" i="153"/>
  <c r="J41" i="153"/>
  <c r="I41" i="153"/>
  <c r="G41" i="153"/>
  <c r="M40" i="153"/>
  <c r="K40" i="153"/>
  <c r="J40" i="153"/>
  <c r="I40" i="153"/>
  <c r="G40" i="153"/>
  <c r="M39" i="153"/>
  <c r="K39" i="153"/>
  <c r="J39" i="153"/>
  <c r="I39" i="153"/>
  <c r="G39" i="153"/>
  <c r="M38" i="153"/>
  <c r="K38" i="153"/>
  <c r="J38" i="153"/>
  <c r="I38" i="153"/>
  <c r="G38" i="153"/>
  <c r="M37" i="153"/>
  <c r="K37" i="153"/>
  <c r="J37" i="153"/>
  <c r="I37" i="153"/>
  <c r="G37" i="153"/>
  <c r="M36" i="153"/>
  <c r="K36" i="153"/>
  <c r="J36" i="153"/>
  <c r="I36" i="153"/>
  <c r="G36" i="153"/>
  <c r="M35" i="153"/>
  <c r="K35" i="153"/>
  <c r="J35" i="153"/>
  <c r="I35" i="153"/>
  <c r="G35" i="153"/>
  <c r="M34" i="153"/>
  <c r="K34" i="153"/>
  <c r="J34" i="153"/>
  <c r="I34" i="153"/>
  <c r="G34" i="153"/>
  <c r="M33" i="153"/>
  <c r="K33" i="153"/>
  <c r="J33" i="153"/>
  <c r="I33" i="153"/>
  <c r="G33" i="153"/>
  <c r="M32" i="153"/>
  <c r="K32" i="153"/>
  <c r="J32" i="153"/>
  <c r="I32" i="153"/>
  <c r="G32" i="153"/>
  <c r="M31" i="153"/>
  <c r="K31" i="153"/>
  <c r="J31" i="153"/>
  <c r="I31" i="153"/>
  <c r="G31" i="153"/>
  <c r="M30" i="153"/>
  <c r="K30" i="153"/>
  <c r="J30" i="153"/>
  <c r="I30" i="153"/>
  <c r="G30" i="153"/>
  <c r="M29" i="153"/>
  <c r="K29" i="153"/>
  <c r="J29" i="153"/>
  <c r="I29" i="153"/>
  <c r="G29" i="153"/>
  <c r="M28" i="153"/>
  <c r="K28" i="153"/>
  <c r="J28" i="153"/>
  <c r="I28" i="153"/>
  <c r="G28" i="153"/>
  <c r="M27" i="153"/>
  <c r="K27" i="153"/>
  <c r="J27" i="153"/>
  <c r="I27" i="153"/>
  <c r="G27" i="153"/>
  <c r="M26" i="153"/>
  <c r="K26" i="153"/>
  <c r="J26" i="153"/>
  <c r="I26" i="153"/>
  <c r="G26" i="153"/>
  <c r="M25" i="153"/>
  <c r="K25" i="153"/>
  <c r="J25" i="153"/>
  <c r="I25" i="153"/>
  <c r="G25" i="153"/>
  <c r="M24" i="153"/>
  <c r="K24" i="153"/>
  <c r="J24" i="153"/>
  <c r="I24" i="153"/>
  <c r="G24" i="153"/>
  <c r="M23" i="153"/>
  <c r="K23" i="153"/>
  <c r="J23" i="153"/>
  <c r="I23" i="153"/>
  <c r="G23" i="153"/>
  <c r="M22" i="153"/>
  <c r="K22" i="153"/>
  <c r="J22" i="153"/>
  <c r="I22" i="153"/>
  <c r="G22" i="153"/>
  <c r="M21" i="153"/>
  <c r="K21" i="153"/>
  <c r="J21" i="153"/>
  <c r="I21" i="153"/>
  <c r="G21" i="153"/>
  <c r="M20" i="153"/>
  <c r="K20" i="153"/>
  <c r="J20" i="153"/>
  <c r="I20" i="153"/>
  <c r="G20" i="153"/>
  <c r="M19" i="153"/>
  <c r="K19" i="153"/>
  <c r="J19" i="153"/>
  <c r="I19" i="153"/>
  <c r="G19" i="153"/>
  <c r="M18" i="153"/>
  <c r="K18" i="153"/>
  <c r="J18" i="153"/>
  <c r="I18" i="153"/>
  <c r="G18" i="153"/>
  <c r="M17" i="153"/>
  <c r="K17" i="153"/>
  <c r="J17" i="153"/>
  <c r="I17" i="153"/>
  <c r="G17" i="153"/>
  <c r="M16" i="153"/>
  <c r="K16" i="153"/>
  <c r="J16" i="153"/>
  <c r="I16" i="153"/>
  <c r="G16" i="153"/>
  <c r="M15" i="153"/>
  <c r="K15" i="153"/>
  <c r="J15" i="153"/>
  <c r="I15" i="153"/>
  <c r="G15" i="153"/>
  <c r="M14" i="153"/>
  <c r="K14" i="153"/>
  <c r="J14" i="153"/>
  <c r="I14" i="153"/>
  <c r="G14" i="153"/>
  <c r="M13" i="153"/>
  <c r="K13" i="153"/>
  <c r="J13" i="153"/>
  <c r="I13" i="153"/>
  <c r="G13" i="153"/>
  <c r="M12" i="153"/>
  <c r="K12" i="153"/>
  <c r="J12" i="153"/>
  <c r="I12" i="153"/>
  <c r="G12" i="153"/>
  <c r="M11" i="153"/>
  <c r="K11" i="153"/>
  <c r="J11" i="153"/>
  <c r="I11" i="153"/>
  <c r="G11" i="153"/>
  <c r="M10" i="153"/>
  <c r="K10" i="153"/>
  <c r="J10" i="153"/>
  <c r="I10" i="153"/>
  <c r="G10" i="153"/>
  <c r="M9" i="153"/>
  <c r="K9" i="153"/>
  <c r="J9" i="153"/>
  <c r="I9" i="153"/>
  <c r="G9" i="153"/>
  <c r="M8" i="153"/>
  <c r="K8" i="153"/>
  <c r="J8" i="153"/>
  <c r="I8" i="153"/>
  <c r="G8" i="153"/>
  <c r="M10" i="152"/>
  <c r="L10" i="152"/>
  <c r="K10" i="152"/>
  <c r="J10" i="152"/>
  <c r="I10" i="152"/>
  <c r="H10" i="152"/>
  <c r="G10" i="152"/>
  <c r="F10" i="152"/>
  <c r="M9" i="152"/>
  <c r="K9" i="152"/>
  <c r="I9" i="152"/>
  <c r="G9" i="152"/>
  <c r="M8" i="152"/>
  <c r="K8" i="152"/>
  <c r="I8" i="152"/>
  <c r="G8" i="152"/>
  <c r="M7" i="152"/>
  <c r="K7" i="152"/>
  <c r="I7" i="152"/>
  <c r="G7" i="152"/>
  <c r="M87" i="151"/>
  <c r="K87" i="151"/>
  <c r="I87" i="151"/>
  <c r="G87" i="151"/>
  <c r="F87" i="151"/>
  <c r="M86" i="151"/>
  <c r="K86" i="151"/>
  <c r="J86" i="151"/>
  <c r="I86" i="151"/>
  <c r="G86" i="151"/>
  <c r="M85" i="151"/>
  <c r="K85" i="151"/>
  <c r="J85" i="151"/>
  <c r="I85" i="151"/>
  <c r="G85" i="151"/>
  <c r="M84" i="151"/>
  <c r="K84" i="151"/>
  <c r="J84" i="151"/>
  <c r="I84" i="151"/>
  <c r="G84" i="151"/>
  <c r="M83" i="151"/>
  <c r="K83" i="151"/>
  <c r="J83" i="151"/>
  <c r="I83" i="151"/>
  <c r="G83" i="151"/>
  <c r="M82" i="151"/>
  <c r="K82" i="151"/>
  <c r="J82" i="151"/>
  <c r="I82" i="151"/>
  <c r="G82" i="151"/>
  <c r="M81" i="151"/>
  <c r="K81" i="151"/>
  <c r="J81" i="151"/>
  <c r="I81" i="151"/>
  <c r="G81" i="151"/>
  <c r="M80" i="151"/>
  <c r="K80" i="151"/>
  <c r="J80" i="151"/>
  <c r="I80" i="151"/>
  <c r="G80" i="151"/>
  <c r="M79" i="151"/>
  <c r="K79" i="151"/>
  <c r="J79" i="151"/>
  <c r="I79" i="151"/>
  <c r="G79" i="151"/>
  <c r="M78" i="151"/>
  <c r="K78" i="151"/>
  <c r="J78" i="151"/>
  <c r="I78" i="151"/>
  <c r="G78" i="151"/>
  <c r="M77" i="151"/>
  <c r="K77" i="151"/>
  <c r="J77" i="151"/>
  <c r="I77" i="151"/>
  <c r="G77" i="151"/>
  <c r="M76" i="151"/>
  <c r="K76" i="151"/>
  <c r="J76" i="151"/>
  <c r="I76" i="151"/>
  <c r="G76" i="151"/>
  <c r="M75" i="151"/>
  <c r="K75" i="151"/>
  <c r="J75" i="151"/>
  <c r="I75" i="151"/>
  <c r="G75" i="151"/>
  <c r="M74" i="151"/>
  <c r="K74" i="151"/>
  <c r="J74" i="151"/>
  <c r="I74" i="151"/>
  <c r="G74" i="151"/>
  <c r="M73" i="151"/>
  <c r="K73" i="151"/>
  <c r="J73" i="151"/>
  <c r="I73" i="151"/>
  <c r="G73" i="151"/>
  <c r="M72" i="151"/>
  <c r="K72" i="151"/>
  <c r="J72" i="151"/>
  <c r="I72" i="151"/>
  <c r="G72" i="151"/>
  <c r="M71" i="151"/>
  <c r="K71" i="151"/>
  <c r="J71" i="151"/>
  <c r="I71" i="151"/>
  <c r="G71" i="151"/>
  <c r="M70" i="151"/>
  <c r="K70" i="151"/>
  <c r="J70" i="151"/>
  <c r="I70" i="151"/>
  <c r="G70" i="151"/>
  <c r="M69" i="151"/>
  <c r="K69" i="151"/>
  <c r="J69" i="151"/>
  <c r="I69" i="151"/>
  <c r="G69" i="151"/>
  <c r="M68" i="151"/>
  <c r="K68" i="151"/>
  <c r="J68" i="151"/>
  <c r="I68" i="151"/>
  <c r="G68" i="151"/>
  <c r="M67" i="151"/>
  <c r="K67" i="151"/>
  <c r="J67" i="151"/>
  <c r="I67" i="151"/>
  <c r="G67" i="151"/>
  <c r="M66" i="151"/>
  <c r="K66" i="151"/>
  <c r="I66" i="151"/>
  <c r="G66" i="151"/>
  <c r="M65" i="151"/>
  <c r="K65" i="151"/>
  <c r="I65" i="151"/>
  <c r="G65" i="151"/>
  <c r="M64" i="151"/>
  <c r="K64" i="151"/>
  <c r="I64" i="151"/>
  <c r="G64" i="151"/>
  <c r="M63" i="151"/>
  <c r="K63" i="151"/>
  <c r="I63" i="151"/>
  <c r="G63" i="151"/>
  <c r="M62" i="151"/>
  <c r="K62" i="151"/>
  <c r="I62" i="151"/>
  <c r="G62" i="151"/>
  <c r="M61" i="151"/>
  <c r="K61" i="151"/>
  <c r="J61" i="151"/>
  <c r="I61" i="151"/>
  <c r="G61" i="151"/>
  <c r="M60" i="151"/>
  <c r="K60" i="151"/>
  <c r="J60" i="151"/>
  <c r="I60" i="151"/>
  <c r="G60" i="151"/>
  <c r="M59" i="151"/>
  <c r="K59" i="151"/>
  <c r="J59" i="151"/>
  <c r="I59" i="151"/>
  <c r="G59" i="151"/>
  <c r="M58" i="151"/>
  <c r="K58" i="151"/>
  <c r="J58" i="151"/>
  <c r="I58" i="151"/>
  <c r="G58" i="151"/>
  <c r="M57" i="151"/>
  <c r="K57" i="151"/>
  <c r="J57" i="151"/>
  <c r="I57" i="151"/>
  <c r="G57" i="151"/>
  <c r="M56" i="151"/>
  <c r="K56" i="151"/>
  <c r="J56" i="151"/>
  <c r="I56" i="151"/>
  <c r="G56" i="151"/>
  <c r="M55" i="151"/>
  <c r="K55" i="151"/>
  <c r="J55" i="151"/>
  <c r="I55" i="151"/>
  <c r="G55" i="151"/>
  <c r="M54" i="151"/>
  <c r="K54" i="151"/>
  <c r="J54" i="151"/>
  <c r="I54" i="151"/>
  <c r="G54" i="151"/>
  <c r="M53" i="151"/>
  <c r="K53" i="151"/>
  <c r="J53" i="151"/>
  <c r="I53" i="151"/>
  <c r="G53" i="151"/>
  <c r="M52" i="151"/>
  <c r="K52" i="151"/>
  <c r="J52" i="151"/>
  <c r="I52" i="151"/>
  <c r="G52" i="151"/>
  <c r="M51" i="151"/>
  <c r="K51" i="151"/>
  <c r="J51" i="151"/>
  <c r="I51" i="151"/>
  <c r="G51" i="151"/>
  <c r="M50" i="151"/>
  <c r="K50" i="151"/>
  <c r="J50" i="151"/>
  <c r="I50" i="151"/>
  <c r="G50" i="151"/>
  <c r="M49" i="151"/>
  <c r="K49" i="151"/>
  <c r="J49" i="151"/>
  <c r="I49" i="151"/>
  <c r="G49" i="151"/>
  <c r="M48" i="151"/>
  <c r="K48" i="151"/>
  <c r="J48" i="151"/>
  <c r="I48" i="151"/>
  <c r="G48" i="151"/>
  <c r="M47" i="151"/>
  <c r="K47" i="151"/>
  <c r="J47" i="151"/>
  <c r="I47" i="151"/>
  <c r="G47" i="151"/>
  <c r="M46" i="151"/>
  <c r="K46" i="151"/>
  <c r="I46" i="151"/>
  <c r="G46" i="151"/>
  <c r="M45" i="151"/>
  <c r="K45" i="151"/>
  <c r="J45" i="151"/>
  <c r="I45" i="151"/>
  <c r="G45" i="151"/>
  <c r="M44" i="151"/>
  <c r="K44" i="151"/>
  <c r="J44" i="151"/>
  <c r="I44" i="151"/>
  <c r="G44" i="151"/>
  <c r="M43" i="151"/>
  <c r="K43" i="151"/>
  <c r="J43" i="151"/>
  <c r="I43" i="151"/>
  <c r="G43" i="151"/>
  <c r="M42" i="151"/>
  <c r="K42" i="151"/>
  <c r="J42" i="151"/>
  <c r="I42" i="151"/>
  <c r="G42" i="151"/>
  <c r="M41" i="151"/>
  <c r="K41" i="151"/>
  <c r="J41" i="151"/>
  <c r="I41" i="151"/>
  <c r="G41" i="151"/>
  <c r="M40" i="151"/>
  <c r="K40" i="151"/>
  <c r="J40" i="151"/>
  <c r="I40" i="151"/>
  <c r="G40" i="151"/>
  <c r="M39" i="151"/>
  <c r="K39" i="151"/>
  <c r="J39" i="151"/>
  <c r="I39" i="151"/>
  <c r="G39" i="151"/>
  <c r="M38" i="151"/>
  <c r="K38" i="151"/>
  <c r="J38" i="151"/>
  <c r="I38" i="151"/>
  <c r="G38" i="151"/>
  <c r="M37" i="151"/>
  <c r="K37" i="151"/>
  <c r="J37" i="151"/>
  <c r="I37" i="151"/>
  <c r="G37" i="151"/>
  <c r="M36" i="151"/>
  <c r="K36" i="151"/>
  <c r="J36" i="151"/>
  <c r="I36" i="151"/>
  <c r="G36" i="151"/>
  <c r="M35" i="151"/>
  <c r="K35" i="151"/>
  <c r="J35" i="151"/>
  <c r="I35" i="151"/>
  <c r="G35" i="151"/>
  <c r="M34" i="151"/>
  <c r="K34" i="151"/>
  <c r="J34" i="151"/>
  <c r="I34" i="151"/>
  <c r="G34" i="151"/>
  <c r="M33" i="151"/>
  <c r="K33" i="151"/>
  <c r="J33" i="151"/>
  <c r="I33" i="151"/>
  <c r="G33" i="151"/>
  <c r="M32" i="151"/>
  <c r="K32" i="151"/>
  <c r="J32" i="151"/>
  <c r="I32" i="151"/>
  <c r="G32" i="151"/>
  <c r="M31" i="151"/>
  <c r="K31" i="151"/>
  <c r="J31" i="151"/>
  <c r="I31" i="151"/>
  <c r="G31" i="151"/>
  <c r="M30" i="151"/>
  <c r="K30" i="151"/>
  <c r="J30" i="151"/>
  <c r="I30" i="151"/>
  <c r="G30" i="151"/>
  <c r="M29" i="151"/>
  <c r="K29" i="151"/>
  <c r="J29" i="151"/>
  <c r="I29" i="151"/>
  <c r="G29" i="151"/>
  <c r="M28" i="151"/>
  <c r="K28" i="151"/>
  <c r="J28" i="151"/>
  <c r="I28" i="151"/>
  <c r="G28" i="151"/>
  <c r="M27" i="151"/>
  <c r="K27" i="151"/>
  <c r="J27" i="151"/>
  <c r="I27" i="151"/>
  <c r="G27" i="151"/>
  <c r="M26" i="151"/>
  <c r="K26" i="151"/>
  <c r="J26" i="151"/>
  <c r="I26" i="151"/>
  <c r="G26" i="151"/>
  <c r="M25" i="151"/>
  <c r="K25" i="151"/>
  <c r="J25" i="151"/>
  <c r="I25" i="151"/>
  <c r="G25" i="151"/>
  <c r="M24" i="151"/>
  <c r="K24" i="151"/>
  <c r="J24" i="151"/>
  <c r="I24" i="151"/>
  <c r="G24" i="151"/>
  <c r="M23" i="151"/>
  <c r="K23" i="151"/>
  <c r="J23" i="151"/>
  <c r="I23" i="151"/>
  <c r="G23" i="151"/>
  <c r="M22" i="151"/>
  <c r="K22" i="151"/>
  <c r="J22" i="151"/>
  <c r="I22" i="151"/>
  <c r="G22" i="151"/>
  <c r="M21" i="151"/>
  <c r="K21" i="151"/>
  <c r="J21" i="151"/>
  <c r="I21" i="151"/>
  <c r="G21" i="151"/>
  <c r="M20" i="151"/>
  <c r="K20" i="151"/>
  <c r="J20" i="151"/>
  <c r="I20" i="151"/>
  <c r="G20" i="151"/>
  <c r="M19" i="151"/>
  <c r="K19" i="151"/>
  <c r="J19" i="151"/>
  <c r="I19" i="151"/>
  <c r="G19" i="151"/>
  <c r="M18" i="151"/>
  <c r="K18" i="151"/>
  <c r="J18" i="151"/>
  <c r="I18" i="151"/>
  <c r="G18" i="151"/>
  <c r="M17" i="151"/>
  <c r="K17" i="151"/>
  <c r="J17" i="151"/>
  <c r="I17" i="151"/>
  <c r="G17" i="151"/>
  <c r="M16" i="151"/>
  <c r="K16" i="151"/>
  <c r="J16" i="151"/>
  <c r="I16" i="151"/>
  <c r="G16" i="151"/>
  <c r="M15" i="151"/>
  <c r="K15" i="151"/>
  <c r="J15" i="151"/>
  <c r="I15" i="151"/>
  <c r="G15" i="151"/>
  <c r="M14" i="151"/>
  <c r="K14" i="151"/>
  <c r="J14" i="151"/>
  <c r="I14" i="151"/>
  <c r="G14" i="151"/>
  <c r="M13" i="151"/>
  <c r="K13" i="151"/>
  <c r="J13" i="151"/>
  <c r="I13" i="151"/>
  <c r="G13" i="151"/>
  <c r="M12" i="151"/>
  <c r="K12" i="151"/>
  <c r="J12" i="151"/>
  <c r="I12" i="151"/>
  <c r="G12" i="151"/>
  <c r="M11" i="151"/>
  <c r="K11" i="151"/>
  <c r="J11" i="151"/>
  <c r="I11" i="151"/>
  <c r="G11" i="151"/>
  <c r="M10" i="151"/>
  <c r="K10" i="151"/>
  <c r="J10" i="151"/>
  <c r="I10" i="151"/>
  <c r="G10" i="151"/>
  <c r="M9" i="151"/>
  <c r="K9" i="151"/>
  <c r="J9" i="151"/>
  <c r="I9" i="151"/>
  <c r="G9" i="151"/>
  <c r="M8" i="151"/>
  <c r="K8" i="151"/>
  <c r="J8" i="151"/>
  <c r="I8" i="151"/>
  <c r="G8" i="151"/>
  <c r="M10" i="150"/>
  <c r="L10" i="150"/>
  <c r="K10" i="150"/>
  <c r="J10" i="150"/>
  <c r="I10" i="150"/>
  <c r="H10" i="150"/>
  <c r="G10" i="150"/>
  <c r="F10" i="150"/>
  <c r="M9" i="150"/>
  <c r="K9" i="150"/>
  <c r="I9" i="150"/>
  <c r="G9" i="150"/>
  <c r="M8" i="150"/>
  <c r="K8" i="150"/>
  <c r="I8" i="150"/>
  <c r="G8" i="150"/>
  <c r="M7" i="150"/>
  <c r="K7" i="150"/>
  <c r="I7" i="150"/>
  <c r="G7" i="150"/>
  <c r="M87" i="149"/>
  <c r="K87" i="149"/>
  <c r="I87" i="149"/>
  <c r="G87" i="149"/>
  <c r="F87" i="149"/>
  <c r="M86" i="149"/>
  <c r="K86" i="149"/>
  <c r="J86" i="149"/>
  <c r="I86" i="149"/>
  <c r="G86" i="149"/>
  <c r="M85" i="149"/>
  <c r="K85" i="149"/>
  <c r="J85" i="149"/>
  <c r="I85" i="149"/>
  <c r="G85" i="149"/>
  <c r="M84" i="149"/>
  <c r="K84" i="149"/>
  <c r="J84" i="149"/>
  <c r="I84" i="149"/>
  <c r="G84" i="149"/>
  <c r="M83" i="149"/>
  <c r="K83" i="149"/>
  <c r="J83" i="149"/>
  <c r="I83" i="149"/>
  <c r="G83" i="149"/>
  <c r="M82" i="149"/>
  <c r="K82" i="149"/>
  <c r="J82" i="149"/>
  <c r="I82" i="149"/>
  <c r="G82" i="149"/>
  <c r="M81" i="149"/>
  <c r="K81" i="149"/>
  <c r="J81" i="149"/>
  <c r="I81" i="149"/>
  <c r="G81" i="149"/>
  <c r="M80" i="149"/>
  <c r="K80" i="149"/>
  <c r="J80" i="149"/>
  <c r="I80" i="149"/>
  <c r="G80" i="149"/>
  <c r="M79" i="149"/>
  <c r="K79" i="149"/>
  <c r="J79" i="149"/>
  <c r="I79" i="149"/>
  <c r="G79" i="149"/>
  <c r="M78" i="149"/>
  <c r="K78" i="149"/>
  <c r="J78" i="149"/>
  <c r="I78" i="149"/>
  <c r="G78" i="149"/>
  <c r="M77" i="149"/>
  <c r="K77" i="149"/>
  <c r="J77" i="149"/>
  <c r="I77" i="149"/>
  <c r="G77" i="149"/>
  <c r="M76" i="149"/>
  <c r="K76" i="149"/>
  <c r="J76" i="149"/>
  <c r="I76" i="149"/>
  <c r="G76" i="149"/>
  <c r="M75" i="149"/>
  <c r="K75" i="149"/>
  <c r="J75" i="149"/>
  <c r="I75" i="149"/>
  <c r="G75" i="149"/>
  <c r="M74" i="149"/>
  <c r="K74" i="149"/>
  <c r="J74" i="149"/>
  <c r="I74" i="149"/>
  <c r="G74" i="149"/>
  <c r="M73" i="149"/>
  <c r="K73" i="149"/>
  <c r="J73" i="149"/>
  <c r="I73" i="149"/>
  <c r="G73" i="149"/>
  <c r="M72" i="149"/>
  <c r="K72" i="149"/>
  <c r="J72" i="149"/>
  <c r="I72" i="149"/>
  <c r="G72" i="149"/>
  <c r="M71" i="149"/>
  <c r="K71" i="149"/>
  <c r="J71" i="149"/>
  <c r="I71" i="149"/>
  <c r="G71" i="149"/>
  <c r="M70" i="149"/>
  <c r="K70" i="149"/>
  <c r="J70" i="149"/>
  <c r="I70" i="149"/>
  <c r="G70" i="149"/>
  <c r="M69" i="149"/>
  <c r="K69" i="149"/>
  <c r="J69" i="149"/>
  <c r="I69" i="149"/>
  <c r="G69" i="149"/>
  <c r="M68" i="149"/>
  <c r="K68" i="149"/>
  <c r="J68" i="149"/>
  <c r="I68" i="149"/>
  <c r="G68" i="149"/>
  <c r="M67" i="149"/>
  <c r="K67" i="149"/>
  <c r="J67" i="149"/>
  <c r="I67" i="149"/>
  <c r="G67" i="149"/>
  <c r="M66" i="149"/>
  <c r="K66" i="149"/>
  <c r="I66" i="149"/>
  <c r="G66" i="149"/>
  <c r="M65" i="149"/>
  <c r="K65" i="149"/>
  <c r="I65" i="149"/>
  <c r="G65" i="149"/>
  <c r="M64" i="149"/>
  <c r="K64" i="149"/>
  <c r="I64" i="149"/>
  <c r="G64" i="149"/>
  <c r="M63" i="149"/>
  <c r="K63" i="149"/>
  <c r="I63" i="149"/>
  <c r="G63" i="149"/>
  <c r="M62" i="149"/>
  <c r="K62" i="149"/>
  <c r="I62" i="149"/>
  <c r="G62" i="149"/>
  <c r="M61" i="149"/>
  <c r="K61" i="149"/>
  <c r="J61" i="149"/>
  <c r="I61" i="149"/>
  <c r="G61" i="149"/>
  <c r="M60" i="149"/>
  <c r="K60" i="149"/>
  <c r="J60" i="149"/>
  <c r="I60" i="149"/>
  <c r="G60" i="149"/>
  <c r="M59" i="149"/>
  <c r="K59" i="149"/>
  <c r="J59" i="149"/>
  <c r="I59" i="149"/>
  <c r="G59" i="149"/>
  <c r="M58" i="149"/>
  <c r="K58" i="149"/>
  <c r="J58" i="149"/>
  <c r="I58" i="149"/>
  <c r="G58" i="149"/>
  <c r="M57" i="149"/>
  <c r="K57" i="149"/>
  <c r="J57" i="149"/>
  <c r="I57" i="149"/>
  <c r="G57" i="149"/>
  <c r="M56" i="149"/>
  <c r="K56" i="149"/>
  <c r="J56" i="149"/>
  <c r="I56" i="149"/>
  <c r="G56" i="149"/>
  <c r="M55" i="149"/>
  <c r="K55" i="149"/>
  <c r="J55" i="149"/>
  <c r="I55" i="149"/>
  <c r="G55" i="149"/>
  <c r="M54" i="149"/>
  <c r="K54" i="149"/>
  <c r="J54" i="149"/>
  <c r="I54" i="149"/>
  <c r="G54" i="149"/>
  <c r="M53" i="149"/>
  <c r="K53" i="149"/>
  <c r="J53" i="149"/>
  <c r="I53" i="149"/>
  <c r="G53" i="149"/>
  <c r="M52" i="149"/>
  <c r="K52" i="149"/>
  <c r="J52" i="149"/>
  <c r="I52" i="149"/>
  <c r="G52" i="149"/>
  <c r="M51" i="149"/>
  <c r="K51" i="149"/>
  <c r="J51" i="149"/>
  <c r="I51" i="149"/>
  <c r="G51" i="149"/>
  <c r="M50" i="149"/>
  <c r="K50" i="149"/>
  <c r="J50" i="149"/>
  <c r="I50" i="149"/>
  <c r="G50" i="149"/>
  <c r="M49" i="149"/>
  <c r="K49" i="149"/>
  <c r="J49" i="149"/>
  <c r="I49" i="149"/>
  <c r="G49" i="149"/>
  <c r="M48" i="149"/>
  <c r="K48" i="149"/>
  <c r="J48" i="149"/>
  <c r="I48" i="149"/>
  <c r="G48" i="149"/>
  <c r="M47" i="149"/>
  <c r="K47" i="149"/>
  <c r="J47" i="149"/>
  <c r="I47" i="149"/>
  <c r="G47" i="149"/>
  <c r="M46" i="149"/>
  <c r="K46" i="149"/>
  <c r="I46" i="149"/>
  <c r="G46" i="149"/>
  <c r="M45" i="149"/>
  <c r="K45" i="149"/>
  <c r="J45" i="149"/>
  <c r="I45" i="149"/>
  <c r="G45" i="149"/>
  <c r="M44" i="149"/>
  <c r="K44" i="149"/>
  <c r="J44" i="149"/>
  <c r="I44" i="149"/>
  <c r="G44" i="149"/>
  <c r="M43" i="149"/>
  <c r="K43" i="149"/>
  <c r="J43" i="149"/>
  <c r="I43" i="149"/>
  <c r="G43" i="149"/>
  <c r="M42" i="149"/>
  <c r="K42" i="149"/>
  <c r="J42" i="149"/>
  <c r="I42" i="149"/>
  <c r="G42" i="149"/>
  <c r="M41" i="149"/>
  <c r="K41" i="149"/>
  <c r="J41" i="149"/>
  <c r="I41" i="149"/>
  <c r="G41" i="149"/>
  <c r="M40" i="149"/>
  <c r="K40" i="149"/>
  <c r="J40" i="149"/>
  <c r="I40" i="149"/>
  <c r="G40" i="149"/>
  <c r="M39" i="149"/>
  <c r="K39" i="149"/>
  <c r="J39" i="149"/>
  <c r="I39" i="149"/>
  <c r="G39" i="149"/>
  <c r="M38" i="149"/>
  <c r="K38" i="149"/>
  <c r="J38" i="149"/>
  <c r="I38" i="149"/>
  <c r="G38" i="149"/>
  <c r="M37" i="149"/>
  <c r="K37" i="149"/>
  <c r="J37" i="149"/>
  <c r="I37" i="149"/>
  <c r="G37" i="149"/>
  <c r="M36" i="149"/>
  <c r="K36" i="149"/>
  <c r="J36" i="149"/>
  <c r="I36" i="149"/>
  <c r="G36" i="149"/>
  <c r="M35" i="149"/>
  <c r="K35" i="149"/>
  <c r="J35" i="149"/>
  <c r="I35" i="149"/>
  <c r="G35" i="149"/>
  <c r="M34" i="149"/>
  <c r="K34" i="149"/>
  <c r="J34" i="149"/>
  <c r="I34" i="149"/>
  <c r="G34" i="149"/>
  <c r="M33" i="149"/>
  <c r="K33" i="149"/>
  <c r="J33" i="149"/>
  <c r="I33" i="149"/>
  <c r="G33" i="149"/>
  <c r="M32" i="149"/>
  <c r="K32" i="149"/>
  <c r="J32" i="149"/>
  <c r="I32" i="149"/>
  <c r="G32" i="149"/>
  <c r="M31" i="149"/>
  <c r="K31" i="149"/>
  <c r="J31" i="149"/>
  <c r="I31" i="149"/>
  <c r="G31" i="149"/>
  <c r="M30" i="149"/>
  <c r="K30" i="149"/>
  <c r="J30" i="149"/>
  <c r="I30" i="149"/>
  <c r="G30" i="149"/>
  <c r="M29" i="149"/>
  <c r="K29" i="149"/>
  <c r="J29" i="149"/>
  <c r="I29" i="149"/>
  <c r="G29" i="149"/>
  <c r="M28" i="149"/>
  <c r="K28" i="149"/>
  <c r="J28" i="149"/>
  <c r="I28" i="149"/>
  <c r="G28" i="149"/>
  <c r="M27" i="149"/>
  <c r="K27" i="149"/>
  <c r="J27" i="149"/>
  <c r="I27" i="149"/>
  <c r="G27" i="149"/>
  <c r="M26" i="149"/>
  <c r="K26" i="149"/>
  <c r="J26" i="149"/>
  <c r="I26" i="149"/>
  <c r="G26" i="149"/>
  <c r="M25" i="149"/>
  <c r="K25" i="149"/>
  <c r="J25" i="149"/>
  <c r="I25" i="149"/>
  <c r="G25" i="149"/>
  <c r="M24" i="149"/>
  <c r="K24" i="149"/>
  <c r="J24" i="149"/>
  <c r="I24" i="149"/>
  <c r="G24" i="149"/>
  <c r="M23" i="149"/>
  <c r="K23" i="149"/>
  <c r="J23" i="149"/>
  <c r="I23" i="149"/>
  <c r="G23" i="149"/>
  <c r="M22" i="149"/>
  <c r="K22" i="149"/>
  <c r="J22" i="149"/>
  <c r="I22" i="149"/>
  <c r="G22" i="149"/>
  <c r="M21" i="149"/>
  <c r="K21" i="149"/>
  <c r="J21" i="149"/>
  <c r="I21" i="149"/>
  <c r="G21" i="149"/>
  <c r="M20" i="149"/>
  <c r="K20" i="149"/>
  <c r="J20" i="149"/>
  <c r="I20" i="149"/>
  <c r="G20" i="149"/>
  <c r="M19" i="149"/>
  <c r="K19" i="149"/>
  <c r="J19" i="149"/>
  <c r="I19" i="149"/>
  <c r="G19" i="149"/>
  <c r="M18" i="149"/>
  <c r="K18" i="149"/>
  <c r="J18" i="149"/>
  <c r="I18" i="149"/>
  <c r="G18" i="149"/>
  <c r="M17" i="149"/>
  <c r="K17" i="149"/>
  <c r="J17" i="149"/>
  <c r="I17" i="149"/>
  <c r="G17" i="149"/>
  <c r="M16" i="149"/>
  <c r="K16" i="149"/>
  <c r="J16" i="149"/>
  <c r="I16" i="149"/>
  <c r="G16" i="149"/>
  <c r="M15" i="149"/>
  <c r="K15" i="149"/>
  <c r="J15" i="149"/>
  <c r="I15" i="149"/>
  <c r="G15" i="149"/>
  <c r="M14" i="149"/>
  <c r="K14" i="149"/>
  <c r="J14" i="149"/>
  <c r="I14" i="149"/>
  <c r="G14" i="149"/>
  <c r="M13" i="149"/>
  <c r="K13" i="149"/>
  <c r="J13" i="149"/>
  <c r="I13" i="149"/>
  <c r="G13" i="149"/>
  <c r="M12" i="149"/>
  <c r="K12" i="149"/>
  <c r="J12" i="149"/>
  <c r="I12" i="149"/>
  <c r="G12" i="149"/>
  <c r="M11" i="149"/>
  <c r="K11" i="149"/>
  <c r="J11" i="149"/>
  <c r="I11" i="149"/>
  <c r="G11" i="149"/>
  <c r="M10" i="149"/>
  <c r="K10" i="149"/>
  <c r="J10" i="149"/>
  <c r="I10" i="149"/>
  <c r="G10" i="149"/>
  <c r="M9" i="149"/>
  <c r="K9" i="149"/>
  <c r="J9" i="149"/>
  <c r="I9" i="149"/>
  <c r="G9" i="149"/>
  <c r="M8" i="149"/>
  <c r="K8" i="149"/>
  <c r="J8" i="149"/>
  <c r="I8" i="149"/>
  <c r="G8" i="149"/>
  <c r="M10" i="148"/>
  <c r="L10" i="148"/>
  <c r="K10" i="148"/>
  <c r="J10" i="148"/>
  <c r="I10" i="148"/>
  <c r="H10" i="148"/>
  <c r="G10" i="148"/>
  <c r="F10" i="148"/>
  <c r="M9" i="148"/>
  <c r="K9" i="148"/>
  <c r="I9" i="148"/>
  <c r="G9" i="148"/>
  <c r="M8" i="148"/>
  <c r="K8" i="148"/>
  <c r="I8" i="148"/>
  <c r="G8" i="148"/>
  <c r="M7" i="148"/>
  <c r="K7" i="148"/>
  <c r="I7" i="148"/>
  <c r="G7" i="148"/>
  <c r="M87" i="147"/>
  <c r="K87" i="147"/>
  <c r="I87" i="147"/>
  <c r="G87" i="147"/>
  <c r="F87" i="147"/>
  <c r="M86" i="147"/>
  <c r="K86" i="147"/>
  <c r="J86" i="147"/>
  <c r="I86" i="147"/>
  <c r="G86" i="147"/>
  <c r="M85" i="147"/>
  <c r="K85" i="147"/>
  <c r="J85" i="147"/>
  <c r="I85" i="147"/>
  <c r="G85" i="147"/>
  <c r="M84" i="147"/>
  <c r="K84" i="147"/>
  <c r="J84" i="147"/>
  <c r="I84" i="147"/>
  <c r="G84" i="147"/>
  <c r="M83" i="147"/>
  <c r="K83" i="147"/>
  <c r="J83" i="147"/>
  <c r="I83" i="147"/>
  <c r="G83" i="147"/>
  <c r="M82" i="147"/>
  <c r="K82" i="147"/>
  <c r="J82" i="147"/>
  <c r="I82" i="147"/>
  <c r="G82" i="147"/>
  <c r="M81" i="147"/>
  <c r="K81" i="147"/>
  <c r="J81" i="147"/>
  <c r="I81" i="147"/>
  <c r="G81" i="147"/>
  <c r="M80" i="147"/>
  <c r="K80" i="147"/>
  <c r="J80" i="147"/>
  <c r="I80" i="147"/>
  <c r="G80" i="147"/>
  <c r="M79" i="147"/>
  <c r="K79" i="147"/>
  <c r="J79" i="147"/>
  <c r="I79" i="147"/>
  <c r="G79" i="147"/>
  <c r="M78" i="147"/>
  <c r="K78" i="147"/>
  <c r="J78" i="147"/>
  <c r="I78" i="147"/>
  <c r="G78" i="147"/>
  <c r="M77" i="147"/>
  <c r="K77" i="147"/>
  <c r="J77" i="147"/>
  <c r="I77" i="147"/>
  <c r="G77" i="147"/>
  <c r="M76" i="147"/>
  <c r="K76" i="147"/>
  <c r="J76" i="147"/>
  <c r="I76" i="147"/>
  <c r="G76" i="147"/>
  <c r="M75" i="147"/>
  <c r="K75" i="147"/>
  <c r="J75" i="147"/>
  <c r="I75" i="147"/>
  <c r="G75" i="147"/>
  <c r="M74" i="147"/>
  <c r="K74" i="147"/>
  <c r="J74" i="147"/>
  <c r="I74" i="147"/>
  <c r="G74" i="147"/>
  <c r="M73" i="147"/>
  <c r="K73" i="147"/>
  <c r="J73" i="147"/>
  <c r="I73" i="147"/>
  <c r="G73" i="147"/>
  <c r="M72" i="147"/>
  <c r="K72" i="147"/>
  <c r="J72" i="147"/>
  <c r="I72" i="147"/>
  <c r="G72" i="147"/>
  <c r="M71" i="147"/>
  <c r="K71" i="147"/>
  <c r="J71" i="147"/>
  <c r="I71" i="147"/>
  <c r="G71" i="147"/>
  <c r="M70" i="147"/>
  <c r="K70" i="147"/>
  <c r="J70" i="147"/>
  <c r="I70" i="147"/>
  <c r="G70" i="147"/>
  <c r="M69" i="147"/>
  <c r="K69" i="147"/>
  <c r="J69" i="147"/>
  <c r="I69" i="147"/>
  <c r="G69" i="147"/>
  <c r="M68" i="147"/>
  <c r="K68" i="147"/>
  <c r="J68" i="147"/>
  <c r="I68" i="147"/>
  <c r="G68" i="147"/>
  <c r="M67" i="147"/>
  <c r="K67" i="147"/>
  <c r="J67" i="147"/>
  <c r="I67" i="147"/>
  <c r="G67" i="147"/>
  <c r="M66" i="147"/>
  <c r="K66" i="147"/>
  <c r="I66" i="147"/>
  <c r="G66" i="147"/>
  <c r="M65" i="147"/>
  <c r="K65" i="147"/>
  <c r="I65" i="147"/>
  <c r="G65" i="147"/>
  <c r="M64" i="147"/>
  <c r="K64" i="147"/>
  <c r="I64" i="147"/>
  <c r="G64" i="147"/>
  <c r="M63" i="147"/>
  <c r="K63" i="147"/>
  <c r="I63" i="147"/>
  <c r="G63" i="147"/>
  <c r="M62" i="147"/>
  <c r="K62" i="147"/>
  <c r="I62" i="147"/>
  <c r="G62" i="147"/>
  <c r="M61" i="147"/>
  <c r="K61" i="147"/>
  <c r="J61" i="147"/>
  <c r="I61" i="147"/>
  <c r="G61" i="147"/>
  <c r="M60" i="147"/>
  <c r="K60" i="147"/>
  <c r="J60" i="147"/>
  <c r="I60" i="147"/>
  <c r="G60" i="147"/>
  <c r="M59" i="147"/>
  <c r="K59" i="147"/>
  <c r="J59" i="147"/>
  <c r="I59" i="147"/>
  <c r="G59" i="147"/>
  <c r="M58" i="147"/>
  <c r="K58" i="147"/>
  <c r="J58" i="147"/>
  <c r="I58" i="147"/>
  <c r="G58" i="147"/>
  <c r="M57" i="147"/>
  <c r="K57" i="147"/>
  <c r="J57" i="147"/>
  <c r="I57" i="147"/>
  <c r="G57" i="147"/>
  <c r="M56" i="147"/>
  <c r="K56" i="147"/>
  <c r="J56" i="147"/>
  <c r="I56" i="147"/>
  <c r="G56" i="147"/>
  <c r="M55" i="147"/>
  <c r="K55" i="147"/>
  <c r="J55" i="147"/>
  <c r="I55" i="147"/>
  <c r="G55" i="147"/>
  <c r="M54" i="147"/>
  <c r="K54" i="147"/>
  <c r="J54" i="147"/>
  <c r="I54" i="147"/>
  <c r="G54" i="147"/>
  <c r="M53" i="147"/>
  <c r="K53" i="147"/>
  <c r="J53" i="147"/>
  <c r="I53" i="147"/>
  <c r="G53" i="147"/>
  <c r="M52" i="147"/>
  <c r="K52" i="147"/>
  <c r="J52" i="147"/>
  <c r="I52" i="147"/>
  <c r="G52" i="147"/>
  <c r="M51" i="147"/>
  <c r="K51" i="147"/>
  <c r="J51" i="147"/>
  <c r="I51" i="147"/>
  <c r="G51" i="147"/>
  <c r="M50" i="147"/>
  <c r="K50" i="147"/>
  <c r="J50" i="147"/>
  <c r="I50" i="147"/>
  <c r="G50" i="147"/>
  <c r="M49" i="147"/>
  <c r="K49" i="147"/>
  <c r="J49" i="147"/>
  <c r="I49" i="147"/>
  <c r="G49" i="147"/>
  <c r="M48" i="147"/>
  <c r="K48" i="147"/>
  <c r="J48" i="147"/>
  <c r="I48" i="147"/>
  <c r="G48" i="147"/>
  <c r="M47" i="147"/>
  <c r="K47" i="147"/>
  <c r="J47" i="147"/>
  <c r="I47" i="147"/>
  <c r="G47" i="147"/>
  <c r="M46" i="147"/>
  <c r="K46" i="147"/>
  <c r="I46" i="147"/>
  <c r="G46" i="147"/>
  <c r="M45" i="147"/>
  <c r="K45" i="147"/>
  <c r="J45" i="147"/>
  <c r="I45" i="147"/>
  <c r="G45" i="147"/>
  <c r="M44" i="147"/>
  <c r="K44" i="147"/>
  <c r="J44" i="147"/>
  <c r="I44" i="147"/>
  <c r="G44" i="147"/>
  <c r="M43" i="147"/>
  <c r="K43" i="147"/>
  <c r="J43" i="147"/>
  <c r="I43" i="147"/>
  <c r="G43" i="147"/>
  <c r="M42" i="147"/>
  <c r="K42" i="147"/>
  <c r="J42" i="147"/>
  <c r="I42" i="147"/>
  <c r="G42" i="147"/>
  <c r="M41" i="147"/>
  <c r="K41" i="147"/>
  <c r="J41" i="147"/>
  <c r="I41" i="147"/>
  <c r="G41" i="147"/>
  <c r="M40" i="147"/>
  <c r="K40" i="147"/>
  <c r="J40" i="147"/>
  <c r="I40" i="147"/>
  <c r="G40" i="147"/>
  <c r="M39" i="147"/>
  <c r="K39" i="147"/>
  <c r="J39" i="147"/>
  <c r="I39" i="147"/>
  <c r="G39" i="147"/>
  <c r="M38" i="147"/>
  <c r="K38" i="147"/>
  <c r="J38" i="147"/>
  <c r="I38" i="147"/>
  <c r="G38" i="147"/>
  <c r="M37" i="147"/>
  <c r="K37" i="147"/>
  <c r="J37" i="147"/>
  <c r="I37" i="147"/>
  <c r="G37" i="147"/>
  <c r="M36" i="147"/>
  <c r="K36" i="147"/>
  <c r="J36" i="147"/>
  <c r="I36" i="147"/>
  <c r="G36" i="147"/>
  <c r="M35" i="147"/>
  <c r="K35" i="147"/>
  <c r="J35" i="147"/>
  <c r="I35" i="147"/>
  <c r="G35" i="147"/>
  <c r="M34" i="147"/>
  <c r="K34" i="147"/>
  <c r="J34" i="147"/>
  <c r="I34" i="147"/>
  <c r="G34" i="147"/>
  <c r="M33" i="147"/>
  <c r="K33" i="147"/>
  <c r="J33" i="147"/>
  <c r="I33" i="147"/>
  <c r="G33" i="147"/>
  <c r="M32" i="147"/>
  <c r="K32" i="147"/>
  <c r="J32" i="147"/>
  <c r="I32" i="147"/>
  <c r="G32" i="147"/>
  <c r="M31" i="147"/>
  <c r="K31" i="147"/>
  <c r="J31" i="147"/>
  <c r="I31" i="147"/>
  <c r="G31" i="147"/>
  <c r="M30" i="147"/>
  <c r="K30" i="147"/>
  <c r="J30" i="147"/>
  <c r="I30" i="147"/>
  <c r="G30" i="147"/>
  <c r="M29" i="147"/>
  <c r="K29" i="147"/>
  <c r="J29" i="147"/>
  <c r="I29" i="147"/>
  <c r="G29" i="147"/>
  <c r="M28" i="147"/>
  <c r="K28" i="147"/>
  <c r="J28" i="147"/>
  <c r="I28" i="147"/>
  <c r="G28" i="147"/>
  <c r="M27" i="147"/>
  <c r="K27" i="147"/>
  <c r="J27" i="147"/>
  <c r="I27" i="147"/>
  <c r="G27" i="147"/>
  <c r="M26" i="147"/>
  <c r="K26" i="147"/>
  <c r="J26" i="147"/>
  <c r="I26" i="147"/>
  <c r="G26" i="147"/>
  <c r="M25" i="147"/>
  <c r="K25" i="147"/>
  <c r="J25" i="147"/>
  <c r="I25" i="147"/>
  <c r="G25" i="147"/>
  <c r="M24" i="147"/>
  <c r="K24" i="147"/>
  <c r="J24" i="147"/>
  <c r="I24" i="147"/>
  <c r="G24" i="147"/>
  <c r="M23" i="147"/>
  <c r="K23" i="147"/>
  <c r="J23" i="147"/>
  <c r="I23" i="147"/>
  <c r="G23" i="147"/>
  <c r="M22" i="147"/>
  <c r="K22" i="147"/>
  <c r="J22" i="147"/>
  <c r="I22" i="147"/>
  <c r="G22" i="147"/>
  <c r="M21" i="147"/>
  <c r="K21" i="147"/>
  <c r="J21" i="147"/>
  <c r="I21" i="147"/>
  <c r="G21" i="147"/>
  <c r="M20" i="147"/>
  <c r="K20" i="147"/>
  <c r="J20" i="147"/>
  <c r="I20" i="147"/>
  <c r="G20" i="147"/>
  <c r="M19" i="147"/>
  <c r="K19" i="147"/>
  <c r="J19" i="147"/>
  <c r="I19" i="147"/>
  <c r="G19" i="147"/>
  <c r="M18" i="147"/>
  <c r="K18" i="147"/>
  <c r="J18" i="147"/>
  <c r="I18" i="147"/>
  <c r="G18" i="147"/>
  <c r="M17" i="147"/>
  <c r="K17" i="147"/>
  <c r="J17" i="147"/>
  <c r="I17" i="147"/>
  <c r="G17" i="147"/>
  <c r="M16" i="147"/>
  <c r="K16" i="147"/>
  <c r="J16" i="147"/>
  <c r="I16" i="147"/>
  <c r="G16" i="147"/>
  <c r="M15" i="147"/>
  <c r="K15" i="147"/>
  <c r="J15" i="147"/>
  <c r="I15" i="147"/>
  <c r="G15" i="147"/>
  <c r="M14" i="147"/>
  <c r="K14" i="147"/>
  <c r="J14" i="147"/>
  <c r="I14" i="147"/>
  <c r="G14" i="147"/>
  <c r="M13" i="147"/>
  <c r="K13" i="147"/>
  <c r="J13" i="147"/>
  <c r="I13" i="147"/>
  <c r="G13" i="147"/>
  <c r="M12" i="147"/>
  <c r="K12" i="147"/>
  <c r="J12" i="147"/>
  <c r="I12" i="147"/>
  <c r="G12" i="147"/>
  <c r="M11" i="147"/>
  <c r="K11" i="147"/>
  <c r="J11" i="147"/>
  <c r="I11" i="147"/>
  <c r="G11" i="147"/>
  <c r="M10" i="147"/>
  <c r="K10" i="147"/>
  <c r="J10" i="147"/>
  <c r="I10" i="147"/>
  <c r="G10" i="147"/>
  <c r="M9" i="147"/>
  <c r="K9" i="147"/>
  <c r="J9" i="147"/>
  <c r="I9" i="147"/>
  <c r="G9" i="147"/>
  <c r="M8" i="147"/>
  <c r="K8" i="147"/>
  <c r="J8" i="147"/>
  <c r="I8" i="147"/>
  <c r="G8" i="147"/>
  <c r="M10" i="146"/>
  <c r="L10" i="146"/>
  <c r="K10" i="146"/>
  <c r="J10" i="146"/>
  <c r="I10" i="146"/>
  <c r="H10" i="146"/>
  <c r="G10" i="146"/>
  <c r="F10" i="146"/>
  <c r="M9" i="146"/>
  <c r="K9" i="146"/>
  <c r="I9" i="146"/>
  <c r="G9" i="146"/>
  <c r="M8" i="146"/>
  <c r="K8" i="146"/>
  <c r="I8" i="146"/>
  <c r="G8" i="146"/>
  <c r="M7" i="146"/>
  <c r="K7" i="146"/>
  <c r="I7" i="146"/>
  <c r="G7" i="146"/>
  <c r="M87" i="145"/>
  <c r="K87" i="145"/>
  <c r="I87" i="145"/>
  <c r="G87" i="145"/>
  <c r="F87" i="145"/>
  <c r="M86" i="145"/>
  <c r="K86" i="145"/>
  <c r="J86" i="145"/>
  <c r="I86" i="145"/>
  <c r="G86" i="145"/>
  <c r="M85" i="145"/>
  <c r="K85" i="145"/>
  <c r="J85" i="145"/>
  <c r="I85" i="145"/>
  <c r="G85" i="145"/>
  <c r="M84" i="145"/>
  <c r="K84" i="145"/>
  <c r="J84" i="145"/>
  <c r="I84" i="145"/>
  <c r="G84" i="145"/>
  <c r="M83" i="145"/>
  <c r="K83" i="145"/>
  <c r="J83" i="145"/>
  <c r="I83" i="145"/>
  <c r="G83" i="145"/>
  <c r="M82" i="145"/>
  <c r="K82" i="145"/>
  <c r="J82" i="145"/>
  <c r="I82" i="145"/>
  <c r="G82" i="145"/>
  <c r="M81" i="145"/>
  <c r="K81" i="145"/>
  <c r="J81" i="145"/>
  <c r="I81" i="145"/>
  <c r="G81" i="145"/>
  <c r="M80" i="145"/>
  <c r="K80" i="145"/>
  <c r="J80" i="145"/>
  <c r="I80" i="145"/>
  <c r="G80" i="145"/>
  <c r="M79" i="145"/>
  <c r="K79" i="145"/>
  <c r="J79" i="145"/>
  <c r="I79" i="145"/>
  <c r="G79" i="145"/>
  <c r="M78" i="145"/>
  <c r="K78" i="145"/>
  <c r="J78" i="145"/>
  <c r="I78" i="145"/>
  <c r="G78" i="145"/>
  <c r="M77" i="145"/>
  <c r="K77" i="145"/>
  <c r="J77" i="145"/>
  <c r="I77" i="145"/>
  <c r="G77" i="145"/>
  <c r="M76" i="145"/>
  <c r="K76" i="145"/>
  <c r="J76" i="145"/>
  <c r="I76" i="145"/>
  <c r="G76" i="145"/>
  <c r="M75" i="145"/>
  <c r="K75" i="145"/>
  <c r="J75" i="145"/>
  <c r="I75" i="145"/>
  <c r="G75" i="145"/>
  <c r="M74" i="145"/>
  <c r="K74" i="145"/>
  <c r="J74" i="145"/>
  <c r="I74" i="145"/>
  <c r="G74" i="145"/>
  <c r="M73" i="145"/>
  <c r="K73" i="145"/>
  <c r="J73" i="145"/>
  <c r="I73" i="145"/>
  <c r="G73" i="145"/>
  <c r="M72" i="145"/>
  <c r="K72" i="145"/>
  <c r="J72" i="145"/>
  <c r="I72" i="145"/>
  <c r="G72" i="145"/>
  <c r="M71" i="145"/>
  <c r="K71" i="145"/>
  <c r="J71" i="145"/>
  <c r="I71" i="145"/>
  <c r="G71" i="145"/>
  <c r="M70" i="145"/>
  <c r="K70" i="145"/>
  <c r="J70" i="145"/>
  <c r="I70" i="145"/>
  <c r="G70" i="145"/>
  <c r="M69" i="145"/>
  <c r="K69" i="145"/>
  <c r="J69" i="145"/>
  <c r="I69" i="145"/>
  <c r="G69" i="145"/>
  <c r="M68" i="145"/>
  <c r="K68" i="145"/>
  <c r="J68" i="145"/>
  <c r="I68" i="145"/>
  <c r="G68" i="145"/>
  <c r="M67" i="145"/>
  <c r="K67" i="145"/>
  <c r="J67" i="145"/>
  <c r="I67" i="145"/>
  <c r="G67" i="145"/>
  <c r="M66" i="145"/>
  <c r="K66" i="145"/>
  <c r="I66" i="145"/>
  <c r="G66" i="145"/>
  <c r="M65" i="145"/>
  <c r="K65" i="145"/>
  <c r="I65" i="145"/>
  <c r="G65" i="145"/>
  <c r="M64" i="145"/>
  <c r="K64" i="145"/>
  <c r="I64" i="145"/>
  <c r="G64" i="145"/>
  <c r="M63" i="145"/>
  <c r="K63" i="145"/>
  <c r="I63" i="145"/>
  <c r="G63" i="145"/>
  <c r="M62" i="145"/>
  <c r="K62" i="145"/>
  <c r="I62" i="145"/>
  <c r="G62" i="145"/>
  <c r="M61" i="145"/>
  <c r="K61" i="145"/>
  <c r="J61" i="145"/>
  <c r="I61" i="145"/>
  <c r="G61" i="145"/>
  <c r="M60" i="145"/>
  <c r="K60" i="145"/>
  <c r="J60" i="145"/>
  <c r="I60" i="145"/>
  <c r="G60" i="145"/>
  <c r="M59" i="145"/>
  <c r="K59" i="145"/>
  <c r="J59" i="145"/>
  <c r="I59" i="145"/>
  <c r="G59" i="145"/>
  <c r="M58" i="145"/>
  <c r="K58" i="145"/>
  <c r="J58" i="145"/>
  <c r="I58" i="145"/>
  <c r="G58" i="145"/>
  <c r="M57" i="145"/>
  <c r="K57" i="145"/>
  <c r="J57" i="145"/>
  <c r="I57" i="145"/>
  <c r="G57" i="145"/>
  <c r="M56" i="145"/>
  <c r="K56" i="145"/>
  <c r="J56" i="145"/>
  <c r="I56" i="145"/>
  <c r="G56" i="145"/>
  <c r="M55" i="145"/>
  <c r="K55" i="145"/>
  <c r="J55" i="145"/>
  <c r="I55" i="145"/>
  <c r="G55" i="145"/>
  <c r="M54" i="145"/>
  <c r="K54" i="145"/>
  <c r="J54" i="145"/>
  <c r="I54" i="145"/>
  <c r="G54" i="145"/>
  <c r="M53" i="145"/>
  <c r="K53" i="145"/>
  <c r="J53" i="145"/>
  <c r="I53" i="145"/>
  <c r="G53" i="145"/>
  <c r="M52" i="145"/>
  <c r="K52" i="145"/>
  <c r="J52" i="145"/>
  <c r="I52" i="145"/>
  <c r="G52" i="145"/>
  <c r="M51" i="145"/>
  <c r="K51" i="145"/>
  <c r="J51" i="145"/>
  <c r="I51" i="145"/>
  <c r="G51" i="145"/>
  <c r="M50" i="145"/>
  <c r="K50" i="145"/>
  <c r="J50" i="145"/>
  <c r="I50" i="145"/>
  <c r="G50" i="145"/>
  <c r="M49" i="145"/>
  <c r="K49" i="145"/>
  <c r="J49" i="145"/>
  <c r="I49" i="145"/>
  <c r="G49" i="145"/>
  <c r="M48" i="145"/>
  <c r="K48" i="145"/>
  <c r="J48" i="145"/>
  <c r="I48" i="145"/>
  <c r="G48" i="145"/>
  <c r="M47" i="145"/>
  <c r="K47" i="145"/>
  <c r="J47" i="145"/>
  <c r="I47" i="145"/>
  <c r="G47" i="145"/>
  <c r="M46" i="145"/>
  <c r="K46" i="145"/>
  <c r="I46" i="145"/>
  <c r="G46" i="145"/>
  <c r="M45" i="145"/>
  <c r="K45" i="145"/>
  <c r="J45" i="145"/>
  <c r="I45" i="145"/>
  <c r="G45" i="145"/>
  <c r="M44" i="145"/>
  <c r="K44" i="145"/>
  <c r="J44" i="145"/>
  <c r="I44" i="145"/>
  <c r="G44" i="145"/>
  <c r="M43" i="145"/>
  <c r="K43" i="145"/>
  <c r="J43" i="145"/>
  <c r="I43" i="145"/>
  <c r="G43" i="145"/>
  <c r="M42" i="145"/>
  <c r="K42" i="145"/>
  <c r="J42" i="145"/>
  <c r="I42" i="145"/>
  <c r="G42" i="145"/>
  <c r="M41" i="145"/>
  <c r="K41" i="145"/>
  <c r="J41" i="145"/>
  <c r="I41" i="145"/>
  <c r="G41" i="145"/>
  <c r="M40" i="145"/>
  <c r="K40" i="145"/>
  <c r="J40" i="145"/>
  <c r="I40" i="145"/>
  <c r="G40" i="145"/>
  <c r="M39" i="145"/>
  <c r="K39" i="145"/>
  <c r="J39" i="145"/>
  <c r="I39" i="145"/>
  <c r="G39" i="145"/>
  <c r="M38" i="145"/>
  <c r="K38" i="145"/>
  <c r="J38" i="145"/>
  <c r="I38" i="145"/>
  <c r="G38" i="145"/>
  <c r="M37" i="145"/>
  <c r="K37" i="145"/>
  <c r="J37" i="145"/>
  <c r="I37" i="145"/>
  <c r="G37" i="145"/>
  <c r="M36" i="145"/>
  <c r="K36" i="145"/>
  <c r="J36" i="145"/>
  <c r="I36" i="145"/>
  <c r="G36" i="145"/>
  <c r="M35" i="145"/>
  <c r="K35" i="145"/>
  <c r="J35" i="145"/>
  <c r="I35" i="145"/>
  <c r="G35" i="145"/>
  <c r="M34" i="145"/>
  <c r="K34" i="145"/>
  <c r="J34" i="145"/>
  <c r="I34" i="145"/>
  <c r="G34" i="145"/>
  <c r="M33" i="145"/>
  <c r="K33" i="145"/>
  <c r="J33" i="145"/>
  <c r="I33" i="145"/>
  <c r="G33" i="145"/>
  <c r="M32" i="145"/>
  <c r="K32" i="145"/>
  <c r="J32" i="145"/>
  <c r="I32" i="145"/>
  <c r="G32" i="145"/>
  <c r="M31" i="145"/>
  <c r="K31" i="145"/>
  <c r="J31" i="145"/>
  <c r="I31" i="145"/>
  <c r="G31" i="145"/>
  <c r="M30" i="145"/>
  <c r="K30" i="145"/>
  <c r="J30" i="145"/>
  <c r="I30" i="145"/>
  <c r="G30" i="145"/>
  <c r="M29" i="145"/>
  <c r="K29" i="145"/>
  <c r="J29" i="145"/>
  <c r="I29" i="145"/>
  <c r="G29" i="145"/>
  <c r="M28" i="145"/>
  <c r="K28" i="145"/>
  <c r="J28" i="145"/>
  <c r="I28" i="145"/>
  <c r="G28" i="145"/>
  <c r="M27" i="145"/>
  <c r="K27" i="145"/>
  <c r="J27" i="145"/>
  <c r="I27" i="145"/>
  <c r="G27" i="145"/>
  <c r="M26" i="145"/>
  <c r="K26" i="145"/>
  <c r="J26" i="145"/>
  <c r="I26" i="145"/>
  <c r="G26" i="145"/>
  <c r="M25" i="145"/>
  <c r="K25" i="145"/>
  <c r="J25" i="145"/>
  <c r="I25" i="145"/>
  <c r="G25" i="145"/>
  <c r="M24" i="145"/>
  <c r="K24" i="145"/>
  <c r="J24" i="145"/>
  <c r="I24" i="145"/>
  <c r="G24" i="145"/>
  <c r="M23" i="145"/>
  <c r="K23" i="145"/>
  <c r="J23" i="145"/>
  <c r="I23" i="145"/>
  <c r="G23" i="145"/>
  <c r="M22" i="145"/>
  <c r="K22" i="145"/>
  <c r="J22" i="145"/>
  <c r="I22" i="145"/>
  <c r="G22" i="145"/>
  <c r="M21" i="145"/>
  <c r="K21" i="145"/>
  <c r="J21" i="145"/>
  <c r="I21" i="145"/>
  <c r="G21" i="145"/>
  <c r="M20" i="145"/>
  <c r="K20" i="145"/>
  <c r="J20" i="145"/>
  <c r="I20" i="145"/>
  <c r="G20" i="145"/>
  <c r="M19" i="145"/>
  <c r="K19" i="145"/>
  <c r="J19" i="145"/>
  <c r="I19" i="145"/>
  <c r="G19" i="145"/>
  <c r="M18" i="145"/>
  <c r="K18" i="145"/>
  <c r="J18" i="145"/>
  <c r="I18" i="145"/>
  <c r="G18" i="145"/>
  <c r="M17" i="145"/>
  <c r="K17" i="145"/>
  <c r="J17" i="145"/>
  <c r="I17" i="145"/>
  <c r="G17" i="145"/>
  <c r="M16" i="145"/>
  <c r="K16" i="145"/>
  <c r="J16" i="145"/>
  <c r="I16" i="145"/>
  <c r="G16" i="145"/>
  <c r="M15" i="145"/>
  <c r="K15" i="145"/>
  <c r="J15" i="145"/>
  <c r="I15" i="145"/>
  <c r="G15" i="145"/>
  <c r="M14" i="145"/>
  <c r="K14" i="145"/>
  <c r="J14" i="145"/>
  <c r="I14" i="145"/>
  <c r="G14" i="145"/>
  <c r="M13" i="145"/>
  <c r="K13" i="145"/>
  <c r="J13" i="145"/>
  <c r="I13" i="145"/>
  <c r="G13" i="145"/>
  <c r="M12" i="145"/>
  <c r="K12" i="145"/>
  <c r="J12" i="145"/>
  <c r="I12" i="145"/>
  <c r="G12" i="145"/>
  <c r="M11" i="145"/>
  <c r="K11" i="145"/>
  <c r="J11" i="145"/>
  <c r="I11" i="145"/>
  <c r="G11" i="145"/>
  <c r="M10" i="145"/>
  <c r="K10" i="145"/>
  <c r="J10" i="145"/>
  <c r="I10" i="145"/>
  <c r="G10" i="145"/>
  <c r="M9" i="145"/>
  <c r="K9" i="145"/>
  <c r="J9" i="145"/>
  <c r="I9" i="145"/>
  <c r="G9" i="145"/>
  <c r="M8" i="145"/>
  <c r="K8" i="145"/>
  <c r="J8" i="145"/>
  <c r="I8" i="145"/>
  <c r="G8" i="145"/>
  <c r="M10" i="144"/>
  <c r="L10" i="144"/>
  <c r="K10" i="144"/>
  <c r="J10" i="144"/>
  <c r="I10" i="144"/>
  <c r="H10" i="144"/>
  <c r="G10" i="144"/>
  <c r="F10" i="144"/>
  <c r="M9" i="144"/>
  <c r="K9" i="144"/>
  <c r="I9" i="144"/>
  <c r="G9" i="144"/>
  <c r="M8" i="144"/>
  <c r="K8" i="144"/>
  <c r="I8" i="144"/>
  <c r="G8" i="144"/>
  <c r="M7" i="144"/>
  <c r="K7" i="144"/>
  <c r="I7" i="144"/>
  <c r="G7" i="144"/>
  <c r="M87" i="143"/>
  <c r="K87" i="143"/>
  <c r="I87" i="143"/>
  <c r="G87" i="143"/>
  <c r="F87" i="143"/>
  <c r="M86" i="143"/>
  <c r="K86" i="143"/>
  <c r="J86" i="143"/>
  <c r="I86" i="143"/>
  <c r="G86" i="143"/>
  <c r="M85" i="143"/>
  <c r="K85" i="143"/>
  <c r="J85" i="143"/>
  <c r="I85" i="143"/>
  <c r="G85" i="143"/>
  <c r="M84" i="143"/>
  <c r="K84" i="143"/>
  <c r="J84" i="143"/>
  <c r="I84" i="143"/>
  <c r="G84" i="143"/>
  <c r="M83" i="143"/>
  <c r="K83" i="143"/>
  <c r="J83" i="143"/>
  <c r="I83" i="143"/>
  <c r="G83" i="143"/>
  <c r="M82" i="143"/>
  <c r="K82" i="143"/>
  <c r="J82" i="143"/>
  <c r="I82" i="143"/>
  <c r="G82" i="143"/>
  <c r="M81" i="143"/>
  <c r="K81" i="143"/>
  <c r="J81" i="143"/>
  <c r="I81" i="143"/>
  <c r="G81" i="143"/>
  <c r="M80" i="143"/>
  <c r="K80" i="143"/>
  <c r="J80" i="143"/>
  <c r="I80" i="143"/>
  <c r="G80" i="143"/>
  <c r="M79" i="143"/>
  <c r="K79" i="143"/>
  <c r="J79" i="143"/>
  <c r="I79" i="143"/>
  <c r="G79" i="143"/>
  <c r="M78" i="143"/>
  <c r="K78" i="143"/>
  <c r="J78" i="143"/>
  <c r="I78" i="143"/>
  <c r="G78" i="143"/>
  <c r="M77" i="143"/>
  <c r="K77" i="143"/>
  <c r="J77" i="143"/>
  <c r="I77" i="143"/>
  <c r="G77" i="143"/>
  <c r="M76" i="143"/>
  <c r="K76" i="143"/>
  <c r="J76" i="143"/>
  <c r="I76" i="143"/>
  <c r="G76" i="143"/>
  <c r="M75" i="143"/>
  <c r="K75" i="143"/>
  <c r="J75" i="143"/>
  <c r="I75" i="143"/>
  <c r="G75" i="143"/>
  <c r="M74" i="143"/>
  <c r="K74" i="143"/>
  <c r="J74" i="143"/>
  <c r="I74" i="143"/>
  <c r="G74" i="143"/>
  <c r="M73" i="143"/>
  <c r="K73" i="143"/>
  <c r="J73" i="143"/>
  <c r="I73" i="143"/>
  <c r="G73" i="143"/>
  <c r="M72" i="143"/>
  <c r="K72" i="143"/>
  <c r="J72" i="143"/>
  <c r="I72" i="143"/>
  <c r="G72" i="143"/>
  <c r="M71" i="143"/>
  <c r="K71" i="143"/>
  <c r="J71" i="143"/>
  <c r="I71" i="143"/>
  <c r="G71" i="143"/>
  <c r="M70" i="143"/>
  <c r="K70" i="143"/>
  <c r="J70" i="143"/>
  <c r="I70" i="143"/>
  <c r="G70" i="143"/>
  <c r="M69" i="143"/>
  <c r="K69" i="143"/>
  <c r="J69" i="143"/>
  <c r="I69" i="143"/>
  <c r="G69" i="143"/>
  <c r="M68" i="143"/>
  <c r="K68" i="143"/>
  <c r="J68" i="143"/>
  <c r="I68" i="143"/>
  <c r="G68" i="143"/>
  <c r="M67" i="143"/>
  <c r="K67" i="143"/>
  <c r="J67" i="143"/>
  <c r="I67" i="143"/>
  <c r="G67" i="143"/>
  <c r="M66" i="143"/>
  <c r="K66" i="143"/>
  <c r="I66" i="143"/>
  <c r="G66" i="143"/>
  <c r="M65" i="143"/>
  <c r="K65" i="143"/>
  <c r="I65" i="143"/>
  <c r="G65" i="143"/>
  <c r="M64" i="143"/>
  <c r="K64" i="143"/>
  <c r="I64" i="143"/>
  <c r="G64" i="143"/>
  <c r="M63" i="143"/>
  <c r="K63" i="143"/>
  <c r="I63" i="143"/>
  <c r="G63" i="143"/>
  <c r="M62" i="143"/>
  <c r="K62" i="143"/>
  <c r="I62" i="143"/>
  <c r="G62" i="143"/>
  <c r="M61" i="143"/>
  <c r="K61" i="143"/>
  <c r="J61" i="143"/>
  <c r="I61" i="143"/>
  <c r="G61" i="143"/>
  <c r="M60" i="143"/>
  <c r="K60" i="143"/>
  <c r="J60" i="143"/>
  <c r="I60" i="143"/>
  <c r="G60" i="143"/>
  <c r="M59" i="143"/>
  <c r="K59" i="143"/>
  <c r="J59" i="143"/>
  <c r="I59" i="143"/>
  <c r="G59" i="143"/>
  <c r="M58" i="143"/>
  <c r="K58" i="143"/>
  <c r="J58" i="143"/>
  <c r="I58" i="143"/>
  <c r="G58" i="143"/>
  <c r="M57" i="143"/>
  <c r="K57" i="143"/>
  <c r="J57" i="143"/>
  <c r="I57" i="143"/>
  <c r="G57" i="143"/>
  <c r="M56" i="143"/>
  <c r="K56" i="143"/>
  <c r="J56" i="143"/>
  <c r="I56" i="143"/>
  <c r="G56" i="143"/>
  <c r="M55" i="143"/>
  <c r="K55" i="143"/>
  <c r="J55" i="143"/>
  <c r="I55" i="143"/>
  <c r="G55" i="143"/>
  <c r="M54" i="143"/>
  <c r="K54" i="143"/>
  <c r="J54" i="143"/>
  <c r="I54" i="143"/>
  <c r="G54" i="143"/>
  <c r="M53" i="143"/>
  <c r="K53" i="143"/>
  <c r="J53" i="143"/>
  <c r="I53" i="143"/>
  <c r="G53" i="143"/>
  <c r="M52" i="143"/>
  <c r="K52" i="143"/>
  <c r="J52" i="143"/>
  <c r="I52" i="143"/>
  <c r="G52" i="143"/>
  <c r="M51" i="143"/>
  <c r="K51" i="143"/>
  <c r="J51" i="143"/>
  <c r="I51" i="143"/>
  <c r="G51" i="143"/>
  <c r="M50" i="143"/>
  <c r="K50" i="143"/>
  <c r="J50" i="143"/>
  <c r="I50" i="143"/>
  <c r="G50" i="143"/>
  <c r="M49" i="143"/>
  <c r="K49" i="143"/>
  <c r="J49" i="143"/>
  <c r="I49" i="143"/>
  <c r="G49" i="143"/>
  <c r="M48" i="143"/>
  <c r="K48" i="143"/>
  <c r="J48" i="143"/>
  <c r="I48" i="143"/>
  <c r="G48" i="143"/>
  <c r="M47" i="143"/>
  <c r="K47" i="143"/>
  <c r="J47" i="143"/>
  <c r="I47" i="143"/>
  <c r="G47" i="143"/>
  <c r="M46" i="143"/>
  <c r="K46" i="143"/>
  <c r="I46" i="143"/>
  <c r="G46" i="143"/>
  <c r="M45" i="143"/>
  <c r="K45" i="143"/>
  <c r="J45" i="143"/>
  <c r="I45" i="143"/>
  <c r="G45" i="143"/>
  <c r="M44" i="143"/>
  <c r="K44" i="143"/>
  <c r="J44" i="143"/>
  <c r="I44" i="143"/>
  <c r="G44" i="143"/>
  <c r="M43" i="143"/>
  <c r="K43" i="143"/>
  <c r="J43" i="143"/>
  <c r="I43" i="143"/>
  <c r="G43" i="143"/>
  <c r="M42" i="143"/>
  <c r="K42" i="143"/>
  <c r="J42" i="143"/>
  <c r="I42" i="143"/>
  <c r="G42" i="143"/>
  <c r="M41" i="143"/>
  <c r="K41" i="143"/>
  <c r="J41" i="143"/>
  <c r="I41" i="143"/>
  <c r="G41" i="143"/>
  <c r="M40" i="143"/>
  <c r="K40" i="143"/>
  <c r="J40" i="143"/>
  <c r="I40" i="143"/>
  <c r="G40" i="143"/>
  <c r="M39" i="143"/>
  <c r="K39" i="143"/>
  <c r="J39" i="143"/>
  <c r="I39" i="143"/>
  <c r="G39" i="143"/>
  <c r="M38" i="143"/>
  <c r="K38" i="143"/>
  <c r="J38" i="143"/>
  <c r="I38" i="143"/>
  <c r="G38" i="143"/>
  <c r="M37" i="143"/>
  <c r="K37" i="143"/>
  <c r="J37" i="143"/>
  <c r="I37" i="143"/>
  <c r="G37" i="143"/>
  <c r="M36" i="143"/>
  <c r="K36" i="143"/>
  <c r="J36" i="143"/>
  <c r="I36" i="143"/>
  <c r="G36" i="143"/>
  <c r="M35" i="143"/>
  <c r="K35" i="143"/>
  <c r="J35" i="143"/>
  <c r="I35" i="143"/>
  <c r="G35" i="143"/>
  <c r="M34" i="143"/>
  <c r="K34" i="143"/>
  <c r="J34" i="143"/>
  <c r="I34" i="143"/>
  <c r="G34" i="143"/>
  <c r="M33" i="143"/>
  <c r="K33" i="143"/>
  <c r="J33" i="143"/>
  <c r="I33" i="143"/>
  <c r="G33" i="143"/>
  <c r="M32" i="143"/>
  <c r="K32" i="143"/>
  <c r="J32" i="143"/>
  <c r="I32" i="143"/>
  <c r="G32" i="143"/>
  <c r="M31" i="143"/>
  <c r="K31" i="143"/>
  <c r="J31" i="143"/>
  <c r="I31" i="143"/>
  <c r="G31" i="143"/>
  <c r="M30" i="143"/>
  <c r="K30" i="143"/>
  <c r="J30" i="143"/>
  <c r="I30" i="143"/>
  <c r="G30" i="143"/>
  <c r="M29" i="143"/>
  <c r="K29" i="143"/>
  <c r="J29" i="143"/>
  <c r="I29" i="143"/>
  <c r="G29" i="143"/>
  <c r="M28" i="143"/>
  <c r="K28" i="143"/>
  <c r="J28" i="143"/>
  <c r="I28" i="143"/>
  <c r="G28" i="143"/>
  <c r="M27" i="143"/>
  <c r="K27" i="143"/>
  <c r="J27" i="143"/>
  <c r="I27" i="143"/>
  <c r="G27" i="143"/>
  <c r="M26" i="143"/>
  <c r="K26" i="143"/>
  <c r="J26" i="143"/>
  <c r="I26" i="143"/>
  <c r="G26" i="143"/>
  <c r="M25" i="143"/>
  <c r="K25" i="143"/>
  <c r="J25" i="143"/>
  <c r="I25" i="143"/>
  <c r="G25" i="143"/>
  <c r="M24" i="143"/>
  <c r="K24" i="143"/>
  <c r="J24" i="143"/>
  <c r="I24" i="143"/>
  <c r="G24" i="143"/>
  <c r="M23" i="143"/>
  <c r="K23" i="143"/>
  <c r="J23" i="143"/>
  <c r="I23" i="143"/>
  <c r="G23" i="143"/>
  <c r="M22" i="143"/>
  <c r="K22" i="143"/>
  <c r="J22" i="143"/>
  <c r="I22" i="143"/>
  <c r="G22" i="143"/>
  <c r="M21" i="143"/>
  <c r="K21" i="143"/>
  <c r="J21" i="143"/>
  <c r="I21" i="143"/>
  <c r="G21" i="143"/>
  <c r="M20" i="143"/>
  <c r="K20" i="143"/>
  <c r="J20" i="143"/>
  <c r="I20" i="143"/>
  <c r="G20" i="143"/>
  <c r="M19" i="143"/>
  <c r="K19" i="143"/>
  <c r="J19" i="143"/>
  <c r="I19" i="143"/>
  <c r="G19" i="143"/>
  <c r="M18" i="143"/>
  <c r="K18" i="143"/>
  <c r="J18" i="143"/>
  <c r="I18" i="143"/>
  <c r="G18" i="143"/>
  <c r="M17" i="143"/>
  <c r="K17" i="143"/>
  <c r="J17" i="143"/>
  <c r="I17" i="143"/>
  <c r="G17" i="143"/>
  <c r="M16" i="143"/>
  <c r="K16" i="143"/>
  <c r="J16" i="143"/>
  <c r="I16" i="143"/>
  <c r="G16" i="143"/>
  <c r="M15" i="143"/>
  <c r="K15" i="143"/>
  <c r="J15" i="143"/>
  <c r="I15" i="143"/>
  <c r="G15" i="143"/>
  <c r="M14" i="143"/>
  <c r="K14" i="143"/>
  <c r="J14" i="143"/>
  <c r="I14" i="143"/>
  <c r="G14" i="143"/>
  <c r="M13" i="143"/>
  <c r="K13" i="143"/>
  <c r="J13" i="143"/>
  <c r="I13" i="143"/>
  <c r="G13" i="143"/>
  <c r="M12" i="143"/>
  <c r="K12" i="143"/>
  <c r="J12" i="143"/>
  <c r="I12" i="143"/>
  <c r="G12" i="143"/>
  <c r="M11" i="143"/>
  <c r="K11" i="143"/>
  <c r="J11" i="143"/>
  <c r="I11" i="143"/>
  <c r="G11" i="143"/>
  <c r="M10" i="143"/>
  <c r="K10" i="143"/>
  <c r="J10" i="143"/>
  <c r="I10" i="143"/>
  <c r="G10" i="143"/>
  <c r="M9" i="143"/>
  <c r="K9" i="143"/>
  <c r="J9" i="143"/>
  <c r="I9" i="143"/>
  <c r="G9" i="143"/>
  <c r="M8" i="143"/>
  <c r="K8" i="143"/>
  <c r="J8" i="143"/>
  <c r="I8" i="143"/>
  <c r="G8" i="143"/>
  <c r="M10" i="142"/>
  <c r="L10" i="142"/>
  <c r="K10" i="142"/>
  <c r="J10" i="142"/>
  <c r="I10" i="142"/>
  <c r="H10" i="142"/>
  <c r="G10" i="142"/>
  <c r="F10" i="142"/>
  <c r="M9" i="142"/>
  <c r="K9" i="142"/>
  <c r="I9" i="142"/>
  <c r="G9" i="142"/>
  <c r="M8" i="142"/>
  <c r="K8" i="142"/>
  <c r="I8" i="142"/>
  <c r="G8" i="142"/>
  <c r="M7" i="142"/>
  <c r="K7" i="142"/>
  <c r="I7" i="142"/>
  <c r="G7" i="142"/>
  <c r="M87" i="141"/>
  <c r="K87" i="141"/>
  <c r="I87" i="141"/>
  <c r="G87" i="141"/>
  <c r="F87" i="141"/>
  <c r="M86" i="141"/>
  <c r="K86" i="141"/>
  <c r="J86" i="141"/>
  <c r="I86" i="141"/>
  <c r="G86" i="141"/>
  <c r="M85" i="141"/>
  <c r="K85" i="141"/>
  <c r="J85" i="141"/>
  <c r="I85" i="141"/>
  <c r="G85" i="141"/>
  <c r="M84" i="141"/>
  <c r="K84" i="141"/>
  <c r="J84" i="141"/>
  <c r="I84" i="141"/>
  <c r="G84" i="141"/>
  <c r="M83" i="141"/>
  <c r="K83" i="141"/>
  <c r="J83" i="141"/>
  <c r="I83" i="141"/>
  <c r="G83" i="141"/>
  <c r="M82" i="141"/>
  <c r="K82" i="141"/>
  <c r="J82" i="141"/>
  <c r="I82" i="141"/>
  <c r="G82" i="141"/>
  <c r="M81" i="141"/>
  <c r="K81" i="141"/>
  <c r="J81" i="141"/>
  <c r="I81" i="141"/>
  <c r="G81" i="141"/>
  <c r="M80" i="141"/>
  <c r="K80" i="141"/>
  <c r="J80" i="141"/>
  <c r="I80" i="141"/>
  <c r="G80" i="141"/>
  <c r="M79" i="141"/>
  <c r="K79" i="141"/>
  <c r="J79" i="141"/>
  <c r="I79" i="141"/>
  <c r="G79" i="141"/>
  <c r="M78" i="141"/>
  <c r="K78" i="141"/>
  <c r="J78" i="141"/>
  <c r="I78" i="141"/>
  <c r="G78" i="141"/>
  <c r="M77" i="141"/>
  <c r="K77" i="141"/>
  <c r="J77" i="141"/>
  <c r="I77" i="141"/>
  <c r="G77" i="141"/>
  <c r="M76" i="141"/>
  <c r="K76" i="141"/>
  <c r="J76" i="141"/>
  <c r="I76" i="141"/>
  <c r="G76" i="141"/>
  <c r="M75" i="141"/>
  <c r="K75" i="141"/>
  <c r="J75" i="141"/>
  <c r="I75" i="141"/>
  <c r="G75" i="141"/>
  <c r="M74" i="141"/>
  <c r="K74" i="141"/>
  <c r="J74" i="141"/>
  <c r="I74" i="141"/>
  <c r="G74" i="141"/>
  <c r="M73" i="141"/>
  <c r="K73" i="141"/>
  <c r="J73" i="141"/>
  <c r="I73" i="141"/>
  <c r="G73" i="141"/>
  <c r="M72" i="141"/>
  <c r="K72" i="141"/>
  <c r="J72" i="141"/>
  <c r="I72" i="141"/>
  <c r="G72" i="141"/>
  <c r="M71" i="141"/>
  <c r="K71" i="141"/>
  <c r="J71" i="141"/>
  <c r="I71" i="141"/>
  <c r="G71" i="141"/>
  <c r="M70" i="141"/>
  <c r="K70" i="141"/>
  <c r="J70" i="141"/>
  <c r="I70" i="141"/>
  <c r="G70" i="141"/>
  <c r="M69" i="141"/>
  <c r="K69" i="141"/>
  <c r="J69" i="141"/>
  <c r="I69" i="141"/>
  <c r="G69" i="141"/>
  <c r="M68" i="141"/>
  <c r="K68" i="141"/>
  <c r="J68" i="141"/>
  <c r="I68" i="141"/>
  <c r="G68" i="141"/>
  <c r="M67" i="141"/>
  <c r="K67" i="141"/>
  <c r="J67" i="141"/>
  <c r="I67" i="141"/>
  <c r="G67" i="141"/>
  <c r="M66" i="141"/>
  <c r="K66" i="141"/>
  <c r="I66" i="141"/>
  <c r="G66" i="141"/>
  <c r="M65" i="141"/>
  <c r="K65" i="141"/>
  <c r="I65" i="141"/>
  <c r="G65" i="141"/>
  <c r="M64" i="141"/>
  <c r="K64" i="141"/>
  <c r="I64" i="141"/>
  <c r="G64" i="141"/>
  <c r="M63" i="141"/>
  <c r="K63" i="141"/>
  <c r="I63" i="141"/>
  <c r="G63" i="141"/>
  <c r="M62" i="141"/>
  <c r="K62" i="141"/>
  <c r="I62" i="141"/>
  <c r="G62" i="141"/>
  <c r="M61" i="141"/>
  <c r="K61" i="141"/>
  <c r="J61" i="141"/>
  <c r="I61" i="141"/>
  <c r="G61" i="141"/>
  <c r="M60" i="141"/>
  <c r="K60" i="141"/>
  <c r="J60" i="141"/>
  <c r="I60" i="141"/>
  <c r="G60" i="141"/>
  <c r="M59" i="141"/>
  <c r="K59" i="141"/>
  <c r="J59" i="141"/>
  <c r="I59" i="141"/>
  <c r="G59" i="141"/>
  <c r="M58" i="141"/>
  <c r="K58" i="141"/>
  <c r="J58" i="141"/>
  <c r="I58" i="141"/>
  <c r="G58" i="141"/>
  <c r="M57" i="141"/>
  <c r="K57" i="141"/>
  <c r="J57" i="141"/>
  <c r="I57" i="141"/>
  <c r="G57" i="141"/>
  <c r="M56" i="141"/>
  <c r="K56" i="141"/>
  <c r="J56" i="141"/>
  <c r="I56" i="141"/>
  <c r="G56" i="141"/>
  <c r="M55" i="141"/>
  <c r="K55" i="141"/>
  <c r="J55" i="141"/>
  <c r="I55" i="141"/>
  <c r="G55" i="141"/>
  <c r="M54" i="141"/>
  <c r="K54" i="141"/>
  <c r="J54" i="141"/>
  <c r="I54" i="141"/>
  <c r="G54" i="141"/>
  <c r="M53" i="141"/>
  <c r="K53" i="141"/>
  <c r="J53" i="141"/>
  <c r="I53" i="141"/>
  <c r="G53" i="141"/>
  <c r="M52" i="141"/>
  <c r="K52" i="141"/>
  <c r="J52" i="141"/>
  <c r="I52" i="141"/>
  <c r="G52" i="141"/>
  <c r="M51" i="141"/>
  <c r="K51" i="141"/>
  <c r="J51" i="141"/>
  <c r="I51" i="141"/>
  <c r="G51" i="141"/>
  <c r="M50" i="141"/>
  <c r="K50" i="141"/>
  <c r="J50" i="141"/>
  <c r="I50" i="141"/>
  <c r="G50" i="141"/>
  <c r="M49" i="141"/>
  <c r="K49" i="141"/>
  <c r="J49" i="141"/>
  <c r="I49" i="141"/>
  <c r="G49" i="141"/>
  <c r="M48" i="141"/>
  <c r="K48" i="141"/>
  <c r="J48" i="141"/>
  <c r="I48" i="141"/>
  <c r="G48" i="141"/>
  <c r="M47" i="141"/>
  <c r="K47" i="141"/>
  <c r="J47" i="141"/>
  <c r="I47" i="141"/>
  <c r="G47" i="141"/>
  <c r="M46" i="141"/>
  <c r="K46" i="141"/>
  <c r="I46" i="141"/>
  <c r="G46" i="141"/>
  <c r="M45" i="141"/>
  <c r="K45" i="141"/>
  <c r="J45" i="141"/>
  <c r="I45" i="141"/>
  <c r="G45" i="141"/>
  <c r="M44" i="141"/>
  <c r="K44" i="141"/>
  <c r="J44" i="141"/>
  <c r="I44" i="141"/>
  <c r="G44" i="141"/>
  <c r="M43" i="141"/>
  <c r="K43" i="141"/>
  <c r="J43" i="141"/>
  <c r="I43" i="141"/>
  <c r="G43" i="141"/>
  <c r="M42" i="141"/>
  <c r="K42" i="141"/>
  <c r="J42" i="141"/>
  <c r="I42" i="141"/>
  <c r="G42" i="141"/>
  <c r="M41" i="141"/>
  <c r="K41" i="141"/>
  <c r="J41" i="141"/>
  <c r="I41" i="141"/>
  <c r="G41" i="141"/>
  <c r="M40" i="141"/>
  <c r="K40" i="141"/>
  <c r="J40" i="141"/>
  <c r="I40" i="141"/>
  <c r="G40" i="141"/>
  <c r="M39" i="141"/>
  <c r="K39" i="141"/>
  <c r="J39" i="141"/>
  <c r="I39" i="141"/>
  <c r="G39" i="141"/>
  <c r="M38" i="141"/>
  <c r="K38" i="141"/>
  <c r="J38" i="141"/>
  <c r="I38" i="141"/>
  <c r="G38" i="141"/>
  <c r="M37" i="141"/>
  <c r="K37" i="141"/>
  <c r="J37" i="141"/>
  <c r="I37" i="141"/>
  <c r="G37" i="141"/>
  <c r="M36" i="141"/>
  <c r="K36" i="141"/>
  <c r="J36" i="141"/>
  <c r="I36" i="141"/>
  <c r="G36" i="141"/>
  <c r="M35" i="141"/>
  <c r="K35" i="141"/>
  <c r="J35" i="141"/>
  <c r="I35" i="141"/>
  <c r="G35" i="141"/>
  <c r="M34" i="141"/>
  <c r="K34" i="141"/>
  <c r="J34" i="141"/>
  <c r="I34" i="141"/>
  <c r="G34" i="141"/>
  <c r="M33" i="141"/>
  <c r="K33" i="141"/>
  <c r="J33" i="141"/>
  <c r="I33" i="141"/>
  <c r="G33" i="141"/>
  <c r="M32" i="141"/>
  <c r="K32" i="141"/>
  <c r="J32" i="141"/>
  <c r="I32" i="141"/>
  <c r="G32" i="141"/>
  <c r="M31" i="141"/>
  <c r="K31" i="141"/>
  <c r="J31" i="141"/>
  <c r="I31" i="141"/>
  <c r="G31" i="141"/>
  <c r="M30" i="141"/>
  <c r="K30" i="141"/>
  <c r="J30" i="141"/>
  <c r="I30" i="141"/>
  <c r="G30" i="141"/>
  <c r="M29" i="141"/>
  <c r="K29" i="141"/>
  <c r="J29" i="141"/>
  <c r="I29" i="141"/>
  <c r="G29" i="141"/>
  <c r="M28" i="141"/>
  <c r="K28" i="141"/>
  <c r="J28" i="141"/>
  <c r="I28" i="141"/>
  <c r="G28" i="141"/>
  <c r="M27" i="141"/>
  <c r="K27" i="141"/>
  <c r="J27" i="141"/>
  <c r="I27" i="141"/>
  <c r="G27" i="141"/>
  <c r="M26" i="141"/>
  <c r="K26" i="141"/>
  <c r="J26" i="141"/>
  <c r="I26" i="141"/>
  <c r="G26" i="141"/>
  <c r="M25" i="141"/>
  <c r="K25" i="141"/>
  <c r="J25" i="141"/>
  <c r="I25" i="141"/>
  <c r="G25" i="141"/>
  <c r="M24" i="141"/>
  <c r="K24" i="141"/>
  <c r="J24" i="141"/>
  <c r="I24" i="141"/>
  <c r="G24" i="141"/>
  <c r="M23" i="141"/>
  <c r="K23" i="141"/>
  <c r="J23" i="141"/>
  <c r="I23" i="141"/>
  <c r="G23" i="141"/>
  <c r="M22" i="141"/>
  <c r="K22" i="141"/>
  <c r="J22" i="141"/>
  <c r="I22" i="141"/>
  <c r="G22" i="141"/>
  <c r="M21" i="141"/>
  <c r="K21" i="141"/>
  <c r="J21" i="141"/>
  <c r="I21" i="141"/>
  <c r="G21" i="141"/>
  <c r="M20" i="141"/>
  <c r="K20" i="141"/>
  <c r="J20" i="141"/>
  <c r="I20" i="141"/>
  <c r="G20" i="141"/>
  <c r="M19" i="141"/>
  <c r="K19" i="141"/>
  <c r="J19" i="141"/>
  <c r="I19" i="141"/>
  <c r="G19" i="141"/>
  <c r="M18" i="141"/>
  <c r="K18" i="141"/>
  <c r="J18" i="141"/>
  <c r="I18" i="141"/>
  <c r="G18" i="141"/>
  <c r="M17" i="141"/>
  <c r="K17" i="141"/>
  <c r="J17" i="141"/>
  <c r="I17" i="141"/>
  <c r="G17" i="141"/>
  <c r="M16" i="141"/>
  <c r="K16" i="141"/>
  <c r="J16" i="141"/>
  <c r="I16" i="141"/>
  <c r="G16" i="141"/>
  <c r="M15" i="141"/>
  <c r="K15" i="141"/>
  <c r="J15" i="141"/>
  <c r="I15" i="141"/>
  <c r="G15" i="141"/>
  <c r="M14" i="141"/>
  <c r="K14" i="141"/>
  <c r="J14" i="141"/>
  <c r="I14" i="141"/>
  <c r="G14" i="141"/>
  <c r="M13" i="141"/>
  <c r="K13" i="141"/>
  <c r="J13" i="141"/>
  <c r="I13" i="141"/>
  <c r="G13" i="141"/>
  <c r="M12" i="141"/>
  <c r="K12" i="141"/>
  <c r="J12" i="141"/>
  <c r="I12" i="141"/>
  <c r="G12" i="141"/>
  <c r="M11" i="141"/>
  <c r="K11" i="141"/>
  <c r="J11" i="141"/>
  <c r="I11" i="141"/>
  <c r="G11" i="141"/>
  <c r="M10" i="141"/>
  <c r="K10" i="141"/>
  <c r="J10" i="141"/>
  <c r="I10" i="141"/>
  <c r="G10" i="141"/>
  <c r="M9" i="141"/>
  <c r="K9" i="141"/>
  <c r="J9" i="141"/>
  <c r="I9" i="141"/>
  <c r="G9" i="141"/>
  <c r="M8" i="141"/>
  <c r="K8" i="141"/>
  <c r="J8" i="141"/>
  <c r="I8" i="141"/>
  <c r="G8" i="141"/>
  <c r="M10" i="140"/>
  <c r="L10" i="140"/>
  <c r="K10" i="140"/>
  <c r="J10" i="140"/>
  <c r="I10" i="140"/>
  <c r="H10" i="140"/>
  <c r="G10" i="140"/>
  <c r="F10" i="140"/>
  <c r="M9" i="140"/>
  <c r="K9" i="140"/>
  <c r="I9" i="140"/>
  <c r="G9" i="140"/>
  <c r="M8" i="140"/>
  <c r="K8" i="140"/>
  <c r="I8" i="140"/>
  <c r="G8" i="140"/>
  <c r="M7" i="140"/>
  <c r="K7" i="140"/>
  <c r="I7" i="140"/>
  <c r="G7" i="140"/>
  <c r="M87" i="139"/>
  <c r="K87" i="139"/>
  <c r="I87" i="139"/>
  <c r="G87" i="139"/>
  <c r="F87" i="139"/>
  <c r="M86" i="139"/>
  <c r="K86" i="139"/>
  <c r="J86" i="139"/>
  <c r="I86" i="139"/>
  <c r="G86" i="139"/>
  <c r="M85" i="139"/>
  <c r="K85" i="139"/>
  <c r="J85" i="139"/>
  <c r="I85" i="139"/>
  <c r="G85" i="139"/>
  <c r="M84" i="139"/>
  <c r="K84" i="139"/>
  <c r="J84" i="139"/>
  <c r="I84" i="139"/>
  <c r="G84" i="139"/>
  <c r="M83" i="139"/>
  <c r="K83" i="139"/>
  <c r="J83" i="139"/>
  <c r="I83" i="139"/>
  <c r="G83" i="139"/>
  <c r="M82" i="139"/>
  <c r="K82" i="139"/>
  <c r="J82" i="139"/>
  <c r="I82" i="139"/>
  <c r="G82" i="139"/>
  <c r="M81" i="139"/>
  <c r="K81" i="139"/>
  <c r="J81" i="139"/>
  <c r="I81" i="139"/>
  <c r="G81" i="139"/>
  <c r="M80" i="139"/>
  <c r="K80" i="139"/>
  <c r="J80" i="139"/>
  <c r="I80" i="139"/>
  <c r="G80" i="139"/>
  <c r="M79" i="139"/>
  <c r="K79" i="139"/>
  <c r="J79" i="139"/>
  <c r="I79" i="139"/>
  <c r="G79" i="139"/>
  <c r="M78" i="139"/>
  <c r="K78" i="139"/>
  <c r="J78" i="139"/>
  <c r="I78" i="139"/>
  <c r="G78" i="139"/>
  <c r="M77" i="139"/>
  <c r="K77" i="139"/>
  <c r="J77" i="139"/>
  <c r="I77" i="139"/>
  <c r="G77" i="139"/>
  <c r="M76" i="139"/>
  <c r="K76" i="139"/>
  <c r="J76" i="139"/>
  <c r="I76" i="139"/>
  <c r="G76" i="139"/>
  <c r="M75" i="139"/>
  <c r="K75" i="139"/>
  <c r="J75" i="139"/>
  <c r="I75" i="139"/>
  <c r="G75" i="139"/>
  <c r="M74" i="139"/>
  <c r="K74" i="139"/>
  <c r="J74" i="139"/>
  <c r="I74" i="139"/>
  <c r="G74" i="139"/>
  <c r="M73" i="139"/>
  <c r="K73" i="139"/>
  <c r="J73" i="139"/>
  <c r="I73" i="139"/>
  <c r="G73" i="139"/>
  <c r="M72" i="139"/>
  <c r="K72" i="139"/>
  <c r="J72" i="139"/>
  <c r="I72" i="139"/>
  <c r="G72" i="139"/>
  <c r="M71" i="139"/>
  <c r="K71" i="139"/>
  <c r="J71" i="139"/>
  <c r="I71" i="139"/>
  <c r="G71" i="139"/>
  <c r="M70" i="139"/>
  <c r="K70" i="139"/>
  <c r="J70" i="139"/>
  <c r="I70" i="139"/>
  <c r="G70" i="139"/>
  <c r="M69" i="139"/>
  <c r="K69" i="139"/>
  <c r="J69" i="139"/>
  <c r="I69" i="139"/>
  <c r="G69" i="139"/>
  <c r="M68" i="139"/>
  <c r="K68" i="139"/>
  <c r="J68" i="139"/>
  <c r="I68" i="139"/>
  <c r="G68" i="139"/>
  <c r="M67" i="139"/>
  <c r="K67" i="139"/>
  <c r="J67" i="139"/>
  <c r="I67" i="139"/>
  <c r="G67" i="139"/>
  <c r="M66" i="139"/>
  <c r="K66" i="139"/>
  <c r="I66" i="139"/>
  <c r="G66" i="139"/>
  <c r="M65" i="139"/>
  <c r="K65" i="139"/>
  <c r="I65" i="139"/>
  <c r="G65" i="139"/>
  <c r="M64" i="139"/>
  <c r="K64" i="139"/>
  <c r="I64" i="139"/>
  <c r="G64" i="139"/>
  <c r="M63" i="139"/>
  <c r="K63" i="139"/>
  <c r="I63" i="139"/>
  <c r="G63" i="139"/>
  <c r="M62" i="139"/>
  <c r="K62" i="139"/>
  <c r="I62" i="139"/>
  <c r="G62" i="139"/>
  <c r="M61" i="139"/>
  <c r="K61" i="139"/>
  <c r="J61" i="139"/>
  <c r="I61" i="139"/>
  <c r="G61" i="139"/>
  <c r="M60" i="139"/>
  <c r="K60" i="139"/>
  <c r="J60" i="139"/>
  <c r="I60" i="139"/>
  <c r="G60" i="139"/>
  <c r="M59" i="139"/>
  <c r="K59" i="139"/>
  <c r="J59" i="139"/>
  <c r="I59" i="139"/>
  <c r="G59" i="139"/>
  <c r="M58" i="139"/>
  <c r="K58" i="139"/>
  <c r="J58" i="139"/>
  <c r="I58" i="139"/>
  <c r="G58" i="139"/>
  <c r="M57" i="139"/>
  <c r="K57" i="139"/>
  <c r="J57" i="139"/>
  <c r="I57" i="139"/>
  <c r="G57" i="139"/>
  <c r="M56" i="139"/>
  <c r="K56" i="139"/>
  <c r="J56" i="139"/>
  <c r="I56" i="139"/>
  <c r="G56" i="139"/>
  <c r="M55" i="139"/>
  <c r="K55" i="139"/>
  <c r="J55" i="139"/>
  <c r="I55" i="139"/>
  <c r="G55" i="139"/>
  <c r="M54" i="139"/>
  <c r="K54" i="139"/>
  <c r="J54" i="139"/>
  <c r="I54" i="139"/>
  <c r="G54" i="139"/>
  <c r="M53" i="139"/>
  <c r="K53" i="139"/>
  <c r="J53" i="139"/>
  <c r="I53" i="139"/>
  <c r="G53" i="139"/>
  <c r="M52" i="139"/>
  <c r="K52" i="139"/>
  <c r="J52" i="139"/>
  <c r="I52" i="139"/>
  <c r="G52" i="139"/>
  <c r="M51" i="139"/>
  <c r="K51" i="139"/>
  <c r="J51" i="139"/>
  <c r="I51" i="139"/>
  <c r="G51" i="139"/>
  <c r="M50" i="139"/>
  <c r="K50" i="139"/>
  <c r="J50" i="139"/>
  <c r="I50" i="139"/>
  <c r="G50" i="139"/>
  <c r="M49" i="139"/>
  <c r="K49" i="139"/>
  <c r="J49" i="139"/>
  <c r="I49" i="139"/>
  <c r="G49" i="139"/>
  <c r="M48" i="139"/>
  <c r="K48" i="139"/>
  <c r="J48" i="139"/>
  <c r="I48" i="139"/>
  <c r="G48" i="139"/>
  <c r="M47" i="139"/>
  <c r="K47" i="139"/>
  <c r="J47" i="139"/>
  <c r="I47" i="139"/>
  <c r="G47" i="139"/>
  <c r="M46" i="139"/>
  <c r="K46" i="139"/>
  <c r="I46" i="139"/>
  <c r="G46" i="139"/>
  <c r="M45" i="139"/>
  <c r="K45" i="139"/>
  <c r="J45" i="139"/>
  <c r="I45" i="139"/>
  <c r="G45" i="139"/>
  <c r="M44" i="139"/>
  <c r="K44" i="139"/>
  <c r="J44" i="139"/>
  <c r="I44" i="139"/>
  <c r="G44" i="139"/>
  <c r="M43" i="139"/>
  <c r="K43" i="139"/>
  <c r="J43" i="139"/>
  <c r="I43" i="139"/>
  <c r="G43" i="139"/>
  <c r="M42" i="139"/>
  <c r="K42" i="139"/>
  <c r="J42" i="139"/>
  <c r="I42" i="139"/>
  <c r="G42" i="139"/>
  <c r="M41" i="139"/>
  <c r="K41" i="139"/>
  <c r="J41" i="139"/>
  <c r="I41" i="139"/>
  <c r="G41" i="139"/>
  <c r="M40" i="139"/>
  <c r="K40" i="139"/>
  <c r="J40" i="139"/>
  <c r="I40" i="139"/>
  <c r="G40" i="139"/>
  <c r="M39" i="139"/>
  <c r="K39" i="139"/>
  <c r="J39" i="139"/>
  <c r="I39" i="139"/>
  <c r="G39" i="139"/>
  <c r="M38" i="139"/>
  <c r="K38" i="139"/>
  <c r="J38" i="139"/>
  <c r="I38" i="139"/>
  <c r="G38" i="139"/>
  <c r="M37" i="139"/>
  <c r="K37" i="139"/>
  <c r="J37" i="139"/>
  <c r="I37" i="139"/>
  <c r="G37" i="139"/>
  <c r="M36" i="139"/>
  <c r="K36" i="139"/>
  <c r="J36" i="139"/>
  <c r="I36" i="139"/>
  <c r="G36" i="139"/>
  <c r="M35" i="139"/>
  <c r="K35" i="139"/>
  <c r="J35" i="139"/>
  <c r="I35" i="139"/>
  <c r="G35" i="139"/>
  <c r="M34" i="139"/>
  <c r="K34" i="139"/>
  <c r="J34" i="139"/>
  <c r="I34" i="139"/>
  <c r="G34" i="139"/>
  <c r="M33" i="139"/>
  <c r="K33" i="139"/>
  <c r="J33" i="139"/>
  <c r="I33" i="139"/>
  <c r="G33" i="139"/>
  <c r="M32" i="139"/>
  <c r="K32" i="139"/>
  <c r="J32" i="139"/>
  <c r="I32" i="139"/>
  <c r="G32" i="139"/>
  <c r="M31" i="139"/>
  <c r="K31" i="139"/>
  <c r="J31" i="139"/>
  <c r="I31" i="139"/>
  <c r="G31" i="139"/>
  <c r="M30" i="139"/>
  <c r="K30" i="139"/>
  <c r="J30" i="139"/>
  <c r="I30" i="139"/>
  <c r="G30" i="139"/>
  <c r="M29" i="139"/>
  <c r="K29" i="139"/>
  <c r="J29" i="139"/>
  <c r="I29" i="139"/>
  <c r="G29" i="139"/>
  <c r="M28" i="139"/>
  <c r="K28" i="139"/>
  <c r="J28" i="139"/>
  <c r="I28" i="139"/>
  <c r="G28" i="139"/>
  <c r="M27" i="139"/>
  <c r="K27" i="139"/>
  <c r="J27" i="139"/>
  <c r="I27" i="139"/>
  <c r="G27" i="139"/>
  <c r="M26" i="139"/>
  <c r="K26" i="139"/>
  <c r="J26" i="139"/>
  <c r="I26" i="139"/>
  <c r="G26" i="139"/>
  <c r="M25" i="139"/>
  <c r="K25" i="139"/>
  <c r="J25" i="139"/>
  <c r="I25" i="139"/>
  <c r="G25" i="139"/>
  <c r="M24" i="139"/>
  <c r="K24" i="139"/>
  <c r="J24" i="139"/>
  <c r="I24" i="139"/>
  <c r="G24" i="139"/>
  <c r="M23" i="139"/>
  <c r="K23" i="139"/>
  <c r="J23" i="139"/>
  <c r="I23" i="139"/>
  <c r="G23" i="139"/>
  <c r="M22" i="139"/>
  <c r="K22" i="139"/>
  <c r="J22" i="139"/>
  <c r="I22" i="139"/>
  <c r="G22" i="139"/>
  <c r="M21" i="139"/>
  <c r="K21" i="139"/>
  <c r="J21" i="139"/>
  <c r="I21" i="139"/>
  <c r="G21" i="139"/>
  <c r="M20" i="139"/>
  <c r="K20" i="139"/>
  <c r="J20" i="139"/>
  <c r="I20" i="139"/>
  <c r="G20" i="139"/>
  <c r="M19" i="139"/>
  <c r="K19" i="139"/>
  <c r="J19" i="139"/>
  <c r="I19" i="139"/>
  <c r="G19" i="139"/>
  <c r="M18" i="139"/>
  <c r="K18" i="139"/>
  <c r="J18" i="139"/>
  <c r="I18" i="139"/>
  <c r="G18" i="139"/>
  <c r="M17" i="139"/>
  <c r="K17" i="139"/>
  <c r="J17" i="139"/>
  <c r="I17" i="139"/>
  <c r="G17" i="139"/>
  <c r="M16" i="139"/>
  <c r="K16" i="139"/>
  <c r="J16" i="139"/>
  <c r="I16" i="139"/>
  <c r="G16" i="139"/>
  <c r="M15" i="139"/>
  <c r="K15" i="139"/>
  <c r="J15" i="139"/>
  <c r="I15" i="139"/>
  <c r="G15" i="139"/>
  <c r="M14" i="139"/>
  <c r="K14" i="139"/>
  <c r="J14" i="139"/>
  <c r="I14" i="139"/>
  <c r="G14" i="139"/>
  <c r="M13" i="139"/>
  <c r="K13" i="139"/>
  <c r="J13" i="139"/>
  <c r="I13" i="139"/>
  <c r="G13" i="139"/>
  <c r="M12" i="139"/>
  <c r="K12" i="139"/>
  <c r="J12" i="139"/>
  <c r="I12" i="139"/>
  <c r="G12" i="139"/>
  <c r="M11" i="139"/>
  <c r="K11" i="139"/>
  <c r="J11" i="139"/>
  <c r="I11" i="139"/>
  <c r="G11" i="139"/>
  <c r="M10" i="139"/>
  <c r="K10" i="139"/>
  <c r="J10" i="139"/>
  <c r="I10" i="139"/>
  <c r="G10" i="139"/>
  <c r="M9" i="139"/>
  <c r="K9" i="139"/>
  <c r="J9" i="139"/>
  <c r="I9" i="139"/>
  <c r="G9" i="139"/>
  <c r="M8" i="139"/>
  <c r="K8" i="139"/>
  <c r="J8" i="139"/>
  <c r="I8" i="139"/>
  <c r="G8" i="139"/>
  <c r="M10" i="138"/>
  <c r="L10" i="138"/>
  <c r="K10" i="138"/>
  <c r="J10" i="138"/>
  <c r="I10" i="138"/>
  <c r="H10" i="138"/>
  <c r="G10" i="138"/>
  <c r="F10" i="138"/>
  <c r="M9" i="138"/>
  <c r="K9" i="138"/>
  <c r="I9" i="138"/>
  <c r="G9" i="138"/>
  <c r="M8" i="138"/>
  <c r="K8" i="138"/>
  <c r="I8" i="138"/>
  <c r="G8" i="138"/>
  <c r="M7" i="138"/>
  <c r="K7" i="138"/>
  <c r="I7" i="138"/>
  <c r="G7" i="138"/>
  <c r="M87" i="137"/>
  <c r="K87" i="137"/>
  <c r="I87" i="137"/>
  <c r="G87" i="137"/>
  <c r="F87" i="137"/>
  <c r="M86" i="137"/>
  <c r="K86" i="137"/>
  <c r="J86" i="137"/>
  <c r="I86" i="137"/>
  <c r="G86" i="137"/>
  <c r="M85" i="137"/>
  <c r="K85" i="137"/>
  <c r="J85" i="137"/>
  <c r="I85" i="137"/>
  <c r="G85" i="137"/>
  <c r="M84" i="137"/>
  <c r="K84" i="137"/>
  <c r="J84" i="137"/>
  <c r="I84" i="137"/>
  <c r="G84" i="137"/>
  <c r="M83" i="137"/>
  <c r="K83" i="137"/>
  <c r="J83" i="137"/>
  <c r="I83" i="137"/>
  <c r="G83" i="137"/>
  <c r="M82" i="137"/>
  <c r="K82" i="137"/>
  <c r="J82" i="137"/>
  <c r="I82" i="137"/>
  <c r="G82" i="137"/>
  <c r="M81" i="137"/>
  <c r="K81" i="137"/>
  <c r="J81" i="137"/>
  <c r="I81" i="137"/>
  <c r="G81" i="137"/>
  <c r="M80" i="137"/>
  <c r="K80" i="137"/>
  <c r="J80" i="137"/>
  <c r="I80" i="137"/>
  <c r="G80" i="137"/>
  <c r="M79" i="137"/>
  <c r="K79" i="137"/>
  <c r="J79" i="137"/>
  <c r="I79" i="137"/>
  <c r="G79" i="137"/>
  <c r="M78" i="137"/>
  <c r="K78" i="137"/>
  <c r="J78" i="137"/>
  <c r="I78" i="137"/>
  <c r="G78" i="137"/>
  <c r="M77" i="137"/>
  <c r="K77" i="137"/>
  <c r="J77" i="137"/>
  <c r="I77" i="137"/>
  <c r="G77" i="137"/>
  <c r="M76" i="137"/>
  <c r="K76" i="137"/>
  <c r="J76" i="137"/>
  <c r="I76" i="137"/>
  <c r="G76" i="137"/>
  <c r="M75" i="137"/>
  <c r="K75" i="137"/>
  <c r="J75" i="137"/>
  <c r="I75" i="137"/>
  <c r="G75" i="137"/>
  <c r="M74" i="137"/>
  <c r="K74" i="137"/>
  <c r="J74" i="137"/>
  <c r="I74" i="137"/>
  <c r="G74" i="137"/>
  <c r="M73" i="137"/>
  <c r="K73" i="137"/>
  <c r="J73" i="137"/>
  <c r="I73" i="137"/>
  <c r="G73" i="137"/>
  <c r="M72" i="137"/>
  <c r="K72" i="137"/>
  <c r="J72" i="137"/>
  <c r="I72" i="137"/>
  <c r="G72" i="137"/>
  <c r="M71" i="137"/>
  <c r="K71" i="137"/>
  <c r="J71" i="137"/>
  <c r="I71" i="137"/>
  <c r="G71" i="137"/>
  <c r="M70" i="137"/>
  <c r="K70" i="137"/>
  <c r="J70" i="137"/>
  <c r="I70" i="137"/>
  <c r="G70" i="137"/>
  <c r="M69" i="137"/>
  <c r="K69" i="137"/>
  <c r="J69" i="137"/>
  <c r="I69" i="137"/>
  <c r="G69" i="137"/>
  <c r="M68" i="137"/>
  <c r="K68" i="137"/>
  <c r="J68" i="137"/>
  <c r="I68" i="137"/>
  <c r="G68" i="137"/>
  <c r="M67" i="137"/>
  <c r="K67" i="137"/>
  <c r="J67" i="137"/>
  <c r="I67" i="137"/>
  <c r="G67" i="137"/>
  <c r="M66" i="137"/>
  <c r="K66" i="137"/>
  <c r="I66" i="137"/>
  <c r="G66" i="137"/>
  <c r="M65" i="137"/>
  <c r="K65" i="137"/>
  <c r="I65" i="137"/>
  <c r="G65" i="137"/>
  <c r="M64" i="137"/>
  <c r="K64" i="137"/>
  <c r="I64" i="137"/>
  <c r="G64" i="137"/>
  <c r="M63" i="137"/>
  <c r="K63" i="137"/>
  <c r="I63" i="137"/>
  <c r="G63" i="137"/>
  <c r="M62" i="137"/>
  <c r="K62" i="137"/>
  <c r="I62" i="137"/>
  <c r="G62" i="137"/>
  <c r="M61" i="137"/>
  <c r="K61" i="137"/>
  <c r="J61" i="137"/>
  <c r="I61" i="137"/>
  <c r="G61" i="137"/>
  <c r="M60" i="137"/>
  <c r="K60" i="137"/>
  <c r="J60" i="137"/>
  <c r="I60" i="137"/>
  <c r="G60" i="137"/>
  <c r="M59" i="137"/>
  <c r="K59" i="137"/>
  <c r="J59" i="137"/>
  <c r="I59" i="137"/>
  <c r="G59" i="137"/>
  <c r="M58" i="137"/>
  <c r="K58" i="137"/>
  <c r="J58" i="137"/>
  <c r="I58" i="137"/>
  <c r="G58" i="137"/>
  <c r="M57" i="137"/>
  <c r="K57" i="137"/>
  <c r="J57" i="137"/>
  <c r="I57" i="137"/>
  <c r="G57" i="137"/>
  <c r="M56" i="137"/>
  <c r="K56" i="137"/>
  <c r="J56" i="137"/>
  <c r="I56" i="137"/>
  <c r="G56" i="137"/>
  <c r="M55" i="137"/>
  <c r="K55" i="137"/>
  <c r="J55" i="137"/>
  <c r="I55" i="137"/>
  <c r="G55" i="137"/>
  <c r="M54" i="137"/>
  <c r="K54" i="137"/>
  <c r="J54" i="137"/>
  <c r="I54" i="137"/>
  <c r="G54" i="137"/>
  <c r="M53" i="137"/>
  <c r="K53" i="137"/>
  <c r="J53" i="137"/>
  <c r="I53" i="137"/>
  <c r="G53" i="137"/>
  <c r="M52" i="137"/>
  <c r="K52" i="137"/>
  <c r="J52" i="137"/>
  <c r="I52" i="137"/>
  <c r="G52" i="137"/>
  <c r="M51" i="137"/>
  <c r="K51" i="137"/>
  <c r="J51" i="137"/>
  <c r="I51" i="137"/>
  <c r="G51" i="137"/>
  <c r="M50" i="137"/>
  <c r="K50" i="137"/>
  <c r="J50" i="137"/>
  <c r="I50" i="137"/>
  <c r="G50" i="137"/>
  <c r="M49" i="137"/>
  <c r="K49" i="137"/>
  <c r="J49" i="137"/>
  <c r="I49" i="137"/>
  <c r="G49" i="137"/>
  <c r="M48" i="137"/>
  <c r="K48" i="137"/>
  <c r="J48" i="137"/>
  <c r="I48" i="137"/>
  <c r="G48" i="137"/>
  <c r="M47" i="137"/>
  <c r="K47" i="137"/>
  <c r="J47" i="137"/>
  <c r="I47" i="137"/>
  <c r="G47" i="137"/>
  <c r="M46" i="137"/>
  <c r="K46" i="137"/>
  <c r="I46" i="137"/>
  <c r="G46" i="137"/>
  <c r="M45" i="137"/>
  <c r="K45" i="137"/>
  <c r="J45" i="137"/>
  <c r="I45" i="137"/>
  <c r="G45" i="137"/>
  <c r="M44" i="137"/>
  <c r="K44" i="137"/>
  <c r="J44" i="137"/>
  <c r="I44" i="137"/>
  <c r="G44" i="137"/>
  <c r="M43" i="137"/>
  <c r="K43" i="137"/>
  <c r="J43" i="137"/>
  <c r="I43" i="137"/>
  <c r="G43" i="137"/>
  <c r="M42" i="137"/>
  <c r="K42" i="137"/>
  <c r="J42" i="137"/>
  <c r="I42" i="137"/>
  <c r="G42" i="137"/>
  <c r="M41" i="137"/>
  <c r="K41" i="137"/>
  <c r="J41" i="137"/>
  <c r="I41" i="137"/>
  <c r="G41" i="137"/>
  <c r="M40" i="137"/>
  <c r="K40" i="137"/>
  <c r="J40" i="137"/>
  <c r="I40" i="137"/>
  <c r="G40" i="137"/>
  <c r="M39" i="137"/>
  <c r="K39" i="137"/>
  <c r="J39" i="137"/>
  <c r="I39" i="137"/>
  <c r="G39" i="137"/>
  <c r="M38" i="137"/>
  <c r="K38" i="137"/>
  <c r="J38" i="137"/>
  <c r="I38" i="137"/>
  <c r="G38" i="137"/>
  <c r="M37" i="137"/>
  <c r="K37" i="137"/>
  <c r="J37" i="137"/>
  <c r="I37" i="137"/>
  <c r="G37" i="137"/>
  <c r="M36" i="137"/>
  <c r="K36" i="137"/>
  <c r="J36" i="137"/>
  <c r="I36" i="137"/>
  <c r="G36" i="137"/>
  <c r="M35" i="137"/>
  <c r="K35" i="137"/>
  <c r="J35" i="137"/>
  <c r="I35" i="137"/>
  <c r="G35" i="137"/>
  <c r="M34" i="137"/>
  <c r="K34" i="137"/>
  <c r="J34" i="137"/>
  <c r="I34" i="137"/>
  <c r="G34" i="137"/>
  <c r="M33" i="137"/>
  <c r="K33" i="137"/>
  <c r="J33" i="137"/>
  <c r="I33" i="137"/>
  <c r="G33" i="137"/>
  <c r="M32" i="137"/>
  <c r="K32" i="137"/>
  <c r="J32" i="137"/>
  <c r="I32" i="137"/>
  <c r="G32" i="137"/>
  <c r="M31" i="137"/>
  <c r="K31" i="137"/>
  <c r="J31" i="137"/>
  <c r="I31" i="137"/>
  <c r="G31" i="137"/>
  <c r="M30" i="137"/>
  <c r="K30" i="137"/>
  <c r="J30" i="137"/>
  <c r="I30" i="137"/>
  <c r="G30" i="137"/>
  <c r="M29" i="137"/>
  <c r="K29" i="137"/>
  <c r="J29" i="137"/>
  <c r="I29" i="137"/>
  <c r="G29" i="137"/>
  <c r="M28" i="137"/>
  <c r="K28" i="137"/>
  <c r="J28" i="137"/>
  <c r="I28" i="137"/>
  <c r="G28" i="137"/>
  <c r="M27" i="137"/>
  <c r="K27" i="137"/>
  <c r="J27" i="137"/>
  <c r="I27" i="137"/>
  <c r="G27" i="137"/>
  <c r="M26" i="137"/>
  <c r="K26" i="137"/>
  <c r="J26" i="137"/>
  <c r="I26" i="137"/>
  <c r="G26" i="137"/>
  <c r="M25" i="137"/>
  <c r="K25" i="137"/>
  <c r="J25" i="137"/>
  <c r="I25" i="137"/>
  <c r="G25" i="137"/>
  <c r="M24" i="137"/>
  <c r="K24" i="137"/>
  <c r="J24" i="137"/>
  <c r="I24" i="137"/>
  <c r="G24" i="137"/>
  <c r="M23" i="137"/>
  <c r="K23" i="137"/>
  <c r="J23" i="137"/>
  <c r="I23" i="137"/>
  <c r="G23" i="137"/>
  <c r="M22" i="137"/>
  <c r="K22" i="137"/>
  <c r="J22" i="137"/>
  <c r="I22" i="137"/>
  <c r="G22" i="137"/>
  <c r="M21" i="137"/>
  <c r="K21" i="137"/>
  <c r="J21" i="137"/>
  <c r="I21" i="137"/>
  <c r="G21" i="137"/>
  <c r="M20" i="137"/>
  <c r="K20" i="137"/>
  <c r="J20" i="137"/>
  <c r="I20" i="137"/>
  <c r="G20" i="137"/>
  <c r="M19" i="137"/>
  <c r="K19" i="137"/>
  <c r="J19" i="137"/>
  <c r="I19" i="137"/>
  <c r="G19" i="137"/>
  <c r="M18" i="137"/>
  <c r="K18" i="137"/>
  <c r="J18" i="137"/>
  <c r="I18" i="137"/>
  <c r="G18" i="137"/>
  <c r="M17" i="137"/>
  <c r="K17" i="137"/>
  <c r="J17" i="137"/>
  <c r="I17" i="137"/>
  <c r="G17" i="137"/>
  <c r="M16" i="137"/>
  <c r="K16" i="137"/>
  <c r="J16" i="137"/>
  <c r="I16" i="137"/>
  <c r="G16" i="137"/>
  <c r="M15" i="137"/>
  <c r="K15" i="137"/>
  <c r="J15" i="137"/>
  <c r="I15" i="137"/>
  <c r="G15" i="137"/>
  <c r="M14" i="137"/>
  <c r="K14" i="137"/>
  <c r="J14" i="137"/>
  <c r="I14" i="137"/>
  <c r="G14" i="137"/>
  <c r="M13" i="137"/>
  <c r="K13" i="137"/>
  <c r="J13" i="137"/>
  <c r="I13" i="137"/>
  <c r="G13" i="137"/>
  <c r="M12" i="137"/>
  <c r="K12" i="137"/>
  <c r="J12" i="137"/>
  <c r="I12" i="137"/>
  <c r="G12" i="137"/>
  <c r="M11" i="137"/>
  <c r="K11" i="137"/>
  <c r="J11" i="137"/>
  <c r="I11" i="137"/>
  <c r="G11" i="137"/>
  <c r="M10" i="137"/>
  <c r="K10" i="137"/>
  <c r="J10" i="137"/>
  <c r="I10" i="137"/>
  <c r="G10" i="137"/>
  <c r="M9" i="137"/>
  <c r="K9" i="137"/>
  <c r="J9" i="137"/>
  <c r="I9" i="137"/>
  <c r="G9" i="137"/>
  <c r="M8" i="137"/>
  <c r="K8" i="137"/>
  <c r="J8" i="137"/>
  <c r="I8" i="137"/>
  <c r="G8" i="137"/>
  <c r="M10" i="136"/>
  <c r="L10" i="136"/>
  <c r="K10" i="136"/>
  <c r="J10" i="136"/>
  <c r="I10" i="136"/>
  <c r="H10" i="136"/>
  <c r="G10" i="136"/>
  <c r="F10" i="136"/>
  <c r="M9" i="136"/>
  <c r="K9" i="136"/>
  <c r="I9" i="136"/>
  <c r="G9" i="136"/>
  <c r="M8" i="136"/>
  <c r="K8" i="136"/>
  <c r="I8" i="136"/>
  <c r="G8" i="136"/>
  <c r="M7" i="136"/>
  <c r="K7" i="136"/>
  <c r="I7" i="136"/>
  <c r="G7" i="136"/>
  <c r="M87" i="135"/>
  <c r="K87" i="135"/>
  <c r="I87" i="135"/>
  <c r="G87" i="135"/>
  <c r="F87" i="135"/>
  <c r="M86" i="135"/>
  <c r="K86" i="135"/>
  <c r="J86" i="135"/>
  <c r="I86" i="135"/>
  <c r="G86" i="135"/>
  <c r="M85" i="135"/>
  <c r="K85" i="135"/>
  <c r="J85" i="135"/>
  <c r="I85" i="135"/>
  <c r="G85" i="135"/>
  <c r="M84" i="135"/>
  <c r="K84" i="135"/>
  <c r="J84" i="135"/>
  <c r="I84" i="135"/>
  <c r="G84" i="135"/>
  <c r="M83" i="135"/>
  <c r="K83" i="135"/>
  <c r="J83" i="135"/>
  <c r="I83" i="135"/>
  <c r="G83" i="135"/>
  <c r="M82" i="135"/>
  <c r="K82" i="135"/>
  <c r="J82" i="135"/>
  <c r="I82" i="135"/>
  <c r="G82" i="135"/>
  <c r="M81" i="135"/>
  <c r="K81" i="135"/>
  <c r="J81" i="135"/>
  <c r="I81" i="135"/>
  <c r="G81" i="135"/>
  <c r="M80" i="135"/>
  <c r="K80" i="135"/>
  <c r="J80" i="135"/>
  <c r="I80" i="135"/>
  <c r="G80" i="135"/>
  <c r="M79" i="135"/>
  <c r="K79" i="135"/>
  <c r="J79" i="135"/>
  <c r="I79" i="135"/>
  <c r="G79" i="135"/>
  <c r="M78" i="135"/>
  <c r="K78" i="135"/>
  <c r="J78" i="135"/>
  <c r="I78" i="135"/>
  <c r="G78" i="135"/>
  <c r="M77" i="135"/>
  <c r="K77" i="135"/>
  <c r="J77" i="135"/>
  <c r="I77" i="135"/>
  <c r="G77" i="135"/>
  <c r="M76" i="135"/>
  <c r="K76" i="135"/>
  <c r="J76" i="135"/>
  <c r="I76" i="135"/>
  <c r="G76" i="135"/>
  <c r="M75" i="135"/>
  <c r="K75" i="135"/>
  <c r="J75" i="135"/>
  <c r="I75" i="135"/>
  <c r="G75" i="135"/>
  <c r="M74" i="135"/>
  <c r="K74" i="135"/>
  <c r="J74" i="135"/>
  <c r="I74" i="135"/>
  <c r="G74" i="135"/>
  <c r="M73" i="135"/>
  <c r="K73" i="135"/>
  <c r="J73" i="135"/>
  <c r="I73" i="135"/>
  <c r="G73" i="135"/>
  <c r="M72" i="135"/>
  <c r="K72" i="135"/>
  <c r="J72" i="135"/>
  <c r="I72" i="135"/>
  <c r="G72" i="135"/>
  <c r="M71" i="135"/>
  <c r="K71" i="135"/>
  <c r="J71" i="135"/>
  <c r="I71" i="135"/>
  <c r="G71" i="135"/>
  <c r="M70" i="135"/>
  <c r="K70" i="135"/>
  <c r="J70" i="135"/>
  <c r="I70" i="135"/>
  <c r="G70" i="135"/>
  <c r="M69" i="135"/>
  <c r="K69" i="135"/>
  <c r="J69" i="135"/>
  <c r="I69" i="135"/>
  <c r="G69" i="135"/>
  <c r="M68" i="135"/>
  <c r="K68" i="135"/>
  <c r="J68" i="135"/>
  <c r="I68" i="135"/>
  <c r="G68" i="135"/>
  <c r="M67" i="135"/>
  <c r="K67" i="135"/>
  <c r="J67" i="135"/>
  <c r="I67" i="135"/>
  <c r="G67" i="135"/>
  <c r="M66" i="135"/>
  <c r="K66" i="135"/>
  <c r="I66" i="135"/>
  <c r="G66" i="135"/>
  <c r="M65" i="135"/>
  <c r="K65" i="135"/>
  <c r="I65" i="135"/>
  <c r="G65" i="135"/>
  <c r="M64" i="135"/>
  <c r="K64" i="135"/>
  <c r="I64" i="135"/>
  <c r="G64" i="135"/>
  <c r="M63" i="135"/>
  <c r="K63" i="135"/>
  <c r="I63" i="135"/>
  <c r="G63" i="135"/>
  <c r="M62" i="135"/>
  <c r="K62" i="135"/>
  <c r="I62" i="135"/>
  <c r="G62" i="135"/>
  <c r="M61" i="135"/>
  <c r="K61" i="135"/>
  <c r="J61" i="135"/>
  <c r="I61" i="135"/>
  <c r="G61" i="135"/>
  <c r="M60" i="135"/>
  <c r="K60" i="135"/>
  <c r="J60" i="135"/>
  <c r="I60" i="135"/>
  <c r="G60" i="135"/>
  <c r="M59" i="135"/>
  <c r="K59" i="135"/>
  <c r="J59" i="135"/>
  <c r="I59" i="135"/>
  <c r="G59" i="135"/>
  <c r="M58" i="135"/>
  <c r="K58" i="135"/>
  <c r="J58" i="135"/>
  <c r="I58" i="135"/>
  <c r="G58" i="135"/>
  <c r="M57" i="135"/>
  <c r="K57" i="135"/>
  <c r="J57" i="135"/>
  <c r="I57" i="135"/>
  <c r="G57" i="135"/>
  <c r="M56" i="135"/>
  <c r="K56" i="135"/>
  <c r="J56" i="135"/>
  <c r="I56" i="135"/>
  <c r="G56" i="135"/>
  <c r="M55" i="135"/>
  <c r="K55" i="135"/>
  <c r="J55" i="135"/>
  <c r="I55" i="135"/>
  <c r="G55" i="135"/>
  <c r="M54" i="135"/>
  <c r="K54" i="135"/>
  <c r="J54" i="135"/>
  <c r="I54" i="135"/>
  <c r="G54" i="135"/>
  <c r="M53" i="135"/>
  <c r="K53" i="135"/>
  <c r="J53" i="135"/>
  <c r="I53" i="135"/>
  <c r="G53" i="135"/>
  <c r="M52" i="135"/>
  <c r="K52" i="135"/>
  <c r="J52" i="135"/>
  <c r="I52" i="135"/>
  <c r="G52" i="135"/>
  <c r="M51" i="135"/>
  <c r="K51" i="135"/>
  <c r="J51" i="135"/>
  <c r="I51" i="135"/>
  <c r="G51" i="135"/>
  <c r="M50" i="135"/>
  <c r="K50" i="135"/>
  <c r="J50" i="135"/>
  <c r="I50" i="135"/>
  <c r="G50" i="135"/>
  <c r="M49" i="135"/>
  <c r="K49" i="135"/>
  <c r="J49" i="135"/>
  <c r="I49" i="135"/>
  <c r="G49" i="135"/>
  <c r="M48" i="135"/>
  <c r="K48" i="135"/>
  <c r="J48" i="135"/>
  <c r="I48" i="135"/>
  <c r="G48" i="135"/>
  <c r="M47" i="135"/>
  <c r="K47" i="135"/>
  <c r="J47" i="135"/>
  <c r="I47" i="135"/>
  <c r="G47" i="135"/>
  <c r="M46" i="135"/>
  <c r="K46" i="135"/>
  <c r="I46" i="135"/>
  <c r="G46" i="135"/>
  <c r="M45" i="135"/>
  <c r="K45" i="135"/>
  <c r="J45" i="135"/>
  <c r="I45" i="135"/>
  <c r="G45" i="135"/>
  <c r="M44" i="135"/>
  <c r="K44" i="135"/>
  <c r="J44" i="135"/>
  <c r="I44" i="135"/>
  <c r="G44" i="135"/>
  <c r="M43" i="135"/>
  <c r="K43" i="135"/>
  <c r="J43" i="135"/>
  <c r="I43" i="135"/>
  <c r="G43" i="135"/>
  <c r="M42" i="135"/>
  <c r="K42" i="135"/>
  <c r="J42" i="135"/>
  <c r="I42" i="135"/>
  <c r="G42" i="135"/>
  <c r="M41" i="135"/>
  <c r="K41" i="135"/>
  <c r="J41" i="135"/>
  <c r="I41" i="135"/>
  <c r="G41" i="135"/>
  <c r="M40" i="135"/>
  <c r="K40" i="135"/>
  <c r="J40" i="135"/>
  <c r="I40" i="135"/>
  <c r="G40" i="135"/>
  <c r="M39" i="135"/>
  <c r="K39" i="135"/>
  <c r="J39" i="135"/>
  <c r="I39" i="135"/>
  <c r="G39" i="135"/>
  <c r="M38" i="135"/>
  <c r="K38" i="135"/>
  <c r="J38" i="135"/>
  <c r="I38" i="135"/>
  <c r="G38" i="135"/>
  <c r="M37" i="135"/>
  <c r="K37" i="135"/>
  <c r="J37" i="135"/>
  <c r="I37" i="135"/>
  <c r="G37" i="135"/>
  <c r="M36" i="135"/>
  <c r="K36" i="135"/>
  <c r="J36" i="135"/>
  <c r="I36" i="135"/>
  <c r="G36" i="135"/>
  <c r="M35" i="135"/>
  <c r="K35" i="135"/>
  <c r="J35" i="135"/>
  <c r="I35" i="135"/>
  <c r="G35" i="135"/>
  <c r="M34" i="135"/>
  <c r="K34" i="135"/>
  <c r="J34" i="135"/>
  <c r="I34" i="135"/>
  <c r="G34" i="135"/>
  <c r="M33" i="135"/>
  <c r="K33" i="135"/>
  <c r="J33" i="135"/>
  <c r="I33" i="135"/>
  <c r="G33" i="135"/>
  <c r="M32" i="135"/>
  <c r="K32" i="135"/>
  <c r="J32" i="135"/>
  <c r="I32" i="135"/>
  <c r="G32" i="135"/>
  <c r="M31" i="135"/>
  <c r="K31" i="135"/>
  <c r="J31" i="135"/>
  <c r="I31" i="135"/>
  <c r="G31" i="135"/>
  <c r="M30" i="135"/>
  <c r="K30" i="135"/>
  <c r="J30" i="135"/>
  <c r="I30" i="135"/>
  <c r="G30" i="135"/>
  <c r="M29" i="135"/>
  <c r="K29" i="135"/>
  <c r="J29" i="135"/>
  <c r="I29" i="135"/>
  <c r="G29" i="135"/>
  <c r="M28" i="135"/>
  <c r="K28" i="135"/>
  <c r="J28" i="135"/>
  <c r="I28" i="135"/>
  <c r="G28" i="135"/>
  <c r="M27" i="135"/>
  <c r="K27" i="135"/>
  <c r="J27" i="135"/>
  <c r="I27" i="135"/>
  <c r="G27" i="135"/>
  <c r="M26" i="135"/>
  <c r="K26" i="135"/>
  <c r="J26" i="135"/>
  <c r="I26" i="135"/>
  <c r="G26" i="135"/>
  <c r="M25" i="135"/>
  <c r="K25" i="135"/>
  <c r="J25" i="135"/>
  <c r="I25" i="135"/>
  <c r="G25" i="135"/>
  <c r="M24" i="135"/>
  <c r="K24" i="135"/>
  <c r="J24" i="135"/>
  <c r="I24" i="135"/>
  <c r="G24" i="135"/>
  <c r="M23" i="135"/>
  <c r="K23" i="135"/>
  <c r="J23" i="135"/>
  <c r="I23" i="135"/>
  <c r="G23" i="135"/>
  <c r="M22" i="135"/>
  <c r="K22" i="135"/>
  <c r="J22" i="135"/>
  <c r="I22" i="135"/>
  <c r="G22" i="135"/>
  <c r="M21" i="135"/>
  <c r="K21" i="135"/>
  <c r="J21" i="135"/>
  <c r="I21" i="135"/>
  <c r="G21" i="135"/>
  <c r="M20" i="135"/>
  <c r="K20" i="135"/>
  <c r="J20" i="135"/>
  <c r="I20" i="135"/>
  <c r="G20" i="135"/>
  <c r="M19" i="135"/>
  <c r="K19" i="135"/>
  <c r="J19" i="135"/>
  <c r="I19" i="135"/>
  <c r="G19" i="135"/>
  <c r="M18" i="135"/>
  <c r="K18" i="135"/>
  <c r="J18" i="135"/>
  <c r="I18" i="135"/>
  <c r="G18" i="135"/>
  <c r="M17" i="135"/>
  <c r="K17" i="135"/>
  <c r="J17" i="135"/>
  <c r="I17" i="135"/>
  <c r="G17" i="135"/>
  <c r="M16" i="135"/>
  <c r="K16" i="135"/>
  <c r="J16" i="135"/>
  <c r="I16" i="135"/>
  <c r="G16" i="135"/>
  <c r="M15" i="135"/>
  <c r="K15" i="135"/>
  <c r="J15" i="135"/>
  <c r="I15" i="135"/>
  <c r="G15" i="135"/>
  <c r="M14" i="135"/>
  <c r="K14" i="135"/>
  <c r="J14" i="135"/>
  <c r="I14" i="135"/>
  <c r="G14" i="135"/>
  <c r="M13" i="135"/>
  <c r="K13" i="135"/>
  <c r="J13" i="135"/>
  <c r="I13" i="135"/>
  <c r="G13" i="135"/>
  <c r="M12" i="135"/>
  <c r="K12" i="135"/>
  <c r="J12" i="135"/>
  <c r="I12" i="135"/>
  <c r="G12" i="135"/>
  <c r="M11" i="135"/>
  <c r="K11" i="135"/>
  <c r="J11" i="135"/>
  <c r="I11" i="135"/>
  <c r="G11" i="135"/>
  <c r="M10" i="135"/>
  <c r="K10" i="135"/>
  <c r="J10" i="135"/>
  <c r="I10" i="135"/>
  <c r="G10" i="135"/>
  <c r="M9" i="135"/>
  <c r="K9" i="135"/>
  <c r="J9" i="135"/>
  <c r="I9" i="135"/>
  <c r="G9" i="135"/>
  <c r="M8" i="135"/>
  <c r="K8" i="135"/>
  <c r="J8" i="135"/>
  <c r="I8" i="135"/>
  <c r="G8" i="135"/>
  <c r="M10" i="134"/>
  <c r="L10" i="134"/>
  <c r="K10" i="134"/>
  <c r="J10" i="134"/>
  <c r="I10" i="134"/>
  <c r="H10" i="134"/>
  <c r="G10" i="134"/>
  <c r="F10" i="134"/>
  <c r="M9" i="134"/>
  <c r="K9" i="134"/>
  <c r="I9" i="134"/>
  <c r="G9" i="134"/>
  <c r="M8" i="134"/>
  <c r="K8" i="134"/>
  <c r="I8" i="134"/>
  <c r="G8" i="134"/>
  <c r="M7" i="134"/>
  <c r="K7" i="134"/>
  <c r="I7" i="134"/>
  <c r="G7" i="134"/>
  <c r="M87" i="133"/>
  <c r="K87" i="133"/>
  <c r="I87" i="133"/>
  <c r="G87" i="133"/>
  <c r="F87" i="133"/>
  <c r="M86" i="133"/>
  <c r="K86" i="133"/>
  <c r="J86" i="133"/>
  <c r="I86" i="133"/>
  <c r="G86" i="133"/>
  <c r="M85" i="133"/>
  <c r="K85" i="133"/>
  <c r="J85" i="133"/>
  <c r="I85" i="133"/>
  <c r="G85" i="133"/>
  <c r="M84" i="133"/>
  <c r="K84" i="133"/>
  <c r="J84" i="133"/>
  <c r="I84" i="133"/>
  <c r="G84" i="133"/>
  <c r="M83" i="133"/>
  <c r="K83" i="133"/>
  <c r="J83" i="133"/>
  <c r="I83" i="133"/>
  <c r="G83" i="133"/>
  <c r="M82" i="133"/>
  <c r="K82" i="133"/>
  <c r="J82" i="133"/>
  <c r="I82" i="133"/>
  <c r="G82" i="133"/>
  <c r="M81" i="133"/>
  <c r="K81" i="133"/>
  <c r="J81" i="133"/>
  <c r="I81" i="133"/>
  <c r="G81" i="133"/>
  <c r="M80" i="133"/>
  <c r="K80" i="133"/>
  <c r="J80" i="133"/>
  <c r="I80" i="133"/>
  <c r="G80" i="133"/>
  <c r="M79" i="133"/>
  <c r="K79" i="133"/>
  <c r="J79" i="133"/>
  <c r="I79" i="133"/>
  <c r="G79" i="133"/>
  <c r="M78" i="133"/>
  <c r="K78" i="133"/>
  <c r="J78" i="133"/>
  <c r="I78" i="133"/>
  <c r="G78" i="133"/>
  <c r="M77" i="133"/>
  <c r="K77" i="133"/>
  <c r="J77" i="133"/>
  <c r="I77" i="133"/>
  <c r="G77" i="133"/>
  <c r="M76" i="133"/>
  <c r="K76" i="133"/>
  <c r="J76" i="133"/>
  <c r="I76" i="133"/>
  <c r="G76" i="133"/>
  <c r="M75" i="133"/>
  <c r="K75" i="133"/>
  <c r="J75" i="133"/>
  <c r="I75" i="133"/>
  <c r="G75" i="133"/>
  <c r="M74" i="133"/>
  <c r="K74" i="133"/>
  <c r="J74" i="133"/>
  <c r="I74" i="133"/>
  <c r="G74" i="133"/>
  <c r="M73" i="133"/>
  <c r="K73" i="133"/>
  <c r="J73" i="133"/>
  <c r="I73" i="133"/>
  <c r="G73" i="133"/>
  <c r="M72" i="133"/>
  <c r="K72" i="133"/>
  <c r="J72" i="133"/>
  <c r="I72" i="133"/>
  <c r="G72" i="133"/>
  <c r="M71" i="133"/>
  <c r="K71" i="133"/>
  <c r="J71" i="133"/>
  <c r="I71" i="133"/>
  <c r="G71" i="133"/>
  <c r="M70" i="133"/>
  <c r="K70" i="133"/>
  <c r="J70" i="133"/>
  <c r="I70" i="133"/>
  <c r="G70" i="133"/>
  <c r="M69" i="133"/>
  <c r="K69" i="133"/>
  <c r="J69" i="133"/>
  <c r="I69" i="133"/>
  <c r="G69" i="133"/>
  <c r="M68" i="133"/>
  <c r="K68" i="133"/>
  <c r="J68" i="133"/>
  <c r="I68" i="133"/>
  <c r="G68" i="133"/>
  <c r="M67" i="133"/>
  <c r="K67" i="133"/>
  <c r="J67" i="133"/>
  <c r="I67" i="133"/>
  <c r="G67" i="133"/>
  <c r="M66" i="133"/>
  <c r="K66" i="133"/>
  <c r="I66" i="133"/>
  <c r="G66" i="133"/>
  <c r="M65" i="133"/>
  <c r="K65" i="133"/>
  <c r="I65" i="133"/>
  <c r="G65" i="133"/>
  <c r="M64" i="133"/>
  <c r="K64" i="133"/>
  <c r="I64" i="133"/>
  <c r="G64" i="133"/>
  <c r="M63" i="133"/>
  <c r="K63" i="133"/>
  <c r="I63" i="133"/>
  <c r="G63" i="133"/>
  <c r="M62" i="133"/>
  <c r="K62" i="133"/>
  <c r="I62" i="133"/>
  <c r="G62" i="133"/>
  <c r="M61" i="133"/>
  <c r="K61" i="133"/>
  <c r="J61" i="133"/>
  <c r="I61" i="133"/>
  <c r="G61" i="133"/>
  <c r="M60" i="133"/>
  <c r="K60" i="133"/>
  <c r="J60" i="133"/>
  <c r="I60" i="133"/>
  <c r="G60" i="133"/>
  <c r="M59" i="133"/>
  <c r="K59" i="133"/>
  <c r="J59" i="133"/>
  <c r="I59" i="133"/>
  <c r="G59" i="133"/>
  <c r="M58" i="133"/>
  <c r="K58" i="133"/>
  <c r="J58" i="133"/>
  <c r="I58" i="133"/>
  <c r="G58" i="133"/>
  <c r="M57" i="133"/>
  <c r="K57" i="133"/>
  <c r="J57" i="133"/>
  <c r="I57" i="133"/>
  <c r="G57" i="133"/>
  <c r="M56" i="133"/>
  <c r="K56" i="133"/>
  <c r="J56" i="133"/>
  <c r="I56" i="133"/>
  <c r="G56" i="133"/>
  <c r="M55" i="133"/>
  <c r="K55" i="133"/>
  <c r="J55" i="133"/>
  <c r="I55" i="133"/>
  <c r="G55" i="133"/>
  <c r="M54" i="133"/>
  <c r="K54" i="133"/>
  <c r="J54" i="133"/>
  <c r="I54" i="133"/>
  <c r="G54" i="133"/>
  <c r="M53" i="133"/>
  <c r="K53" i="133"/>
  <c r="J53" i="133"/>
  <c r="I53" i="133"/>
  <c r="G53" i="133"/>
  <c r="M52" i="133"/>
  <c r="K52" i="133"/>
  <c r="J52" i="133"/>
  <c r="I52" i="133"/>
  <c r="G52" i="133"/>
  <c r="M51" i="133"/>
  <c r="K51" i="133"/>
  <c r="J51" i="133"/>
  <c r="I51" i="133"/>
  <c r="G51" i="133"/>
  <c r="M50" i="133"/>
  <c r="K50" i="133"/>
  <c r="J50" i="133"/>
  <c r="I50" i="133"/>
  <c r="G50" i="133"/>
  <c r="M49" i="133"/>
  <c r="K49" i="133"/>
  <c r="J49" i="133"/>
  <c r="I49" i="133"/>
  <c r="G49" i="133"/>
  <c r="M48" i="133"/>
  <c r="K48" i="133"/>
  <c r="J48" i="133"/>
  <c r="I48" i="133"/>
  <c r="G48" i="133"/>
  <c r="M47" i="133"/>
  <c r="K47" i="133"/>
  <c r="J47" i="133"/>
  <c r="I47" i="133"/>
  <c r="G47" i="133"/>
  <c r="M46" i="133"/>
  <c r="K46" i="133"/>
  <c r="I46" i="133"/>
  <c r="G46" i="133"/>
  <c r="M45" i="133"/>
  <c r="K45" i="133"/>
  <c r="J45" i="133"/>
  <c r="I45" i="133"/>
  <c r="G45" i="133"/>
  <c r="M44" i="133"/>
  <c r="K44" i="133"/>
  <c r="J44" i="133"/>
  <c r="I44" i="133"/>
  <c r="G44" i="133"/>
  <c r="M43" i="133"/>
  <c r="K43" i="133"/>
  <c r="J43" i="133"/>
  <c r="I43" i="133"/>
  <c r="G43" i="133"/>
  <c r="M42" i="133"/>
  <c r="K42" i="133"/>
  <c r="J42" i="133"/>
  <c r="I42" i="133"/>
  <c r="G42" i="133"/>
  <c r="M41" i="133"/>
  <c r="K41" i="133"/>
  <c r="J41" i="133"/>
  <c r="I41" i="133"/>
  <c r="G41" i="133"/>
  <c r="M40" i="133"/>
  <c r="K40" i="133"/>
  <c r="J40" i="133"/>
  <c r="I40" i="133"/>
  <c r="G40" i="133"/>
  <c r="M39" i="133"/>
  <c r="K39" i="133"/>
  <c r="J39" i="133"/>
  <c r="I39" i="133"/>
  <c r="G39" i="133"/>
  <c r="M38" i="133"/>
  <c r="K38" i="133"/>
  <c r="J38" i="133"/>
  <c r="I38" i="133"/>
  <c r="G38" i="133"/>
  <c r="M37" i="133"/>
  <c r="K37" i="133"/>
  <c r="J37" i="133"/>
  <c r="I37" i="133"/>
  <c r="G37" i="133"/>
  <c r="M36" i="133"/>
  <c r="K36" i="133"/>
  <c r="J36" i="133"/>
  <c r="I36" i="133"/>
  <c r="G36" i="133"/>
  <c r="M35" i="133"/>
  <c r="K35" i="133"/>
  <c r="J35" i="133"/>
  <c r="I35" i="133"/>
  <c r="G35" i="133"/>
  <c r="M34" i="133"/>
  <c r="K34" i="133"/>
  <c r="J34" i="133"/>
  <c r="I34" i="133"/>
  <c r="G34" i="133"/>
  <c r="M33" i="133"/>
  <c r="K33" i="133"/>
  <c r="J33" i="133"/>
  <c r="I33" i="133"/>
  <c r="G33" i="133"/>
  <c r="M32" i="133"/>
  <c r="K32" i="133"/>
  <c r="J32" i="133"/>
  <c r="I32" i="133"/>
  <c r="G32" i="133"/>
  <c r="M31" i="133"/>
  <c r="K31" i="133"/>
  <c r="J31" i="133"/>
  <c r="I31" i="133"/>
  <c r="G31" i="133"/>
  <c r="M30" i="133"/>
  <c r="K30" i="133"/>
  <c r="J30" i="133"/>
  <c r="I30" i="133"/>
  <c r="G30" i="133"/>
  <c r="M29" i="133"/>
  <c r="K29" i="133"/>
  <c r="J29" i="133"/>
  <c r="I29" i="133"/>
  <c r="G29" i="133"/>
  <c r="M28" i="133"/>
  <c r="K28" i="133"/>
  <c r="J28" i="133"/>
  <c r="I28" i="133"/>
  <c r="G28" i="133"/>
  <c r="M27" i="133"/>
  <c r="K27" i="133"/>
  <c r="J27" i="133"/>
  <c r="I27" i="133"/>
  <c r="G27" i="133"/>
  <c r="M26" i="133"/>
  <c r="K26" i="133"/>
  <c r="J26" i="133"/>
  <c r="I26" i="133"/>
  <c r="G26" i="133"/>
  <c r="M25" i="133"/>
  <c r="K25" i="133"/>
  <c r="J25" i="133"/>
  <c r="I25" i="133"/>
  <c r="G25" i="133"/>
  <c r="M24" i="133"/>
  <c r="K24" i="133"/>
  <c r="J24" i="133"/>
  <c r="I24" i="133"/>
  <c r="G24" i="133"/>
  <c r="M23" i="133"/>
  <c r="K23" i="133"/>
  <c r="J23" i="133"/>
  <c r="I23" i="133"/>
  <c r="G23" i="133"/>
  <c r="M22" i="133"/>
  <c r="K22" i="133"/>
  <c r="J22" i="133"/>
  <c r="I22" i="133"/>
  <c r="G22" i="133"/>
  <c r="M21" i="133"/>
  <c r="K21" i="133"/>
  <c r="J21" i="133"/>
  <c r="I21" i="133"/>
  <c r="G21" i="133"/>
  <c r="M20" i="133"/>
  <c r="K20" i="133"/>
  <c r="J20" i="133"/>
  <c r="I20" i="133"/>
  <c r="G20" i="133"/>
  <c r="M19" i="133"/>
  <c r="K19" i="133"/>
  <c r="J19" i="133"/>
  <c r="I19" i="133"/>
  <c r="G19" i="133"/>
  <c r="M18" i="133"/>
  <c r="K18" i="133"/>
  <c r="J18" i="133"/>
  <c r="I18" i="133"/>
  <c r="G18" i="133"/>
  <c r="M17" i="133"/>
  <c r="K17" i="133"/>
  <c r="J17" i="133"/>
  <c r="I17" i="133"/>
  <c r="G17" i="133"/>
  <c r="M16" i="133"/>
  <c r="K16" i="133"/>
  <c r="J16" i="133"/>
  <c r="I16" i="133"/>
  <c r="G16" i="133"/>
  <c r="M15" i="133"/>
  <c r="K15" i="133"/>
  <c r="J15" i="133"/>
  <c r="I15" i="133"/>
  <c r="G15" i="133"/>
  <c r="M14" i="133"/>
  <c r="K14" i="133"/>
  <c r="J14" i="133"/>
  <c r="I14" i="133"/>
  <c r="G14" i="133"/>
  <c r="M13" i="133"/>
  <c r="K13" i="133"/>
  <c r="J13" i="133"/>
  <c r="I13" i="133"/>
  <c r="G13" i="133"/>
  <c r="M12" i="133"/>
  <c r="K12" i="133"/>
  <c r="J12" i="133"/>
  <c r="I12" i="133"/>
  <c r="G12" i="133"/>
  <c r="M11" i="133"/>
  <c r="K11" i="133"/>
  <c r="J11" i="133"/>
  <c r="I11" i="133"/>
  <c r="G11" i="133"/>
  <c r="M10" i="133"/>
  <c r="K10" i="133"/>
  <c r="J10" i="133"/>
  <c r="I10" i="133"/>
  <c r="G10" i="133"/>
  <c r="M9" i="133"/>
  <c r="K9" i="133"/>
  <c r="J9" i="133"/>
  <c r="I9" i="133"/>
  <c r="G9" i="133"/>
  <c r="M8" i="133"/>
  <c r="K8" i="133"/>
  <c r="J8" i="133"/>
  <c r="I8" i="133"/>
  <c r="G8" i="133"/>
  <c r="M10" i="132"/>
  <c r="L10" i="132"/>
  <c r="K10" i="132"/>
  <c r="J10" i="132"/>
  <c r="I10" i="132"/>
  <c r="H10" i="132"/>
  <c r="G10" i="132"/>
  <c r="F10" i="132"/>
  <c r="M9" i="132"/>
  <c r="K9" i="132"/>
  <c r="I9" i="132"/>
  <c r="G9" i="132"/>
  <c r="M8" i="132"/>
  <c r="K8" i="132"/>
  <c r="I8" i="132"/>
  <c r="G8" i="132"/>
  <c r="M7" i="132"/>
  <c r="K7" i="132"/>
  <c r="I7" i="132"/>
  <c r="G7" i="132"/>
  <c r="M87" i="131"/>
  <c r="K87" i="131"/>
  <c r="I87" i="131"/>
  <c r="G87" i="131"/>
  <c r="F87" i="131"/>
  <c r="M86" i="131"/>
  <c r="K86" i="131"/>
  <c r="J86" i="131"/>
  <c r="I86" i="131"/>
  <c r="G86" i="131"/>
  <c r="M85" i="131"/>
  <c r="K85" i="131"/>
  <c r="J85" i="131"/>
  <c r="I85" i="131"/>
  <c r="G85" i="131"/>
  <c r="M84" i="131"/>
  <c r="K84" i="131"/>
  <c r="J84" i="131"/>
  <c r="I84" i="131"/>
  <c r="G84" i="131"/>
  <c r="M83" i="131"/>
  <c r="K83" i="131"/>
  <c r="J83" i="131"/>
  <c r="I83" i="131"/>
  <c r="G83" i="131"/>
  <c r="M82" i="131"/>
  <c r="K82" i="131"/>
  <c r="J82" i="131"/>
  <c r="I82" i="131"/>
  <c r="G82" i="131"/>
  <c r="M81" i="131"/>
  <c r="K81" i="131"/>
  <c r="J81" i="131"/>
  <c r="I81" i="131"/>
  <c r="G81" i="131"/>
  <c r="M80" i="131"/>
  <c r="K80" i="131"/>
  <c r="J80" i="131"/>
  <c r="I80" i="131"/>
  <c r="G80" i="131"/>
  <c r="M79" i="131"/>
  <c r="K79" i="131"/>
  <c r="J79" i="131"/>
  <c r="I79" i="131"/>
  <c r="G79" i="131"/>
  <c r="M78" i="131"/>
  <c r="K78" i="131"/>
  <c r="J78" i="131"/>
  <c r="I78" i="131"/>
  <c r="G78" i="131"/>
  <c r="M77" i="131"/>
  <c r="K77" i="131"/>
  <c r="J77" i="131"/>
  <c r="I77" i="131"/>
  <c r="G77" i="131"/>
  <c r="M76" i="131"/>
  <c r="K76" i="131"/>
  <c r="J76" i="131"/>
  <c r="I76" i="131"/>
  <c r="G76" i="131"/>
  <c r="M75" i="131"/>
  <c r="K75" i="131"/>
  <c r="J75" i="131"/>
  <c r="I75" i="131"/>
  <c r="G75" i="131"/>
  <c r="M74" i="131"/>
  <c r="K74" i="131"/>
  <c r="J74" i="131"/>
  <c r="I74" i="131"/>
  <c r="G74" i="131"/>
  <c r="M73" i="131"/>
  <c r="K73" i="131"/>
  <c r="J73" i="131"/>
  <c r="I73" i="131"/>
  <c r="G73" i="131"/>
  <c r="M72" i="131"/>
  <c r="K72" i="131"/>
  <c r="J72" i="131"/>
  <c r="I72" i="131"/>
  <c r="G72" i="131"/>
  <c r="M71" i="131"/>
  <c r="K71" i="131"/>
  <c r="J71" i="131"/>
  <c r="I71" i="131"/>
  <c r="G71" i="131"/>
  <c r="M70" i="131"/>
  <c r="K70" i="131"/>
  <c r="J70" i="131"/>
  <c r="I70" i="131"/>
  <c r="G70" i="131"/>
  <c r="M69" i="131"/>
  <c r="K69" i="131"/>
  <c r="J69" i="131"/>
  <c r="I69" i="131"/>
  <c r="G69" i="131"/>
  <c r="M68" i="131"/>
  <c r="K68" i="131"/>
  <c r="J68" i="131"/>
  <c r="I68" i="131"/>
  <c r="G68" i="131"/>
  <c r="M67" i="131"/>
  <c r="K67" i="131"/>
  <c r="J67" i="131"/>
  <c r="I67" i="131"/>
  <c r="G67" i="131"/>
  <c r="M66" i="131"/>
  <c r="K66" i="131"/>
  <c r="I66" i="131"/>
  <c r="G66" i="131"/>
  <c r="M65" i="131"/>
  <c r="K65" i="131"/>
  <c r="I65" i="131"/>
  <c r="G65" i="131"/>
  <c r="M64" i="131"/>
  <c r="K64" i="131"/>
  <c r="I64" i="131"/>
  <c r="G64" i="131"/>
  <c r="M63" i="131"/>
  <c r="K63" i="131"/>
  <c r="I63" i="131"/>
  <c r="G63" i="131"/>
  <c r="M62" i="131"/>
  <c r="K62" i="131"/>
  <c r="I62" i="131"/>
  <c r="G62" i="131"/>
  <c r="M61" i="131"/>
  <c r="K61" i="131"/>
  <c r="J61" i="131"/>
  <c r="I61" i="131"/>
  <c r="G61" i="131"/>
  <c r="M60" i="131"/>
  <c r="K60" i="131"/>
  <c r="J60" i="131"/>
  <c r="I60" i="131"/>
  <c r="G60" i="131"/>
  <c r="M59" i="131"/>
  <c r="K59" i="131"/>
  <c r="J59" i="131"/>
  <c r="I59" i="131"/>
  <c r="G59" i="131"/>
  <c r="M58" i="131"/>
  <c r="K58" i="131"/>
  <c r="J58" i="131"/>
  <c r="I58" i="131"/>
  <c r="G58" i="131"/>
  <c r="M57" i="131"/>
  <c r="K57" i="131"/>
  <c r="J57" i="131"/>
  <c r="I57" i="131"/>
  <c r="G57" i="131"/>
  <c r="M56" i="131"/>
  <c r="K56" i="131"/>
  <c r="J56" i="131"/>
  <c r="I56" i="131"/>
  <c r="G56" i="131"/>
  <c r="M55" i="131"/>
  <c r="K55" i="131"/>
  <c r="J55" i="131"/>
  <c r="I55" i="131"/>
  <c r="G55" i="131"/>
  <c r="M54" i="131"/>
  <c r="K54" i="131"/>
  <c r="J54" i="131"/>
  <c r="I54" i="131"/>
  <c r="G54" i="131"/>
  <c r="M53" i="131"/>
  <c r="K53" i="131"/>
  <c r="J53" i="131"/>
  <c r="I53" i="131"/>
  <c r="G53" i="131"/>
  <c r="M52" i="131"/>
  <c r="K52" i="131"/>
  <c r="J52" i="131"/>
  <c r="I52" i="131"/>
  <c r="G52" i="131"/>
  <c r="M51" i="131"/>
  <c r="K51" i="131"/>
  <c r="J51" i="131"/>
  <c r="I51" i="131"/>
  <c r="G51" i="131"/>
  <c r="M50" i="131"/>
  <c r="K50" i="131"/>
  <c r="J50" i="131"/>
  <c r="I50" i="131"/>
  <c r="G50" i="131"/>
  <c r="M49" i="131"/>
  <c r="K49" i="131"/>
  <c r="J49" i="131"/>
  <c r="I49" i="131"/>
  <c r="G49" i="131"/>
  <c r="M48" i="131"/>
  <c r="K48" i="131"/>
  <c r="J48" i="131"/>
  <c r="I48" i="131"/>
  <c r="G48" i="131"/>
  <c r="M47" i="131"/>
  <c r="K47" i="131"/>
  <c r="J47" i="131"/>
  <c r="I47" i="131"/>
  <c r="G47" i="131"/>
  <c r="M46" i="131"/>
  <c r="K46" i="131"/>
  <c r="I46" i="131"/>
  <c r="G46" i="131"/>
  <c r="M45" i="131"/>
  <c r="K45" i="131"/>
  <c r="J45" i="131"/>
  <c r="I45" i="131"/>
  <c r="G45" i="131"/>
  <c r="M44" i="131"/>
  <c r="K44" i="131"/>
  <c r="J44" i="131"/>
  <c r="I44" i="131"/>
  <c r="G44" i="131"/>
  <c r="M43" i="131"/>
  <c r="K43" i="131"/>
  <c r="J43" i="131"/>
  <c r="I43" i="131"/>
  <c r="G43" i="131"/>
  <c r="M42" i="131"/>
  <c r="K42" i="131"/>
  <c r="J42" i="131"/>
  <c r="I42" i="131"/>
  <c r="G42" i="131"/>
  <c r="M41" i="131"/>
  <c r="K41" i="131"/>
  <c r="J41" i="131"/>
  <c r="I41" i="131"/>
  <c r="G41" i="131"/>
  <c r="M40" i="131"/>
  <c r="K40" i="131"/>
  <c r="J40" i="131"/>
  <c r="I40" i="131"/>
  <c r="G40" i="131"/>
  <c r="M39" i="131"/>
  <c r="K39" i="131"/>
  <c r="J39" i="131"/>
  <c r="I39" i="131"/>
  <c r="G39" i="131"/>
  <c r="M38" i="131"/>
  <c r="K38" i="131"/>
  <c r="J38" i="131"/>
  <c r="I38" i="131"/>
  <c r="G38" i="131"/>
  <c r="M37" i="131"/>
  <c r="K37" i="131"/>
  <c r="J37" i="131"/>
  <c r="I37" i="131"/>
  <c r="G37" i="131"/>
  <c r="M36" i="131"/>
  <c r="K36" i="131"/>
  <c r="J36" i="131"/>
  <c r="I36" i="131"/>
  <c r="G36" i="131"/>
  <c r="M35" i="131"/>
  <c r="K35" i="131"/>
  <c r="J35" i="131"/>
  <c r="I35" i="131"/>
  <c r="G35" i="131"/>
  <c r="M34" i="131"/>
  <c r="K34" i="131"/>
  <c r="J34" i="131"/>
  <c r="I34" i="131"/>
  <c r="G34" i="131"/>
  <c r="M33" i="131"/>
  <c r="K33" i="131"/>
  <c r="J33" i="131"/>
  <c r="I33" i="131"/>
  <c r="G33" i="131"/>
  <c r="M32" i="131"/>
  <c r="K32" i="131"/>
  <c r="J32" i="131"/>
  <c r="I32" i="131"/>
  <c r="G32" i="131"/>
  <c r="M31" i="131"/>
  <c r="K31" i="131"/>
  <c r="J31" i="131"/>
  <c r="I31" i="131"/>
  <c r="G31" i="131"/>
  <c r="M30" i="131"/>
  <c r="K30" i="131"/>
  <c r="J30" i="131"/>
  <c r="I30" i="131"/>
  <c r="G30" i="131"/>
  <c r="M29" i="131"/>
  <c r="K29" i="131"/>
  <c r="J29" i="131"/>
  <c r="I29" i="131"/>
  <c r="G29" i="131"/>
  <c r="M28" i="131"/>
  <c r="K28" i="131"/>
  <c r="J28" i="131"/>
  <c r="I28" i="131"/>
  <c r="G28" i="131"/>
  <c r="M27" i="131"/>
  <c r="K27" i="131"/>
  <c r="J27" i="131"/>
  <c r="I27" i="131"/>
  <c r="G27" i="131"/>
  <c r="M26" i="131"/>
  <c r="K26" i="131"/>
  <c r="J26" i="131"/>
  <c r="I26" i="131"/>
  <c r="G26" i="131"/>
  <c r="M25" i="131"/>
  <c r="K25" i="131"/>
  <c r="J25" i="131"/>
  <c r="I25" i="131"/>
  <c r="G25" i="131"/>
  <c r="M24" i="131"/>
  <c r="K24" i="131"/>
  <c r="J24" i="131"/>
  <c r="I24" i="131"/>
  <c r="G24" i="131"/>
  <c r="M23" i="131"/>
  <c r="K23" i="131"/>
  <c r="J23" i="131"/>
  <c r="I23" i="131"/>
  <c r="G23" i="131"/>
  <c r="M22" i="131"/>
  <c r="K22" i="131"/>
  <c r="J22" i="131"/>
  <c r="I22" i="131"/>
  <c r="G22" i="131"/>
  <c r="M21" i="131"/>
  <c r="K21" i="131"/>
  <c r="J21" i="131"/>
  <c r="I21" i="131"/>
  <c r="G21" i="131"/>
  <c r="M20" i="131"/>
  <c r="K20" i="131"/>
  <c r="J20" i="131"/>
  <c r="I20" i="131"/>
  <c r="G20" i="131"/>
  <c r="M19" i="131"/>
  <c r="K19" i="131"/>
  <c r="J19" i="131"/>
  <c r="I19" i="131"/>
  <c r="G19" i="131"/>
  <c r="M18" i="131"/>
  <c r="K18" i="131"/>
  <c r="J18" i="131"/>
  <c r="I18" i="131"/>
  <c r="G18" i="131"/>
  <c r="M17" i="131"/>
  <c r="K17" i="131"/>
  <c r="J17" i="131"/>
  <c r="I17" i="131"/>
  <c r="G17" i="131"/>
  <c r="M16" i="131"/>
  <c r="K16" i="131"/>
  <c r="J16" i="131"/>
  <c r="I16" i="131"/>
  <c r="G16" i="131"/>
  <c r="M15" i="131"/>
  <c r="K15" i="131"/>
  <c r="J15" i="131"/>
  <c r="I15" i="131"/>
  <c r="G15" i="131"/>
  <c r="M14" i="131"/>
  <c r="K14" i="131"/>
  <c r="J14" i="131"/>
  <c r="I14" i="131"/>
  <c r="G14" i="131"/>
  <c r="M13" i="131"/>
  <c r="K13" i="131"/>
  <c r="J13" i="131"/>
  <c r="I13" i="131"/>
  <c r="G13" i="131"/>
  <c r="M12" i="131"/>
  <c r="K12" i="131"/>
  <c r="J12" i="131"/>
  <c r="I12" i="131"/>
  <c r="G12" i="131"/>
  <c r="M11" i="131"/>
  <c r="K11" i="131"/>
  <c r="J11" i="131"/>
  <c r="I11" i="131"/>
  <c r="G11" i="131"/>
  <c r="M10" i="131"/>
  <c r="K10" i="131"/>
  <c r="J10" i="131"/>
  <c r="I10" i="131"/>
  <c r="G10" i="131"/>
  <c r="M9" i="131"/>
  <c r="K9" i="131"/>
  <c r="J9" i="131"/>
  <c r="I9" i="131"/>
  <c r="G9" i="131"/>
  <c r="M8" i="131"/>
  <c r="K8" i="131"/>
  <c r="J8" i="131"/>
  <c r="I8" i="131"/>
  <c r="G8" i="131"/>
  <c r="M10" i="130"/>
  <c r="L10" i="130"/>
  <c r="K10" i="130"/>
  <c r="J10" i="130"/>
  <c r="I10" i="130"/>
  <c r="H10" i="130"/>
  <c r="G10" i="130"/>
  <c r="F10" i="130"/>
  <c r="M9" i="130"/>
  <c r="K9" i="130"/>
  <c r="I9" i="130"/>
  <c r="G9" i="130"/>
  <c r="M8" i="130"/>
  <c r="K8" i="130"/>
  <c r="I8" i="130"/>
  <c r="G8" i="130"/>
  <c r="M7" i="130"/>
  <c r="K7" i="130"/>
  <c r="I7" i="130"/>
  <c r="G7" i="130"/>
  <c r="M87" i="129"/>
  <c r="K87" i="129"/>
  <c r="I87" i="129"/>
  <c r="G87" i="129"/>
  <c r="F87" i="129"/>
  <c r="M86" i="129"/>
  <c r="K86" i="129"/>
  <c r="J86" i="129"/>
  <c r="I86" i="129"/>
  <c r="G86" i="129"/>
  <c r="M85" i="129"/>
  <c r="K85" i="129"/>
  <c r="J85" i="129"/>
  <c r="I85" i="129"/>
  <c r="G85" i="129"/>
  <c r="M84" i="129"/>
  <c r="K84" i="129"/>
  <c r="J84" i="129"/>
  <c r="I84" i="129"/>
  <c r="G84" i="129"/>
  <c r="M83" i="129"/>
  <c r="K83" i="129"/>
  <c r="J83" i="129"/>
  <c r="I83" i="129"/>
  <c r="G83" i="129"/>
  <c r="M82" i="129"/>
  <c r="K82" i="129"/>
  <c r="J82" i="129"/>
  <c r="I82" i="129"/>
  <c r="G82" i="129"/>
  <c r="M81" i="129"/>
  <c r="K81" i="129"/>
  <c r="J81" i="129"/>
  <c r="I81" i="129"/>
  <c r="G81" i="129"/>
  <c r="M80" i="129"/>
  <c r="K80" i="129"/>
  <c r="J80" i="129"/>
  <c r="I80" i="129"/>
  <c r="G80" i="129"/>
  <c r="M79" i="129"/>
  <c r="K79" i="129"/>
  <c r="J79" i="129"/>
  <c r="I79" i="129"/>
  <c r="G79" i="129"/>
  <c r="M78" i="129"/>
  <c r="K78" i="129"/>
  <c r="J78" i="129"/>
  <c r="I78" i="129"/>
  <c r="G78" i="129"/>
  <c r="M77" i="129"/>
  <c r="K77" i="129"/>
  <c r="J77" i="129"/>
  <c r="I77" i="129"/>
  <c r="G77" i="129"/>
  <c r="M76" i="129"/>
  <c r="K76" i="129"/>
  <c r="J76" i="129"/>
  <c r="I76" i="129"/>
  <c r="G76" i="129"/>
  <c r="M75" i="129"/>
  <c r="K75" i="129"/>
  <c r="J75" i="129"/>
  <c r="I75" i="129"/>
  <c r="G75" i="129"/>
  <c r="M74" i="129"/>
  <c r="K74" i="129"/>
  <c r="J74" i="129"/>
  <c r="I74" i="129"/>
  <c r="G74" i="129"/>
  <c r="M73" i="129"/>
  <c r="K73" i="129"/>
  <c r="J73" i="129"/>
  <c r="I73" i="129"/>
  <c r="G73" i="129"/>
  <c r="M72" i="129"/>
  <c r="K72" i="129"/>
  <c r="J72" i="129"/>
  <c r="I72" i="129"/>
  <c r="G72" i="129"/>
  <c r="M71" i="129"/>
  <c r="K71" i="129"/>
  <c r="J71" i="129"/>
  <c r="I71" i="129"/>
  <c r="G71" i="129"/>
  <c r="M70" i="129"/>
  <c r="K70" i="129"/>
  <c r="J70" i="129"/>
  <c r="I70" i="129"/>
  <c r="G70" i="129"/>
  <c r="M69" i="129"/>
  <c r="K69" i="129"/>
  <c r="J69" i="129"/>
  <c r="I69" i="129"/>
  <c r="G69" i="129"/>
  <c r="M68" i="129"/>
  <c r="K68" i="129"/>
  <c r="J68" i="129"/>
  <c r="I68" i="129"/>
  <c r="G68" i="129"/>
  <c r="M67" i="129"/>
  <c r="K67" i="129"/>
  <c r="J67" i="129"/>
  <c r="I67" i="129"/>
  <c r="G67" i="129"/>
  <c r="M66" i="129"/>
  <c r="K66" i="129"/>
  <c r="I66" i="129"/>
  <c r="G66" i="129"/>
  <c r="M65" i="129"/>
  <c r="K65" i="129"/>
  <c r="I65" i="129"/>
  <c r="G65" i="129"/>
  <c r="M64" i="129"/>
  <c r="K64" i="129"/>
  <c r="I64" i="129"/>
  <c r="G64" i="129"/>
  <c r="M63" i="129"/>
  <c r="K63" i="129"/>
  <c r="I63" i="129"/>
  <c r="G63" i="129"/>
  <c r="M62" i="129"/>
  <c r="K62" i="129"/>
  <c r="I62" i="129"/>
  <c r="G62" i="129"/>
  <c r="M61" i="129"/>
  <c r="K61" i="129"/>
  <c r="J61" i="129"/>
  <c r="I61" i="129"/>
  <c r="G61" i="129"/>
  <c r="M60" i="129"/>
  <c r="K60" i="129"/>
  <c r="J60" i="129"/>
  <c r="I60" i="129"/>
  <c r="G60" i="129"/>
  <c r="M59" i="129"/>
  <c r="K59" i="129"/>
  <c r="J59" i="129"/>
  <c r="I59" i="129"/>
  <c r="G59" i="129"/>
  <c r="M58" i="129"/>
  <c r="K58" i="129"/>
  <c r="J58" i="129"/>
  <c r="I58" i="129"/>
  <c r="G58" i="129"/>
  <c r="M57" i="129"/>
  <c r="K57" i="129"/>
  <c r="J57" i="129"/>
  <c r="I57" i="129"/>
  <c r="G57" i="129"/>
  <c r="M56" i="129"/>
  <c r="K56" i="129"/>
  <c r="J56" i="129"/>
  <c r="I56" i="129"/>
  <c r="G56" i="129"/>
  <c r="M55" i="129"/>
  <c r="K55" i="129"/>
  <c r="J55" i="129"/>
  <c r="I55" i="129"/>
  <c r="G55" i="129"/>
  <c r="M54" i="129"/>
  <c r="K54" i="129"/>
  <c r="J54" i="129"/>
  <c r="I54" i="129"/>
  <c r="G54" i="129"/>
  <c r="M53" i="129"/>
  <c r="K53" i="129"/>
  <c r="J53" i="129"/>
  <c r="I53" i="129"/>
  <c r="G53" i="129"/>
  <c r="M52" i="129"/>
  <c r="K52" i="129"/>
  <c r="J52" i="129"/>
  <c r="I52" i="129"/>
  <c r="G52" i="129"/>
  <c r="M51" i="129"/>
  <c r="K51" i="129"/>
  <c r="J51" i="129"/>
  <c r="I51" i="129"/>
  <c r="G51" i="129"/>
  <c r="M50" i="129"/>
  <c r="K50" i="129"/>
  <c r="J50" i="129"/>
  <c r="I50" i="129"/>
  <c r="G50" i="129"/>
  <c r="M49" i="129"/>
  <c r="K49" i="129"/>
  <c r="J49" i="129"/>
  <c r="I49" i="129"/>
  <c r="G49" i="129"/>
  <c r="M48" i="129"/>
  <c r="K48" i="129"/>
  <c r="J48" i="129"/>
  <c r="I48" i="129"/>
  <c r="G48" i="129"/>
  <c r="M47" i="129"/>
  <c r="K47" i="129"/>
  <c r="J47" i="129"/>
  <c r="I47" i="129"/>
  <c r="G47" i="129"/>
  <c r="M46" i="129"/>
  <c r="K46" i="129"/>
  <c r="I46" i="129"/>
  <c r="G46" i="129"/>
  <c r="M45" i="129"/>
  <c r="K45" i="129"/>
  <c r="J45" i="129"/>
  <c r="I45" i="129"/>
  <c r="G45" i="129"/>
  <c r="M44" i="129"/>
  <c r="K44" i="129"/>
  <c r="J44" i="129"/>
  <c r="I44" i="129"/>
  <c r="G44" i="129"/>
  <c r="M43" i="129"/>
  <c r="K43" i="129"/>
  <c r="J43" i="129"/>
  <c r="I43" i="129"/>
  <c r="G43" i="129"/>
  <c r="M42" i="129"/>
  <c r="K42" i="129"/>
  <c r="J42" i="129"/>
  <c r="I42" i="129"/>
  <c r="G42" i="129"/>
  <c r="M41" i="129"/>
  <c r="K41" i="129"/>
  <c r="J41" i="129"/>
  <c r="I41" i="129"/>
  <c r="G41" i="129"/>
  <c r="M40" i="129"/>
  <c r="K40" i="129"/>
  <c r="J40" i="129"/>
  <c r="I40" i="129"/>
  <c r="G40" i="129"/>
  <c r="M39" i="129"/>
  <c r="K39" i="129"/>
  <c r="J39" i="129"/>
  <c r="I39" i="129"/>
  <c r="G39" i="129"/>
  <c r="M38" i="129"/>
  <c r="K38" i="129"/>
  <c r="J38" i="129"/>
  <c r="I38" i="129"/>
  <c r="G38" i="129"/>
  <c r="M37" i="129"/>
  <c r="K37" i="129"/>
  <c r="J37" i="129"/>
  <c r="I37" i="129"/>
  <c r="G37" i="129"/>
  <c r="M36" i="129"/>
  <c r="K36" i="129"/>
  <c r="J36" i="129"/>
  <c r="I36" i="129"/>
  <c r="G36" i="129"/>
  <c r="M35" i="129"/>
  <c r="K35" i="129"/>
  <c r="J35" i="129"/>
  <c r="I35" i="129"/>
  <c r="G35" i="129"/>
  <c r="M34" i="129"/>
  <c r="K34" i="129"/>
  <c r="J34" i="129"/>
  <c r="I34" i="129"/>
  <c r="G34" i="129"/>
  <c r="M33" i="129"/>
  <c r="K33" i="129"/>
  <c r="J33" i="129"/>
  <c r="I33" i="129"/>
  <c r="G33" i="129"/>
  <c r="M32" i="129"/>
  <c r="K32" i="129"/>
  <c r="J32" i="129"/>
  <c r="I32" i="129"/>
  <c r="G32" i="129"/>
  <c r="M31" i="129"/>
  <c r="K31" i="129"/>
  <c r="J31" i="129"/>
  <c r="I31" i="129"/>
  <c r="G31" i="129"/>
  <c r="M30" i="129"/>
  <c r="K30" i="129"/>
  <c r="J30" i="129"/>
  <c r="I30" i="129"/>
  <c r="G30" i="129"/>
  <c r="M29" i="129"/>
  <c r="K29" i="129"/>
  <c r="J29" i="129"/>
  <c r="I29" i="129"/>
  <c r="G29" i="129"/>
  <c r="M28" i="129"/>
  <c r="K28" i="129"/>
  <c r="J28" i="129"/>
  <c r="I28" i="129"/>
  <c r="G28" i="129"/>
  <c r="M27" i="129"/>
  <c r="K27" i="129"/>
  <c r="J27" i="129"/>
  <c r="I27" i="129"/>
  <c r="G27" i="129"/>
  <c r="M26" i="129"/>
  <c r="K26" i="129"/>
  <c r="J26" i="129"/>
  <c r="I26" i="129"/>
  <c r="G26" i="129"/>
  <c r="M25" i="129"/>
  <c r="K25" i="129"/>
  <c r="J25" i="129"/>
  <c r="I25" i="129"/>
  <c r="G25" i="129"/>
  <c r="M24" i="129"/>
  <c r="K24" i="129"/>
  <c r="J24" i="129"/>
  <c r="I24" i="129"/>
  <c r="G24" i="129"/>
  <c r="M23" i="129"/>
  <c r="K23" i="129"/>
  <c r="J23" i="129"/>
  <c r="I23" i="129"/>
  <c r="G23" i="129"/>
  <c r="M22" i="129"/>
  <c r="K22" i="129"/>
  <c r="J22" i="129"/>
  <c r="I22" i="129"/>
  <c r="G22" i="129"/>
  <c r="M21" i="129"/>
  <c r="K21" i="129"/>
  <c r="J21" i="129"/>
  <c r="I21" i="129"/>
  <c r="G21" i="129"/>
  <c r="M20" i="129"/>
  <c r="K20" i="129"/>
  <c r="J20" i="129"/>
  <c r="I20" i="129"/>
  <c r="G20" i="129"/>
  <c r="M19" i="129"/>
  <c r="K19" i="129"/>
  <c r="J19" i="129"/>
  <c r="I19" i="129"/>
  <c r="G19" i="129"/>
  <c r="M18" i="129"/>
  <c r="K18" i="129"/>
  <c r="J18" i="129"/>
  <c r="I18" i="129"/>
  <c r="G18" i="129"/>
  <c r="M17" i="129"/>
  <c r="K17" i="129"/>
  <c r="J17" i="129"/>
  <c r="I17" i="129"/>
  <c r="G17" i="129"/>
  <c r="M16" i="129"/>
  <c r="K16" i="129"/>
  <c r="J16" i="129"/>
  <c r="I16" i="129"/>
  <c r="G16" i="129"/>
  <c r="M15" i="129"/>
  <c r="K15" i="129"/>
  <c r="J15" i="129"/>
  <c r="I15" i="129"/>
  <c r="G15" i="129"/>
  <c r="M14" i="129"/>
  <c r="K14" i="129"/>
  <c r="J14" i="129"/>
  <c r="I14" i="129"/>
  <c r="G14" i="129"/>
  <c r="M13" i="129"/>
  <c r="K13" i="129"/>
  <c r="J13" i="129"/>
  <c r="I13" i="129"/>
  <c r="G13" i="129"/>
  <c r="M12" i="129"/>
  <c r="K12" i="129"/>
  <c r="J12" i="129"/>
  <c r="I12" i="129"/>
  <c r="G12" i="129"/>
  <c r="M11" i="129"/>
  <c r="K11" i="129"/>
  <c r="J11" i="129"/>
  <c r="I11" i="129"/>
  <c r="G11" i="129"/>
  <c r="M10" i="129"/>
  <c r="K10" i="129"/>
  <c r="J10" i="129"/>
  <c r="I10" i="129"/>
  <c r="G10" i="129"/>
  <c r="M9" i="129"/>
  <c r="K9" i="129"/>
  <c r="J9" i="129"/>
  <c r="I9" i="129"/>
  <c r="G9" i="129"/>
  <c r="M8" i="129"/>
  <c r="K8" i="129"/>
  <c r="J8" i="129"/>
  <c r="I8" i="129"/>
  <c r="G8" i="129"/>
  <c r="M10" i="128"/>
  <c r="L10" i="128"/>
  <c r="K10" i="128"/>
  <c r="J10" i="128"/>
  <c r="I10" i="128"/>
  <c r="H10" i="128"/>
  <c r="G10" i="128"/>
  <c r="F10" i="128"/>
  <c r="M9" i="128"/>
  <c r="K9" i="128"/>
  <c r="I9" i="128"/>
  <c r="G9" i="128"/>
  <c r="M8" i="128"/>
  <c r="K8" i="128"/>
  <c r="I8" i="128"/>
  <c r="G8" i="128"/>
  <c r="M7" i="128"/>
  <c r="K7" i="128"/>
  <c r="I7" i="128"/>
  <c r="G7" i="128"/>
  <c r="M87" i="127"/>
  <c r="K87" i="127"/>
  <c r="I87" i="127"/>
  <c r="G87" i="127"/>
  <c r="F87" i="127"/>
  <c r="M86" i="127"/>
  <c r="K86" i="127"/>
  <c r="J86" i="127"/>
  <c r="I86" i="127"/>
  <c r="G86" i="127"/>
  <c r="M85" i="127"/>
  <c r="K85" i="127"/>
  <c r="J85" i="127"/>
  <c r="I85" i="127"/>
  <c r="G85" i="127"/>
  <c r="M84" i="127"/>
  <c r="K84" i="127"/>
  <c r="J84" i="127"/>
  <c r="I84" i="127"/>
  <c r="G84" i="127"/>
  <c r="M83" i="127"/>
  <c r="K83" i="127"/>
  <c r="J83" i="127"/>
  <c r="I83" i="127"/>
  <c r="G83" i="127"/>
  <c r="M82" i="127"/>
  <c r="K82" i="127"/>
  <c r="J82" i="127"/>
  <c r="I82" i="127"/>
  <c r="G82" i="127"/>
  <c r="M81" i="127"/>
  <c r="K81" i="127"/>
  <c r="J81" i="127"/>
  <c r="I81" i="127"/>
  <c r="G81" i="127"/>
  <c r="M80" i="127"/>
  <c r="K80" i="127"/>
  <c r="J80" i="127"/>
  <c r="I80" i="127"/>
  <c r="G80" i="127"/>
  <c r="M79" i="127"/>
  <c r="K79" i="127"/>
  <c r="J79" i="127"/>
  <c r="I79" i="127"/>
  <c r="G79" i="127"/>
  <c r="M78" i="127"/>
  <c r="K78" i="127"/>
  <c r="J78" i="127"/>
  <c r="I78" i="127"/>
  <c r="G78" i="127"/>
  <c r="M77" i="127"/>
  <c r="K77" i="127"/>
  <c r="J77" i="127"/>
  <c r="I77" i="127"/>
  <c r="G77" i="127"/>
  <c r="M76" i="127"/>
  <c r="K76" i="127"/>
  <c r="J76" i="127"/>
  <c r="I76" i="127"/>
  <c r="G76" i="127"/>
  <c r="M75" i="127"/>
  <c r="K75" i="127"/>
  <c r="J75" i="127"/>
  <c r="I75" i="127"/>
  <c r="G75" i="127"/>
  <c r="M74" i="127"/>
  <c r="K74" i="127"/>
  <c r="J74" i="127"/>
  <c r="I74" i="127"/>
  <c r="G74" i="127"/>
  <c r="M73" i="127"/>
  <c r="K73" i="127"/>
  <c r="J73" i="127"/>
  <c r="I73" i="127"/>
  <c r="G73" i="127"/>
  <c r="M72" i="127"/>
  <c r="K72" i="127"/>
  <c r="J72" i="127"/>
  <c r="I72" i="127"/>
  <c r="G72" i="127"/>
  <c r="M71" i="127"/>
  <c r="K71" i="127"/>
  <c r="J71" i="127"/>
  <c r="I71" i="127"/>
  <c r="G71" i="127"/>
  <c r="M70" i="127"/>
  <c r="K70" i="127"/>
  <c r="J70" i="127"/>
  <c r="I70" i="127"/>
  <c r="G70" i="127"/>
  <c r="M69" i="127"/>
  <c r="K69" i="127"/>
  <c r="J69" i="127"/>
  <c r="I69" i="127"/>
  <c r="G69" i="127"/>
  <c r="M68" i="127"/>
  <c r="K68" i="127"/>
  <c r="J68" i="127"/>
  <c r="I68" i="127"/>
  <c r="G68" i="127"/>
  <c r="M67" i="127"/>
  <c r="K67" i="127"/>
  <c r="J67" i="127"/>
  <c r="I67" i="127"/>
  <c r="G67" i="127"/>
  <c r="M66" i="127"/>
  <c r="K66" i="127"/>
  <c r="I66" i="127"/>
  <c r="G66" i="127"/>
  <c r="M65" i="127"/>
  <c r="K65" i="127"/>
  <c r="I65" i="127"/>
  <c r="G65" i="127"/>
  <c r="M64" i="127"/>
  <c r="K64" i="127"/>
  <c r="I64" i="127"/>
  <c r="G64" i="127"/>
  <c r="M63" i="127"/>
  <c r="K63" i="127"/>
  <c r="I63" i="127"/>
  <c r="G63" i="127"/>
  <c r="M62" i="127"/>
  <c r="K62" i="127"/>
  <c r="I62" i="127"/>
  <c r="G62" i="127"/>
  <c r="M61" i="127"/>
  <c r="K61" i="127"/>
  <c r="J61" i="127"/>
  <c r="I61" i="127"/>
  <c r="G61" i="127"/>
  <c r="M60" i="127"/>
  <c r="K60" i="127"/>
  <c r="J60" i="127"/>
  <c r="I60" i="127"/>
  <c r="G60" i="127"/>
  <c r="M59" i="127"/>
  <c r="K59" i="127"/>
  <c r="J59" i="127"/>
  <c r="I59" i="127"/>
  <c r="G59" i="127"/>
  <c r="M58" i="127"/>
  <c r="K58" i="127"/>
  <c r="J58" i="127"/>
  <c r="I58" i="127"/>
  <c r="G58" i="127"/>
  <c r="M57" i="127"/>
  <c r="K57" i="127"/>
  <c r="J57" i="127"/>
  <c r="I57" i="127"/>
  <c r="G57" i="127"/>
  <c r="M56" i="127"/>
  <c r="K56" i="127"/>
  <c r="J56" i="127"/>
  <c r="I56" i="127"/>
  <c r="G56" i="127"/>
  <c r="M55" i="127"/>
  <c r="K55" i="127"/>
  <c r="J55" i="127"/>
  <c r="I55" i="127"/>
  <c r="G55" i="127"/>
  <c r="M54" i="127"/>
  <c r="K54" i="127"/>
  <c r="J54" i="127"/>
  <c r="I54" i="127"/>
  <c r="G54" i="127"/>
  <c r="M53" i="127"/>
  <c r="K53" i="127"/>
  <c r="J53" i="127"/>
  <c r="I53" i="127"/>
  <c r="G53" i="127"/>
  <c r="M52" i="127"/>
  <c r="K52" i="127"/>
  <c r="J52" i="127"/>
  <c r="I52" i="127"/>
  <c r="G52" i="127"/>
  <c r="M51" i="127"/>
  <c r="K51" i="127"/>
  <c r="J51" i="127"/>
  <c r="I51" i="127"/>
  <c r="G51" i="127"/>
  <c r="M50" i="127"/>
  <c r="K50" i="127"/>
  <c r="J50" i="127"/>
  <c r="I50" i="127"/>
  <c r="G50" i="127"/>
  <c r="M49" i="127"/>
  <c r="K49" i="127"/>
  <c r="J49" i="127"/>
  <c r="I49" i="127"/>
  <c r="G49" i="127"/>
  <c r="M48" i="127"/>
  <c r="K48" i="127"/>
  <c r="J48" i="127"/>
  <c r="I48" i="127"/>
  <c r="G48" i="127"/>
  <c r="M47" i="127"/>
  <c r="K47" i="127"/>
  <c r="J47" i="127"/>
  <c r="I47" i="127"/>
  <c r="G47" i="127"/>
  <c r="M46" i="127"/>
  <c r="K46" i="127"/>
  <c r="I46" i="127"/>
  <c r="G46" i="127"/>
  <c r="M45" i="127"/>
  <c r="K45" i="127"/>
  <c r="J45" i="127"/>
  <c r="I45" i="127"/>
  <c r="G45" i="127"/>
  <c r="M44" i="127"/>
  <c r="K44" i="127"/>
  <c r="J44" i="127"/>
  <c r="I44" i="127"/>
  <c r="G44" i="127"/>
  <c r="M43" i="127"/>
  <c r="K43" i="127"/>
  <c r="J43" i="127"/>
  <c r="I43" i="127"/>
  <c r="G43" i="127"/>
  <c r="M42" i="127"/>
  <c r="K42" i="127"/>
  <c r="J42" i="127"/>
  <c r="I42" i="127"/>
  <c r="G42" i="127"/>
  <c r="M41" i="127"/>
  <c r="K41" i="127"/>
  <c r="J41" i="127"/>
  <c r="I41" i="127"/>
  <c r="G41" i="127"/>
  <c r="M40" i="127"/>
  <c r="K40" i="127"/>
  <c r="J40" i="127"/>
  <c r="I40" i="127"/>
  <c r="G40" i="127"/>
  <c r="M39" i="127"/>
  <c r="K39" i="127"/>
  <c r="J39" i="127"/>
  <c r="I39" i="127"/>
  <c r="G39" i="127"/>
  <c r="M38" i="127"/>
  <c r="K38" i="127"/>
  <c r="J38" i="127"/>
  <c r="I38" i="127"/>
  <c r="G38" i="127"/>
  <c r="M37" i="127"/>
  <c r="K37" i="127"/>
  <c r="J37" i="127"/>
  <c r="I37" i="127"/>
  <c r="G37" i="127"/>
  <c r="M36" i="127"/>
  <c r="K36" i="127"/>
  <c r="J36" i="127"/>
  <c r="I36" i="127"/>
  <c r="G36" i="127"/>
  <c r="M35" i="127"/>
  <c r="K35" i="127"/>
  <c r="J35" i="127"/>
  <c r="I35" i="127"/>
  <c r="G35" i="127"/>
  <c r="M34" i="127"/>
  <c r="K34" i="127"/>
  <c r="J34" i="127"/>
  <c r="I34" i="127"/>
  <c r="G34" i="127"/>
  <c r="M33" i="127"/>
  <c r="K33" i="127"/>
  <c r="J33" i="127"/>
  <c r="I33" i="127"/>
  <c r="G33" i="127"/>
  <c r="M32" i="127"/>
  <c r="K32" i="127"/>
  <c r="J32" i="127"/>
  <c r="I32" i="127"/>
  <c r="G32" i="127"/>
  <c r="M31" i="127"/>
  <c r="K31" i="127"/>
  <c r="J31" i="127"/>
  <c r="I31" i="127"/>
  <c r="G31" i="127"/>
  <c r="M30" i="127"/>
  <c r="K30" i="127"/>
  <c r="J30" i="127"/>
  <c r="I30" i="127"/>
  <c r="G30" i="127"/>
  <c r="M29" i="127"/>
  <c r="K29" i="127"/>
  <c r="J29" i="127"/>
  <c r="I29" i="127"/>
  <c r="G29" i="127"/>
  <c r="M28" i="127"/>
  <c r="K28" i="127"/>
  <c r="J28" i="127"/>
  <c r="I28" i="127"/>
  <c r="G28" i="127"/>
  <c r="M27" i="127"/>
  <c r="K27" i="127"/>
  <c r="J27" i="127"/>
  <c r="I27" i="127"/>
  <c r="G27" i="127"/>
  <c r="M26" i="127"/>
  <c r="K26" i="127"/>
  <c r="J26" i="127"/>
  <c r="I26" i="127"/>
  <c r="G26" i="127"/>
  <c r="M25" i="127"/>
  <c r="K25" i="127"/>
  <c r="J25" i="127"/>
  <c r="I25" i="127"/>
  <c r="G25" i="127"/>
  <c r="M24" i="127"/>
  <c r="K24" i="127"/>
  <c r="J24" i="127"/>
  <c r="I24" i="127"/>
  <c r="G24" i="127"/>
  <c r="M23" i="127"/>
  <c r="K23" i="127"/>
  <c r="J23" i="127"/>
  <c r="I23" i="127"/>
  <c r="G23" i="127"/>
  <c r="M22" i="127"/>
  <c r="K22" i="127"/>
  <c r="J22" i="127"/>
  <c r="I22" i="127"/>
  <c r="G22" i="127"/>
  <c r="M21" i="127"/>
  <c r="K21" i="127"/>
  <c r="J21" i="127"/>
  <c r="I21" i="127"/>
  <c r="G21" i="127"/>
  <c r="M20" i="127"/>
  <c r="K20" i="127"/>
  <c r="J20" i="127"/>
  <c r="I20" i="127"/>
  <c r="G20" i="127"/>
  <c r="M19" i="127"/>
  <c r="K19" i="127"/>
  <c r="J19" i="127"/>
  <c r="I19" i="127"/>
  <c r="G19" i="127"/>
  <c r="M18" i="127"/>
  <c r="K18" i="127"/>
  <c r="J18" i="127"/>
  <c r="I18" i="127"/>
  <c r="G18" i="127"/>
  <c r="M17" i="127"/>
  <c r="K17" i="127"/>
  <c r="J17" i="127"/>
  <c r="I17" i="127"/>
  <c r="G17" i="127"/>
  <c r="M16" i="127"/>
  <c r="K16" i="127"/>
  <c r="J16" i="127"/>
  <c r="I16" i="127"/>
  <c r="G16" i="127"/>
  <c r="M15" i="127"/>
  <c r="K15" i="127"/>
  <c r="J15" i="127"/>
  <c r="I15" i="127"/>
  <c r="G15" i="127"/>
  <c r="M14" i="127"/>
  <c r="K14" i="127"/>
  <c r="J14" i="127"/>
  <c r="I14" i="127"/>
  <c r="G14" i="127"/>
  <c r="M13" i="127"/>
  <c r="K13" i="127"/>
  <c r="J13" i="127"/>
  <c r="I13" i="127"/>
  <c r="G13" i="127"/>
  <c r="M12" i="127"/>
  <c r="K12" i="127"/>
  <c r="J12" i="127"/>
  <c r="I12" i="127"/>
  <c r="G12" i="127"/>
  <c r="M11" i="127"/>
  <c r="K11" i="127"/>
  <c r="J11" i="127"/>
  <c r="I11" i="127"/>
  <c r="G11" i="127"/>
  <c r="M10" i="127"/>
  <c r="K10" i="127"/>
  <c r="J10" i="127"/>
  <c r="I10" i="127"/>
  <c r="G10" i="127"/>
  <c r="M9" i="127"/>
  <c r="K9" i="127"/>
  <c r="J9" i="127"/>
  <c r="I9" i="127"/>
  <c r="G9" i="127"/>
  <c r="M8" i="127"/>
  <c r="K8" i="127"/>
  <c r="J8" i="127"/>
  <c r="I8" i="127"/>
  <c r="G8" i="127"/>
  <c r="M10" i="126"/>
  <c r="L10" i="126"/>
  <c r="K10" i="126"/>
  <c r="J10" i="126"/>
  <c r="I10" i="126"/>
  <c r="H10" i="126"/>
  <c r="G10" i="126"/>
  <c r="F10" i="126"/>
  <c r="M9" i="126"/>
  <c r="K9" i="126"/>
  <c r="I9" i="126"/>
  <c r="G9" i="126"/>
  <c r="M8" i="126"/>
  <c r="K8" i="126"/>
  <c r="I8" i="126"/>
  <c r="G8" i="126"/>
  <c r="M7" i="126"/>
  <c r="K7" i="126"/>
  <c r="I7" i="126"/>
  <c r="G7" i="126"/>
  <c r="M87" i="125"/>
  <c r="K87" i="125"/>
  <c r="I87" i="125"/>
  <c r="G87" i="125"/>
  <c r="F87" i="125"/>
  <c r="M86" i="125"/>
  <c r="K86" i="125"/>
  <c r="J86" i="125"/>
  <c r="I86" i="125"/>
  <c r="G86" i="125"/>
  <c r="M85" i="125"/>
  <c r="K85" i="125"/>
  <c r="J85" i="125"/>
  <c r="I85" i="125"/>
  <c r="G85" i="125"/>
  <c r="M84" i="125"/>
  <c r="K84" i="125"/>
  <c r="J84" i="125"/>
  <c r="I84" i="125"/>
  <c r="G84" i="125"/>
  <c r="M83" i="125"/>
  <c r="K83" i="125"/>
  <c r="J83" i="125"/>
  <c r="I83" i="125"/>
  <c r="G83" i="125"/>
  <c r="M82" i="125"/>
  <c r="K82" i="125"/>
  <c r="J82" i="125"/>
  <c r="I82" i="125"/>
  <c r="G82" i="125"/>
  <c r="M81" i="125"/>
  <c r="K81" i="125"/>
  <c r="J81" i="125"/>
  <c r="I81" i="125"/>
  <c r="G81" i="125"/>
  <c r="M80" i="125"/>
  <c r="K80" i="125"/>
  <c r="J80" i="125"/>
  <c r="I80" i="125"/>
  <c r="G80" i="125"/>
  <c r="M79" i="125"/>
  <c r="K79" i="125"/>
  <c r="J79" i="125"/>
  <c r="I79" i="125"/>
  <c r="G79" i="125"/>
  <c r="M78" i="125"/>
  <c r="K78" i="125"/>
  <c r="J78" i="125"/>
  <c r="I78" i="125"/>
  <c r="G78" i="125"/>
  <c r="M77" i="125"/>
  <c r="K77" i="125"/>
  <c r="J77" i="125"/>
  <c r="I77" i="125"/>
  <c r="G77" i="125"/>
  <c r="M76" i="125"/>
  <c r="K76" i="125"/>
  <c r="J76" i="125"/>
  <c r="I76" i="125"/>
  <c r="G76" i="125"/>
  <c r="M75" i="125"/>
  <c r="K75" i="125"/>
  <c r="J75" i="125"/>
  <c r="I75" i="125"/>
  <c r="G75" i="125"/>
  <c r="M74" i="125"/>
  <c r="K74" i="125"/>
  <c r="J74" i="125"/>
  <c r="I74" i="125"/>
  <c r="G74" i="125"/>
  <c r="M73" i="125"/>
  <c r="K73" i="125"/>
  <c r="J73" i="125"/>
  <c r="I73" i="125"/>
  <c r="G73" i="125"/>
  <c r="M72" i="125"/>
  <c r="K72" i="125"/>
  <c r="J72" i="125"/>
  <c r="I72" i="125"/>
  <c r="G72" i="125"/>
  <c r="M71" i="125"/>
  <c r="K71" i="125"/>
  <c r="J71" i="125"/>
  <c r="I71" i="125"/>
  <c r="G71" i="125"/>
  <c r="M70" i="125"/>
  <c r="K70" i="125"/>
  <c r="J70" i="125"/>
  <c r="I70" i="125"/>
  <c r="G70" i="125"/>
  <c r="M69" i="125"/>
  <c r="K69" i="125"/>
  <c r="J69" i="125"/>
  <c r="I69" i="125"/>
  <c r="G69" i="125"/>
  <c r="M68" i="125"/>
  <c r="K68" i="125"/>
  <c r="J68" i="125"/>
  <c r="I68" i="125"/>
  <c r="G68" i="125"/>
  <c r="M67" i="125"/>
  <c r="K67" i="125"/>
  <c r="J67" i="125"/>
  <c r="I67" i="125"/>
  <c r="G67" i="125"/>
  <c r="M66" i="125"/>
  <c r="K66" i="125"/>
  <c r="I66" i="125"/>
  <c r="G66" i="125"/>
  <c r="M65" i="125"/>
  <c r="K65" i="125"/>
  <c r="I65" i="125"/>
  <c r="G65" i="125"/>
  <c r="M64" i="125"/>
  <c r="K64" i="125"/>
  <c r="I64" i="125"/>
  <c r="G64" i="125"/>
  <c r="M63" i="125"/>
  <c r="K63" i="125"/>
  <c r="I63" i="125"/>
  <c r="G63" i="125"/>
  <c r="M62" i="125"/>
  <c r="K62" i="125"/>
  <c r="I62" i="125"/>
  <c r="G62" i="125"/>
  <c r="M61" i="125"/>
  <c r="K61" i="125"/>
  <c r="J61" i="125"/>
  <c r="I61" i="125"/>
  <c r="G61" i="125"/>
  <c r="M60" i="125"/>
  <c r="K60" i="125"/>
  <c r="J60" i="125"/>
  <c r="I60" i="125"/>
  <c r="G60" i="125"/>
  <c r="M59" i="125"/>
  <c r="K59" i="125"/>
  <c r="J59" i="125"/>
  <c r="I59" i="125"/>
  <c r="G59" i="125"/>
  <c r="M58" i="125"/>
  <c r="K58" i="125"/>
  <c r="J58" i="125"/>
  <c r="I58" i="125"/>
  <c r="G58" i="125"/>
  <c r="M57" i="125"/>
  <c r="K57" i="125"/>
  <c r="J57" i="125"/>
  <c r="I57" i="125"/>
  <c r="G57" i="125"/>
  <c r="M56" i="125"/>
  <c r="K56" i="125"/>
  <c r="J56" i="125"/>
  <c r="I56" i="125"/>
  <c r="G56" i="125"/>
  <c r="M55" i="125"/>
  <c r="K55" i="125"/>
  <c r="J55" i="125"/>
  <c r="I55" i="125"/>
  <c r="G55" i="125"/>
  <c r="M54" i="125"/>
  <c r="K54" i="125"/>
  <c r="J54" i="125"/>
  <c r="I54" i="125"/>
  <c r="G54" i="125"/>
  <c r="M53" i="125"/>
  <c r="K53" i="125"/>
  <c r="J53" i="125"/>
  <c r="I53" i="125"/>
  <c r="G53" i="125"/>
  <c r="M52" i="125"/>
  <c r="K52" i="125"/>
  <c r="J52" i="125"/>
  <c r="I52" i="125"/>
  <c r="G52" i="125"/>
  <c r="M51" i="125"/>
  <c r="K51" i="125"/>
  <c r="J51" i="125"/>
  <c r="I51" i="125"/>
  <c r="G51" i="125"/>
  <c r="M50" i="125"/>
  <c r="K50" i="125"/>
  <c r="J50" i="125"/>
  <c r="I50" i="125"/>
  <c r="G50" i="125"/>
  <c r="M49" i="125"/>
  <c r="K49" i="125"/>
  <c r="J49" i="125"/>
  <c r="I49" i="125"/>
  <c r="G49" i="125"/>
  <c r="M48" i="125"/>
  <c r="K48" i="125"/>
  <c r="J48" i="125"/>
  <c r="I48" i="125"/>
  <c r="G48" i="125"/>
  <c r="M47" i="125"/>
  <c r="K47" i="125"/>
  <c r="J47" i="125"/>
  <c r="I47" i="125"/>
  <c r="G47" i="125"/>
  <c r="M46" i="125"/>
  <c r="K46" i="125"/>
  <c r="I46" i="125"/>
  <c r="G46" i="125"/>
  <c r="M45" i="125"/>
  <c r="K45" i="125"/>
  <c r="J45" i="125"/>
  <c r="I45" i="125"/>
  <c r="G45" i="125"/>
  <c r="M44" i="125"/>
  <c r="K44" i="125"/>
  <c r="J44" i="125"/>
  <c r="I44" i="125"/>
  <c r="G44" i="125"/>
  <c r="M43" i="125"/>
  <c r="K43" i="125"/>
  <c r="J43" i="125"/>
  <c r="I43" i="125"/>
  <c r="G43" i="125"/>
  <c r="M42" i="125"/>
  <c r="K42" i="125"/>
  <c r="J42" i="125"/>
  <c r="I42" i="125"/>
  <c r="G42" i="125"/>
  <c r="M41" i="125"/>
  <c r="K41" i="125"/>
  <c r="J41" i="125"/>
  <c r="I41" i="125"/>
  <c r="G41" i="125"/>
  <c r="M40" i="125"/>
  <c r="K40" i="125"/>
  <c r="J40" i="125"/>
  <c r="I40" i="125"/>
  <c r="G40" i="125"/>
  <c r="M39" i="125"/>
  <c r="K39" i="125"/>
  <c r="J39" i="125"/>
  <c r="I39" i="125"/>
  <c r="G39" i="125"/>
  <c r="M38" i="125"/>
  <c r="K38" i="125"/>
  <c r="J38" i="125"/>
  <c r="I38" i="125"/>
  <c r="G38" i="125"/>
  <c r="M37" i="125"/>
  <c r="K37" i="125"/>
  <c r="J37" i="125"/>
  <c r="I37" i="125"/>
  <c r="G37" i="125"/>
  <c r="M36" i="125"/>
  <c r="K36" i="125"/>
  <c r="J36" i="125"/>
  <c r="I36" i="125"/>
  <c r="G36" i="125"/>
  <c r="M35" i="125"/>
  <c r="K35" i="125"/>
  <c r="J35" i="125"/>
  <c r="I35" i="125"/>
  <c r="G35" i="125"/>
  <c r="M34" i="125"/>
  <c r="K34" i="125"/>
  <c r="J34" i="125"/>
  <c r="I34" i="125"/>
  <c r="G34" i="125"/>
  <c r="M33" i="125"/>
  <c r="K33" i="125"/>
  <c r="J33" i="125"/>
  <c r="I33" i="125"/>
  <c r="G33" i="125"/>
  <c r="M32" i="125"/>
  <c r="K32" i="125"/>
  <c r="J32" i="125"/>
  <c r="I32" i="125"/>
  <c r="G32" i="125"/>
  <c r="M31" i="125"/>
  <c r="K31" i="125"/>
  <c r="J31" i="125"/>
  <c r="I31" i="125"/>
  <c r="G31" i="125"/>
  <c r="M30" i="125"/>
  <c r="K30" i="125"/>
  <c r="J30" i="125"/>
  <c r="I30" i="125"/>
  <c r="G30" i="125"/>
  <c r="M29" i="125"/>
  <c r="K29" i="125"/>
  <c r="J29" i="125"/>
  <c r="I29" i="125"/>
  <c r="G29" i="125"/>
  <c r="M28" i="125"/>
  <c r="K28" i="125"/>
  <c r="J28" i="125"/>
  <c r="I28" i="125"/>
  <c r="G28" i="125"/>
  <c r="M27" i="125"/>
  <c r="K27" i="125"/>
  <c r="J27" i="125"/>
  <c r="I27" i="125"/>
  <c r="G27" i="125"/>
  <c r="M26" i="125"/>
  <c r="K26" i="125"/>
  <c r="J26" i="125"/>
  <c r="I26" i="125"/>
  <c r="G26" i="125"/>
  <c r="M25" i="125"/>
  <c r="K25" i="125"/>
  <c r="J25" i="125"/>
  <c r="I25" i="125"/>
  <c r="G25" i="125"/>
  <c r="M24" i="125"/>
  <c r="K24" i="125"/>
  <c r="J24" i="125"/>
  <c r="I24" i="125"/>
  <c r="G24" i="125"/>
  <c r="M23" i="125"/>
  <c r="K23" i="125"/>
  <c r="J23" i="125"/>
  <c r="I23" i="125"/>
  <c r="G23" i="125"/>
  <c r="M22" i="125"/>
  <c r="K22" i="125"/>
  <c r="J22" i="125"/>
  <c r="I22" i="125"/>
  <c r="G22" i="125"/>
  <c r="M21" i="125"/>
  <c r="K21" i="125"/>
  <c r="J21" i="125"/>
  <c r="I21" i="125"/>
  <c r="G21" i="125"/>
  <c r="M20" i="125"/>
  <c r="K20" i="125"/>
  <c r="J20" i="125"/>
  <c r="I20" i="125"/>
  <c r="G20" i="125"/>
  <c r="M19" i="125"/>
  <c r="K19" i="125"/>
  <c r="J19" i="125"/>
  <c r="I19" i="125"/>
  <c r="G19" i="125"/>
  <c r="M18" i="125"/>
  <c r="K18" i="125"/>
  <c r="J18" i="125"/>
  <c r="I18" i="125"/>
  <c r="G18" i="125"/>
  <c r="M17" i="125"/>
  <c r="K17" i="125"/>
  <c r="J17" i="125"/>
  <c r="I17" i="125"/>
  <c r="G17" i="125"/>
  <c r="M16" i="125"/>
  <c r="K16" i="125"/>
  <c r="J16" i="125"/>
  <c r="I16" i="125"/>
  <c r="G16" i="125"/>
  <c r="M15" i="125"/>
  <c r="K15" i="125"/>
  <c r="J15" i="125"/>
  <c r="I15" i="125"/>
  <c r="G15" i="125"/>
  <c r="M14" i="125"/>
  <c r="K14" i="125"/>
  <c r="J14" i="125"/>
  <c r="I14" i="125"/>
  <c r="G14" i="125"/>
  <c r="M13" i="125"/>
  <c r="K13" i="125"/>
  <c r="J13" i="125"/>
  <c r="I13" i="125"/>
  <c r="G13" i="125"/>
  <c r="M12" i="125"/>
  <c r="K12" i="125"/>
  <c r="J12" i="125"/>
  <c r="I12" i="125"/>
  <c r="G12" i="125"/>
  <c r="M11" i="125"/>
  <c r="K11" i="125"/>
  <c r="J11" i="125"/>
  <c r="I11" i="125"/>
  <c r="G11" i="125"/>
  <c r="M10" i="125"/>
  <c r="K10" i="125"/>
  <c r="J10" i="125"/>
  <c r="I10" i="125"/>
  <c r="G10" i="125"/>
  <c r="M9" i="125"/>
  <c r="K9" i="125"/>
  <c r="J9" i="125"/>
  <c r="I9" i="125"/>
  <c r="G9" i="125"/>
  <c r="M8" i="125"/>
  <c r="K8" i="125"/>
  <c r="J8" i="125"/>
  <c r="I8" i="125"/>
  <c r="G8" i="125"/>
  <c r="M10" i="124"/>
  <c r="L10" i="124"/>
  <c r="K10" i="124"/>
  <c r="J10" i="124"/>
  <c r="I10" i="124"/>
  <c r="H10" i="124"/>
  <c r="G10" i="124"/>
  <c r="F10" i="124"/>
  <c r="M9" i="124"/>
  <c r="K9" i="124"/>
  <c r="I9" i="124"/>
  <c r="G9" i="124"/>
  <c r="M8" i="124"/>
  <c r="K8" i="124"/>
  <c r="I8" i="124"/>
  <c r="G8" i="124"/>
  <c r="M7" i="124"/>
  <c r="K7" i="124"/>
  <c r="I7" i="124"/>
  <c r="G7" i="124"/>
  <c r="M87" i="123"/>
  <c r="K87" i="123"/>
  <c r="I87" i="123"/>
  <c r="G87" i="123"/>
  <c r="F87" i="123"/>
  <c r="M86" i="123"/>
  <c r="K86" i="123"/>
  <c r="J86" i="123"/>
  <c r="I86" i="123"/>
  <c r="G86" i="123"/>
  <c r="M85" i="123"/>
  <c r="K85" i="123"/>
  <c r="J85" i="123"/>
  <c r="I85" i="123"/>
  <c r="G85" i="123"/>
  <c r="M84" i="123"/>
  <c r="K84" i="123"/>
  <c r="J84" i="123"/>
  <c r="I84" i="123"/>
  <c r="G84" i="123"/>
  <c r="M83" i="123"/>
  <c r="K83" i="123"/>
  <c r="J83" i="123"/>
  <c r="I83" i="123"/>
  <c r="G83" i="123"/>
  <c r="M82" i="123"/>
  <c r="K82" i="123"/>
  <c r="J82" i="123"/>
  <c r="I82" i="123"/>
  <c r="G82" i="123"/>
  <c r="M81" i="123"/>
  <c r="K81" i="123"/>
  <c r="J81" i="123"/>
  <c r="I81" i="123"/>
  <c r="G81" i="123"/>
  <c r="M80" i="123"/>
  <c r="K80" i="123"/>
  <c r="J80" i="123"/>
  <c r="I80" i="123"/>
  <c r="G80" i="123"/>
  <c r="M79" i="123"/>
  <c r="K79" i="123"/>
  <c r="J79" i="123"/>
  <c r="I79" i="123"/>
  <c r="G79" i="123"/>
  <c r="M78" i="123"/>
  <c r="K78" i="123"/>
  <c r="J78" i="123"/>
  <c r="I78" i="123"/>
  <c r="G78" i="123"/>
  <c r="M77" i="123"/>
  <c r="K77" i="123"/>
  <c r="J77" i="123"/>
  <c r="I77" i="123"/>
  <c r="G77" i="123"/>
  <c r="M76" i="123"/>
  <c r="K76" i="123"/>
  <c r="J76" i="123"/>
  <c r="I76" i="123"/>
  <c r="G76" i="123"/>
  <c r="M75" i="123"/>
  <c r="K75" i="123"/>
  <c r="J75" i="123"/>
  <c r="I75" i="123"/>
  <c r="G75" i="123"/>
  <c r="M74" i="123"/>
  <c r="K74" i="123"/>
  <c r="J74" i="123"/>
  <c r="I74" i="123"/>
  <c r="G74" i="123"/>
  <c r="M73" i="123"/>
  <c r="K73" i="123"/>
  <c r="J73" i="123"/>
  <c r="I73" i="123"/>
  <c r="G73" i="123"/>
  <c r="M72" i="123"/>
  <c r="K72" i="123"/>
  <c r="J72" i="123"/>
  <c r="I72" i="123"/>
  <c r="G72" i="123"/>
  <c r="M71" i="123"/>
  <c r="K71" i="123"/>
  <c r="J71" i="123"/>
  <c r="I71" i="123"/>
  <c r="G71" i="123"/>
  <c r="M70" i="123"/>
  <c r="K70" i="123"/>
  <c r="J70" i="123"/>
  <c r="I70" i="123"/>
  <c r="G70" i="123"/>
  <c r="M69" i="123"/>
  <c r="K69" i="123"/>
  <c r="J69" i="123"/>
  <c r="I69" i="123"/>
  <c r="G69" i="123"/>
  <c r="M68" i="123"/>
  <c r="K68" i="123"/>
  <c r="J68" i="123"/>
  <c r="I68" i="123"/>
  <c r="G68" i="123"/>
  <c r="M67" i="123"/>
  <c r="K67" i="123"/>
  <c r="J67" i="123"/>
  <c r="I67" i="123"/>
  <c r="G67" i="123"/>
  <c r="M66" i="123"/>
  <c r="K66" i="123"/>
  <c r="I66" i="123"/>
  <c r="G66" i="123"/>
  <c r="M65" i="123"/>
  <c r="K65" i="123"/>
  <c r="I65" i="123"/>
  <c r="G65" i="123"/>
  <c r="M64" i="123"/>
  <c r="K64" i="123"/>
  <c r="I64" i="123"/>
  <c r="G64" i="123"/>
  <c r="M63" i="123"/>
  <c r="K63" i="123"/>
  <c r="I63" i="123"/>
  <c r="G63" i="123"/>
  <c r="M62" i="123"/>
  <c r="K62" i="123"/>
  <c r="I62" i="123"/>
  <c r="G62" i="123"/>
  <c r="M61" i="123"/>
  <c r="K61" i="123"/>
  <c r="J61" i="123"/>
  <c r="I61" i="123"/>
  <c r="G61" i="123"/>
  <c r="M60" i="123"/>
  <c r="K60" i="123"/>
  <c r="J60" i="123"/>
  <c r="I60" i="123"/>
  <c r="G60" i="123"/>
  <c r="M59" i="123"/>
  <c r="K59" i="123"/>
  <c r="J59" i="123"/>
  <c r="I59" i="123"/>
  <c r="G59" i="123"/>
  <c r="M58" i="123"/>
  <c r="K58" i="123"/>
  <c r="J58" i="123"/>
  <c r="I58" i="123"/>
  <c r="G58" i="123"/>
  <c r="M57" i="123"/>
  <c r="K57" i="123"/>
  <c r="J57" i="123"/>
  <c r="I57" i="123"/>
  <c r="G57" i="123"/>
  <c r="M56" i="123"/>
  <c r="K56" i="123"/>
  <c r="J56" i="123"/>
  <c r="I56" i="123"/>
  <c r="G56" i="123"/>
  <c r="M55" i="123"/>
  <c r="K55" i="123"/>
  <c r="J55" i="123"/>
  <c r="I55" i="123"/>
  <c r="G55" i="123"/>
  <c r="M54" i="123"/>
  <c r="K54" i="123"/>
  <c r="J54" i="123"/>
  <c r="I54" i="123"/>
  <c r="G54" i="123"/>
  <c r="M53" i="123"/>
  <c r="K53" i="123"/>
  <c r="J53" i="123"/>
  <c r="I53" i="123"/>
  <c r="G53" i="123"/>
  <c r="M52" i="123"/>
  <c r="K52" i="123"/>
  <c r="J52" i="123"/>
  <c r="I52" i="123"/>
  <c r="G52" i="123"/>
  <c r="M51" i="123"/>
  <c r="K51" i="123"/>
  <c r="J51" i="123"/>
  <c r="I51" i="123"/>
  <c r="G51" i="123"/>
  <c r="M50" i="123"/>
  <c r="K50" i="123"/>
  <c r="J50" i="123"/>
  <c r="I50" i="123"/>
  <c r="G50" i="123"/>
  <c r="M49" i="123"/>
  <c r="K49" i="123"/>
  <c r="J49" i="123"/>
  <c r="I49" i="123"/>
  <c r="G49" i="123"/>
  <c r="M48" i="123"/>
  <c r="K48" i="123"/>
  <c r="J48" i="123"/>
  <c r="I48" i="123"/>
  <c r="G48" i="123"/>
  <c r="M47" i="123"/>
  <c r="K47" i="123"/>
  <c r="J47" i="123"/>
  <c r="I47" i="123"/>
  <c r="G47" i="123"/>
  <c r="M46" i="123"/>
  <c r="K46" i="123"/>
  <c r="I46" i="123"/>
  <c r="G46" i="123"/>
  <c r="M45" i="123"/>
  <c r="K45" i="123"/>
  <c r="J45" i="123"/>
  <c r="I45" i="123"/>
  <c r="G45" i="123"/>
  <c r="M44" i="123"/>
  <c r="K44" i="123"/>
  <c r="J44" i="123"/>
  <c r="I44" i="123"/>
  <c r="G44" i="123"/>
  <c r="M43" i="123"/>
  <c r="K43" i="123"/>
  <c r="J43" i="123"/>
  <c r="I43" i="123"/>
  <c r="G43" i="123"/>
  <c r="M42" i="123"/>
  <c r="K42" i="123"/>
  <c r="J42" i="123"/>
  <c r="I42" i="123"/>
  <c r="G42" i="123"/>
  <c r="M41" i="123"/>
  <c r="K41" i="123"/>
  <c r="J41" i="123"/>
  <c r="I41" i="123"/>
  <c r="G41" i="123"/>
  <c r="M40" i="123"/>
  <c r="K40" i="123"/>
  <c r="J40" i="123"/>
  <c r="I40" i="123"/>
  <c r="G40" i="123"/>
  <c r="M39" i="123"/>
  <c r="K39" i="123"/>
  <c r="J39" i="123"/>
  <c r="I39" i="123"/>
  <c r="G39" i="123"/>
  <c r="M38" i="123"/>
  <c r="K38" i="123"/>
  <c r="J38" i="123"/>
  <c r="I38" i="123"/>
  <c r="G38" i="123"/>
  <c r="M37" i="123"/>
  <c r="K37" i="123"/>
  <c r="J37" i="123"/>
  <c r="I37" i="123"/>
  <c r="G37" i="123"/>
  <c r="M36" i="123"/>
  <c r="K36" i="123"/>
  <c r="J36" i="123"/>
  <c r="I36" i="123"/>
  <c r="G36" i="123"/>
  <c r="M35" i="123"/>
  <c r="K35" i="123"/>
  <c r="J35" i="123"/>
  <c r="I35" i="123"/>
  <c r="G35" i="123"/>
  <c r="M34" i="123"/>
  <c r="K34" i="123"/>
  <c r="J34" i="123"/>
  <c r="I34" i="123"/>
  <c r="G34" i="123"/>
  <c r="M33" i="123"/>
  <c r="K33" i="123"/>
  <c r="J33" i="123"/>
  <c r="I33" i="123"/>
  <c r="G33" i="123"/>
  <c r="M32" i="123"/>
  <c r="K32" i="123"/>
  <c r="J32" i="123"/>
  <c r="I32" i="123"/>
  <c r="G32" i="123"/>
  <c r="M31" i="123"/>
  <c r="K31" i="123"/>
  <c r="J31" i="123"/>
  <c r="I31" i="123"/>
  <c r="G31" i="123"/>
  <c r="M30" i="123"/>
  <c r="K30" i="123"/>
  <c r="J30" i="123"/>
  <c r="I30" i="123"/>
  <c r="G30" i="123"/>
  <c r="M29" i="123"/>
  <c r="K29" i="123"/>
  <c r="J29" i="123"/>
  <c r="I29" i="123"/>
  <c r="G29" i="123"/>
  <c r="M28" i="123"/>
  <c r="K28" i="123"/>
  <c r="J28" i="123"/>
  <c r="I28" i="123"/>
  <c r="G28" i="123"/>
  <c r="M27" i="123"/>
  <c r="K27" i="123"/>
  <c r="J27" i="123"/>
  <c r="I27" i="123"/>
  <c r="G27" i="123"/>
  <c r="M26" i="123"/>
  <c r="K26" i="123"/>
  <c r="J26" i="123"/>
  <c r="I26" i="123"/>
  <c r="G26" i="123"/>
  <c r="M25" i="123"/>
  <c r="K25" i="123"/>
  <c r="J25" i="123"/>
  <c r="I25" i="123"/>
  <c r="G25" i="123"/>
  <c r="M24" i="123"/>
  <c r="K24" i="123"/>
  <c r="J24" i="123"/>
  <c r="I24" i="123"/>
  <c r="G24" i="123"/>
  <c r="M23" i="123"/>
  <c r="K23" i="123"/>
  <c r="J23" i="123"/>
  <c r="I23" i="123"/>
  <c r="G23" i="123"/>
  <c r="M22" i="123"/>
  <c r="K22" i="123"/>
  <c r="J22" i="123"/>
  <c r="I22" i="123"/>
  <c r="G22" i="123"/>
  <c r="M21" i="123"/>
  <c r="K21" i="123"/>
  <c r="J21" i="123"/>
  <c r="I21" i="123"/>
  <c r="G21" i="123"/>
  <c r="M20" i="123"/>
  <c r="K20" i="123"/>
  <c r="J20" i="123"/>
  <c r="I20" i="123"/>
  <c r="G20" i="123"/>
  <c r="M19" i="123"/>
  <c r="K19" i="123"/>
  <c r="J19" i="123"/>
  <c r="I19" i="123"/>
  <c r="G19" i="123"/>
  <c r="M18" i="123"/>
  <c r="K18" i="123"/>
  <c r="J18" i="123"/>
  <c r="I18" i="123"/>
  <c r="G18" i="123"/>
  <c r="M17" i="123"/>
  <c r="K17" i="123"/>
  <c r="J17" i="123"/>
  <c r="I17" i="123"/>
  <c r="G17" i="123"/>
  <c r="M16" i="123"/>
  <c r="K16" i="123"/>
  <c r="J16" i="123"/>
  <c r="I16" i="123"/>
  <c r="G16" i="123"/>
  <c r="M15" i="123"/>
  <c r="K15" i="123"/>
  <c r="J15" i="123"/>
  <c r="I15" i="123"/>
  <c r="G15" i="123"/>
  <c r="M14" i="123"/>
  <c r="K14" i="123"/>
  <c r="J14" i="123"/>
  <c r="I14" i="123"/>
  <c r="G14" i="123"/>
  <c r="M13" i="123"/>
  <c r="K13" i="123"/>
  <c r="J13" i="123"/>
  <c r="I13" i="123"/>
  <c r="G13" i="123"/>
  <c r="M12" i="123"/>
  <c r="K12" i="123"/>
  <c r="J12" i="123"/>
  <c r="I12" i="123"/>
  <c r="G12" i="123"/>
  <c r="M11" i="123"/>
  <c r="K11" i="123"/>
  <c r="J11" i="123"/>
  <c r="I11" i="123"/>
  <c r="G11" i="123"/>
  <c r="M10" i="123"/>
  <c r="K10" i="123"/>
  <c r="J10" i="123"/>
  <c r="I10" i="123"/>
  <c r="G10" i="123"/>
  <c r="M9" i="123"/>
  <c r="K9" i="123"/>
  <c r="J9" i="123"/>
  <c r="I9" i="123"/>
  <c r="G9" i="123"/>
  <c r="M8" i="123"/>
  <c r="K8" i="123"/>
  <c r="J8" i="123"/>
  <c r="I8" i="123"/>
  <c r="G8" i="123"/>
  <c r="M10" i="122"/>
  <c r="L10" i="122"/>
  <c r="K10" i="122"/>
  <c r="J10" i="122"/>
  <c r="I10" i="122"/>
  <c r="H10" i="122"/>
  <c r="G10" i="122"/>
  <c r="F10" i="122"/>
  <c r="M9" i="122"/>
  <c r="K9" i="122"/>
  <c r="I9" i="122"/>
  <c r="G9" i="122"/>
  <c r="M8" i="122"/>
  <c r="K8" i="122"/>
  <c r="I8" i="122"/>
  <c r="G8" i="122"/>
  <c r="M7" i="122"/>
  <c r="K7" i="122"/>
  <c r="I7" i="122"/>
  <c r="G7" i="122"/>
  <c r="M87" i="121"/>
  <c r="K87" i="121"/>
  <c r="I87" i="121"/>
  <c r="G87" i="121"/>
  <c r="F87" i="121"/>
  <c r="M86" i="121"/>
  <c r="K86" i="121"/>
  <c r="J86" i="121"/>
  <c r="I86" i="121"/>
  <c r="G86" i="121"/>
  <c r="M85" i="121"/>
  <c r="K85" i="121"/>
  <c r="J85" i="121"/>
  <c r="I85" i="121"/>
  <c r="G85" i="121"/>
  <c r="M84" i="121"/>
  <c r="K84" i="121"/>
  <c r="J84" i="121"/>
  <c r="I84" i="121"/>
  <c r="G84" i="121"/>
  <c r="M83" i="121"/>
  <c r="K83" i="121"/>
  <c r="J83" i="121"/>
  <c r="I83" i="121"/>
  <c r="G83" i="121"/>
  <c r="M82" i="121"/>
  <c r="K82" i="121"/>
  <c r="J82" i="121"/>
  <c r="I82" i="121"/>
  <c r="G82" i="121"/>
  <c r="M81" i="121"/>
  <c r="K81" i="121"/>
  <c r="J81" i="121"/>
  <c r="I81" i="121"/>
  <c r="G81" i="121"/>
  <c r="M80" i="121"/>
  <c r="K80" i="121"/>
  <c r="J80" i="121"/>
  <c r="I80" i="121"/>
  <c r="G80" i="121"/>
  <c r="M79" i="121"/>
  <c r="K79" i="121"/>
  <c r="J79" i="121"/>
  <c r="I79" i="121"/>
  <c r="G79" i="121"/>
  <c r="M78" i="121"/>
  <c r="K78" i="121"/>
  <c r="J78" i="121"/>
  <c r="I78" i="121"/>
  <c r="G78" i="121"/>
  <c r="M77" i="121"/>
  <c r="K77" i="121"/>
  <c r="J77" i="121"/>
  <c r="I77" i="121"/>
  <c r="G77" i="121"/>
  <c r="M76" i="121"/>
  <c r="K76" i="121"/>
  <c r="J76" i="121"/>
  <c r="I76" i="121"/>
  <c r="G76" i="121"/>
  <c r="M75" i="121"/>
  <c r="K75" i="121"/>
  <c r="J75" i="121"/>
  <c r="I75" i="121"/>
  <c r="G75" i="121"/>
  <c r="M74" i="121"/>
  <c r="K74" i="121"/>
  <c r="J74" i="121"/>
  <c r="I74" i="121"/>
  <c r="G74" i="121"/>
  <c r="M73" i="121"/>
  <c r="K73" i="121"/>
  <c r="J73" i="121"/>
  <c r="I73" i="121"/>
  <c r="G73" i="121"/>
  <c r="M72" i="121"/>
  <c r="K72" i="121"/>
  <c r="J72" i="121"/>
  <c r="I72" i="121"/>
  <c r="G72" i="121"/>
  <c r="M71" i="121"/>
  <c r="K71" i="121"/>
  <c r="J71" i="121"/>
  <c r="I71" i="121"/>
  <c r="G71" i="121"/>
  <c r="M70" i="121"/>
  <c r="K70" i="121"/>
  <c r="J70" i="121"/>
  <c r="I70" i="121"/>
  <c r="G70" i="121"/>
  <c r="M69" i="121"/>
  <c r="K69" i="121"/>
  <c r="J69" i="121"/>
  <c r="I69" i="121"/>
  <c r="G69" i="121"/>
  <c r="M68" i="121"/>
  <c r="K68" i="121"/>
  <c r="J68" i="121"/>
  <c r="I68" i="121"/>
  <c r="G68" i="121"/>
  <c r="M67" i="121"/>
  <c r="K67" i="121"/>
  <c r="J67" i="121"/>
  <c r="I67" i="121"/>
  <c r="G67" i="121"/>
  <c r="M66" i="121"/>
  <c r="K66" i="121"/>
  <c r="I66" i="121"/>
  <c r="G66" i="121"/>
  <c r="M65" i="121"/>
  <c r="K65" i="121"/>
  <c r="I65" i="121"/>
  <c r="G65" i="121"/>
  <c r="M64" i="121"/>
  <c r="K64" i="121"/>
  <c r="I64" i="121"/>
  <c r="G64" i="121"/>
  <c r="M63" i="121"/>
  <c r="K63" i="121"/>
  <c r="I63" i="121"/>
  <c r="G63" i="121"/>
  <c r="M62" i="121"/>
  <c r="K62" i="121"/>
  <c r="I62" i="121"/>
  <c r="G62" i="121"/>
  <c r="M61" i="121"/>
  <c r="K61" i="121"/>
  <c r="J61" i="121"/>
  <c r="I61" i="121"/>
  <c r="G61" i="121"/>
  <c r="M60" i="121"/>
  <c r="K60" i="121"/>
  <c r="J60" i="121"/>
  <c r="I60" i="121"/>
  <c r="G60" i="121"/>
  <c r="M59" i="121"/>
  <c r="K59" i="121"/>
  <c r="J59" i="121"/>
  <c r="I59" i="121"/>
  <c r="G59" i="121"/>
  <c r="M58" i="121"/>
  <c r="K58" i="121"/>
  <c r="J58" i="121"/>
  <c r="I58" i="121"/>
  <c r="G58" i="121"/>
  <c r="M57" i="121"/>
  <c r="K57" i="121"/>
  <c r="J57" i="121"/>
  <c r="I57" i="121"/>
  <c r="G57" i="121"/>
  <c r="M56" i="121"/>
  <c r="K56" i="121"/>
  <c r="J56" i="121"/>
  <c r="I56" i="121"/>
  <c r="G56" i="121"/>
  <c r="M55" i="121"/>
  <c r="K55" i="121"/>
  <c r="J55" i="121"/>
  <c r="I55" i="121"/>
  <c r="G55" i="121"/>
  <c r="M54" i="121"/>
  <c r="K54" i="121"/>
  <c r="J54" i="121"/>
  <c r="I54" i="121"/>
  <c r="G54" i="121"/>
  <c r="M53" i="121"/>
  <c r="K53" i="121"/>
  <c r="J53" i="121"/>
  <c r="I53" i="121"/>
  <c r="G53" i="121"/>
  <c r="M52" i="121"/>
  <c r="K52" i="121"/>
  <c r="J52" i="121"/>
  <c r="I52" i="121"/>
  <c r="G52" i="121"/>
  <c r="M51" i="121"/>
  <c r="K51" i="121"/>
  <c r="J51" i="121"/>
  <c r="I51" i="121"/>
  <c r="G51" i="121"/>
  <c r="M50" i="121"/>
  <c r="K50" i="121"/>
  <c r="J50" i="121"/>
  <c r="I50" i="121"/>
  <c r="G50" i="121"/>
  <c r="M49" i="121"/>
  <c r="K49" i="121"/>
  <c r="J49" i="121"/>
  <c r="I49" i="121"/>
  <c r="G49" i="121"/>
  <c r="M48" i="121"/>
  <c r="K48" i="121"/>
  <c r="J48" i="121"/>
  <c r="I48" i="121"/>
  <c r="G48" i="121"/>
  <c r="M47" i="121"/>
  <c r="K47" i="121"/>
  <c r="J47" i="121"/>
  <c r="I47" i="121"/>
  <c r="G47" i="121"/>
  <c r="M46" i="121"/>
  <c r="K46" i="121"/>
  <c r="I46" i="121"/>
  <c r="G46" i="121"/>
  <c r="M45" i="121"/>
  <c r="K45" i="121"/>
  <c r="J45" i="121"/>
  <c r="I45" i="121"/>
  <c r="G45" i="121"/>
  <c r="M44" i="121"/>
  <c r="K44" i="121"/>
  <c r="J44" i="121"/>
  <c r="I44" i="121"/>
  <c r="G44" i="121"/>
  <c r="M43" i="121"/>
  <c r="K43" i="121"/>
  <c r="J43" i="121"/>
  <c r="I43" i="121"/>
  <c r="G43" i="121"/>
  <c r="M42" i="121"/>
  <c r="K42" i="121"/>
  <c r="J42" i="121"/>
  <c r="I42" i="121"/>
  <c r="G42" i="121"/>
  <c r="M41" i="121"/>
  <c r="K41" i="121"/>
  <c r="J41" i="121"/>
  <c r="I41" i="121"/>
  <c r="G41" i="121"/>
  <c r="M40" i="121"/>
  <c r="K40" i="121"/>
  <c r="J40" i="121"/>
  <c r="I40" i="121"/>
  <c r="G40" i="121"/>
  <c r="M39" i="121"/>
  <c r="K39" i="121"/>
  <c r="J39" i="121"/>
  <c r="I39" i="121"/>
  <c r="G39" i="121"/>
  <c r="M38" i="121"/>
  <c r="K38" i="121"/>
  <c r="J38" i="121"/>
  <c r="I38" i="121"/>
  <c r="G38" i="121"/>
  <c r="M37" i="121"/>
  <c r="K37" i="121"/>
  <c r="J37" i="121"/>
  <c r="I37" i="121"/>
  <c r="G37" i="121"/>
  <c r="M36" i="121"/>
  <c r="K36" i="121"/>
  <c r="J36" i="121"/>
  <c r="I36" i="121"/>
  <c r="G36" i="121"/>
  <c r="M35" i="121"/>
  <c r="K35" i="121"/>
  <c r="J35" i="121"/>
  <c r="I35" i="121"/>
  <c r="G35" i="121"/>
  <c r="M34" i="121"/>
  <c r="K34" i="121"/>
  <c r="J34" i="121"/>
  <c r="I34" i="121"/>
  <c r="G34" i="121"/>
  <c r="M33" i="121"/>
  <c r="K33" i="121"/>
  <c r="J33" i="121"/>
  <c r="I33" i="121"/>
  <c r="G33" i="121"/>
  <c r="M32" i="121"/>
  <c r="K32" i="121"/>
  <c r="J32" i="121"/>
  <c r="I32" i="121"/>
  <c r="G32" i="121"/>
  <c r="M31" i="121"/>
  <c r="K31" i="121"/>
  <c r="J31" i="121"/>
  <c r="I31" i="121"/>
  <c r="G31" i="121"/>
  <c r="M30" i="121"/>
  <c r="K30" i="121"/>
  <c r="J30" i="121"/>
  <c r="I30" i="121"/>
  <c r="G30" i="121"/>
  <c r="M29" i="121"/>
  <c r="K29" i="121"/>
  <c r="J29" i="121"/>
  <c r="I29" i="121"/>
  <c r="G29" i="121"/>
  <c r="M28" i="121"/>
  <c r="K28" i="121"/>
  <c r="J28" i="121"/>
  <c r="I28" i="121"/>
  <c r="G28" i="121"/>
  <c r="M27" i="121"/>
  <c r="K27" i="121"/>
  <c r="J27" i="121"/>
  <c r="I27" i="121"/>
  <c r="G27" i="121"/>
  <c r="M26" i="121"/>
  <c r="K26" i="121"/>
  <c r="J26" i="121"/>
  <c r="I26" i="121"/>
  <c r="G26" i="121"/>
  <c r="M25" i="121"/>
  <c r="K25" i="121"/>
  <c r="J25" i="121"/>
  <c r="I25" i="121"/>
  <c r="G25" i="121"/>
  <c r="M24" i="121"/>
  <c r="K24" i="121"/>
  <c r="J24" i="121"/>
  <c r="I24" i="121"/>
  <c r="G24" i="121"/>
  <c r="M23" i="121"/>
  <c r="K23" i="121"/>
  <c r="J23" i="121"/>
  <c r="I23" i="121"/>
  <c r="G23" i="121"/>
  <c r="M22" i="121"/>
  <c r="K22" i="121"/>
  <c r="J22" i="121"/>
  <c r="I22" i="121"/>
  <c r="G22" i="121"/>
  <c r="M21" i="121"/>
  <c r="K21" i="121"/>
  <c r="J21" i="121"/>
  <c r="I21" i="121"/>
  <c r="G21" i="121"/>
  <c r="M20" i="121"/>
  <c r="K20" i="121"/>
  <c r="J20" i="121"/>
  <c r="I20" i="121"/>
  <c r="G20" i="121"/>
  <c r="M19" i="121"/>
  <c r="K19" i="121"/>
  <c r="J19" i="121"/>
  <c r="I19" i="121"/>
  <c r="G19" i="121"/>
  <c r="M18" i="121"/>
  <c r="K18" i="121"/>
  <c r="J18" i="121"/>
  <c r="I18" i="121"/>
  <c r="G18" i="121"/>
  <c r="M17" i="121"/>
  <c r="K17" i="121"/>
  <c r="J17" i="121"/>
  <c r="I17" i="121"/>
  <c r="G17" i="121"/>
  <c r="M16" i="121"/>
  <c r="K16" i="121"/>
  <c r="J16" i="121"/>
  <c r="I16" i="121"/>
  <c r="G16" i="121"/>
  <c r="M15" i="121"/>
  <c r="K15" i="121"/>
  <c r="J15" i="121"/>
  <c r="I15" i="121"/>
  <c r="G15" i="121"/>
  <c r="M14" i="121"/>
  <c r="K14" i="121"/>
  <c r="J14" i="121"/>
  <c r="I14" i="121"/>
  <c r="G14" i="121"/>
  <c r="M13" i="121"/>
  <c r="K13" i="121"/>
  <c r="J13" i="121"/>
  <c r="I13" i="121"/>
  <c r="G13" i="121"/>
  <c r="M12" i="121"/>
  <c r="K12" i="121"/>
  <c r="J12" i="121"/>
  <c r="I12" i="121"/>
  <c r="G12" i="121"/>
  <c r="M11" i="121"/>
  <c r="K11" i="121"/>
  <c r="J11" i="121"/>
  <c r="I11" i="121"/>
  <c r="G11" i="121"/>
  <c r="M10" i="121"/>
  <c r="K10" i="121"/>
  <c r="J10" i="121"/>
  <c r="I10" i="121"/>
  <c r="G10" i="121"/>
  <c r="M9" i="121"/>
  <c r="K9" i="121"/>
  <c r="J9" i="121"/>
  <c r="I9" i="121"/>
  <c r="G9" i="121"/>
  <c r="M8" i="121"/>
  <c r="K8" i="121"/>
  <c r="J8" i="121"/>
  <c r="I8" i="121"/>
  <c r="G8" i="121"/>
  <c r="M10" i="120"/>
  <c r="L10" i="120"/>
  <c r="K10" i="120"/>
  <c r="J10" i="120"/>
  <c r="I10" i="120"/>
  <c r="H10" i="120"/>
  <c r="G10" i="120"/>
  <c r="F10" i="120"/>
  <c r="M9" i="120"/>
  <c r="K9" i="120"/>
  <c r="I9" i="120"/>
  <c r="G9" i="120"/>
  <c r="M8" i="120"/>
  <c r="K8" i="120"/>
  <c r="I8" i="120"/>
  <c r="G8" i="120"/>
  <c r="M7" i="120"/>
  <c r="K7" i="120"/>
  <c r="I7" i="120"/>
  <c r="G7" i="120"/>
  <c r="M10" i="119"/>
  <c r="L10" i="119"/>
  <c r="K10" i="119"/>
  <c r="J10" i="119"/>
  <c r="I10" i="119"/>
  <c r="H10" i="119"/>
  <c r="G10" i="119"/>
  <c r="F10" i="119"/>
  <c r="M9" i="119"/>
  <c r="K9" i="119"/>
  <c r="I9" i="119"/>
  <c r="G9" i="119"/>
  <c r="M8" i="119"/>
  <c r="K8" i="119"/>
  <c r="I8" i="119"/>
  <c r="G8" i="119"/>
  <c r="M7" i="119"/>
  <c r="K7" i="119"/>
  <c r="I7" i="119"/>
  <c r="G7" i="119"/>
  <c r="M87" i="117"/>
  <c r="K87" i="117"/>
  <c r="I87" i="117"/>
  <c r="G87" i="117"/>
  <c r="F87" i="117"/>
  <c r="M86" i="117"/>
  <c r="K86" i="117"/>
  <c r="J86" i="117"/>
  <c r="I86" i="117"/>
  <c r="G86" i="117"/>
  <c r="M85" i="117"/>
  <c r="K85" i="117"/>
  <c r="J85" i="117"/>
  <c r="I85" i="117"/>
  <c r="G85" i="117"/>
  <c r="M84" i="117"/>
  <c r="K84" i="117"/>
  <c r="J84" i="117"/>
  <c r="I84" i="117"/>
  <c r="G84" i="117"/>
  <c r="M83" i="117"/>
  <c r="K83" i="117"/>
  <c r="J83" i="117"/>
  <c r="I83" i="117"/>
  <c r="G83" i="117"/>
  <c r="M82" i="117"/>
  <c r="K82" i="117"/>
  <c r="J82" i="117"/>
  <c r="I82" i="117"/>
  <c r="G82" i="117"/>
  <c r="M81" i="117"/>
  <c r="K81" i="117"/>
  <c r="J81" i="117"/>
  <c r="I81" i="117"/>
  <c r="G81" i="117"/>
  <c r="M80" i="117"/>
  <c r="K80" i="117"/>
  <c r="J80" i="117"/>
  <c r="I80" i="117"/>
  <c r="G80" i="117"/>
  <c r="M79" i="117"/>
  <c r="K79" i="117"/>
  <c r="J79" i="117"/>
  <c r="I79" i="117"/>
  <c r="G79" i="117"/>
  <c r="M78" i="117"/>
  <c r="K78" i="117"/>
  <c r="J78" i="117"/>
  <c r="I78" i="117"/>
  <c r="G78" i="117"/>
  <c r="M77" i="117"/>
  <c r="K77" i="117"/>
  <c r="J77" i="117"/>
  <c r="I77" i="117"/>
  <c r="G77" i="117"/>
  <c r="M76" i="117"/>
  <c r="K76" i="117"/>
  <c r="J76" i="117"/>
  <c r="I76" i="117"/>
  <c r="G76" i="117"/>
  <c r="M75" i="117"/>
  <c r="K75" i="117"/>
  <c r="J75" i="117"/>
  <c r="I75" i="117"/>
  <c r="G75" i="117"/>
  <c r="M74" i="117"/>
  <c r="K74" i="117"/>
  <c r="J74" i="117"/>
  <c r="I74" i="117"/>
  <c r="G74" i="117"/>
  <c r="M73" i="117"/>
  <c r="K73" i="117"/>
  <c r="J73" i="117"/>
  <c r="I73" i="117"/>
  <c r="G73" i="117"/>
  <c r="M72" i="117"/>
  <c r="K72" i="117"/>
  <c r="J72" i="117"/>
  <c r="I72" i="117"/>
  <c r="G72" i="117"/>
  <c r="M71" i="117"/>
  <c r="K71" i="117"/>
  <c r="J71" i="117"/>
  <c r="I71" i="117"/>
  <c r="G71" i="117"/>
  <c r="M70" i="117"/>
  <c r="K70" i="117"/>
  <c r="J70" i="117"/>
  <c r="I70" i="117"/>
  <c r="G70" i="117"/>
  <c r="M69" i="117"/>
  <c r="K69" i="117"/>
  <c r="J69" i="117"/>
  <c r="I69" i="117"/>
  <c r="G69" i="117"/>
  <c r="M68" i="117"/>
  <c r="K68" i="117"/>
  <c r="J68" i="117"/>
  <c r="I68" i="117"/>
  <c r="G68" i="117"/>
  <c r="M67" i="117"/>
  <c r="K67" i="117"/>
  <c r="J67" i="117"/>
  <c r="I67" i="117"/>
  <c r="G67" i="117"/>
  <c r="M66" i="117"/>
  <c r="K66" i="117"/>
  <c r="I66" i="117"/>
  <c r="G66" i="117"/>
  <c r="M65" i="117"/>
  <c r="K65" i="117"/>
  <c r="I65" i="117"/>
  <c r="G65" i="117"/>
  <c r="M64" i="117"/>
  <c r="K64" i="117"/>
  <c r="I64" i="117"/>
  <c r="G64" i="117"/>
  <c r="M63" i="117"/>
  <c r="K63" i="117"/>
  <c r="I63" i="117"/>
  <c r="G63" i="117"/>
  <c r="M62" i="117"/>
  <c r="K62" i="117"/>
  <c r="I62" i="117"/>
  <c r="G62" i="117"/>
  <c r="M61" i="117"/>
  <c r="K61" i="117"/>
  <c r="J61" i="117"/>
  <c r="I61" i="117"/>
  <c r="G61" i="117"/>
  <c r="M60" i="117"/>
  <c r="K60" i="117"/>
  <c r="J60" i="117"/>
  <c r="I60" i="117"/>
  <c r="G60" i="117"/>
  <c r="M59" i="117"/>
  <c r="K59" i="117"/>
  <c r="J59" i="117"/>
  <c r="I59" i="117"/>
  <c r="G59" i="117"/>
  <c r="M58" i="117"/>
  <c r="K58" i="117"/>
  <c r="J58" i="117"/>
  <c r="I58" i="117"/>
  <c r="G58" i="117"/>
  <c r="M57" i="117"/>
  <c r="K57" i="117"/>
  <c r="J57" i="117"/>
  <c r="I57" i="117"/>
  <c r="G57" i="117"/>
  <c r="M56" i="117"/>
  <c r="K56" i="117"/>
  <c r="J56" i="117"/>
  <c r="I56" i="117"/>
  <c r="G56" i="117"/>
  <c r="M55" i="117"/>
  <c r="K55" i="117"/>
  <c r="J55" i="117"/>
  <c r="I55" i="117"/>
  <c r="G55" i="117"/>
  <c r="M54" i="117"/>
  <c r="K54" i="117"/>
  <c r="J54" i="117"/>
  <c r="I54" i="117"/>
  <c r="G54" i="117"/>
  <c r="M53" i="117"/>
  <c r="K53" i="117"/>
  <c r="J53" i="117"/>
  <c r="I53" i="117"/>
  <c r="G53" i="117"/>
  <c r="M52" i="117"/>
  <c r="K52" i="117"/>
  <c r="J52" i="117"/>
  <c r="I52" i="117"/>
  <c r="G52" i="117"/>
  <c r="M51" i="117"/>
  <c r="K51" i="117"/>
  <c r="J51" i="117"/>
  <c r="I51" i="117"/>
  <c r="G51" i="117"/>
  <c r="M50" i="117"/>
  <c r="K50" i="117"/>
  <c r="J50" i="117"/>
  <c r="I50" i="117"/>
  <c r="G50" i="117"/>
  <c r="M49" i="117"/>
  <c r="K49" i="117"/>
  <c r="J49" i="117"/>
  <c r="I49" i="117"/>
  <c r="G49" i="117"/>
  <c r="M48" i="117"/>
  <c r="K48" i="117"/>
  <c r="J48" i="117"/>
  <c r="I48" i="117"/>
  <c r="G48" i="117"/>
  <c r="M47" i="117"/>
  <c r="K47" i="117"/>
  <c r="J47" i="117"/>
  <c r="I47" i="117"/>
  <c r="G47" i="117"/>
  <c r="M46" i="117"/>
  <c r="K46" i="117"/>
  <c r="I46" i="117"/>
  <c r="G46" i="117"/>
  <c r="M45" i="117"/>
  <c r="K45" i="117"/>
  <c r="J45" i="117"/>
  <c r="I45" i="117"/>
  <c r="G45" i="117"/>
  <c r="M44" i="117"/>
  <c r="K44" i="117"/>
  <c r="J44" i="117"/>
  <c r="I44" i="117"/>
  <c r="G44" i="117"/>
  <c r="M43" i="117"/>
  <c r="K43" i="117"/>
  <c r="J43" i="117"/>
  <c r="I43" i="117"/>
  <c r="G43" i="117"/>
  <c r="M42" i="117"/>
  <c r="K42" i="117"/>
  <c r="J42" i="117"/>
  <c r="I42" i="117"/>
  <c r="G42" i="117"/>
  <c r="M41" i="117"/>
  <c r="K41" i="117"/>
  <c r="J41" i="117"/>
  <c r="I41" i="117"/>
  <c r="G41" i="117"/>
  <c r="M40" i="117"/>
  <c r="K40" i="117"/>
  <c r="J40" i="117"/>
  <c r="I40" i="117"/>
  <c r="G40" i="117"/>
  <c r="M39" i="117"/>
  <c r="K39" i="117"/>
  <c r="J39" i="117"/>
  <c r="I39" i="117"/>
  <c r="G39" i="117"/>
  <c r="M38" i="117"/>
  <c r="K38" i="117"/>
  <c r="J38" i="117"/>
  <c r="I38" i="117"/>
  <c r="G38" i="117"/>
  <c r="M37" i="117"/>
  <c r="K37" i="117"/>
  <c r="J37" i="117"/>
  <c r="I37" i="117"/>
  <c r="G37" i="117"/>
  <c r="M36" i="117"/>
  <c r="K36" i="117"/>
  <c r="J36" i="117"/>
  <c r="I36" i="117"/>
  <c r="G36" i="117"/>
  <c r="M35" i="117"/>
  <c r="K35" i="117"/>
  <c r="J35" i="117"/>
  <c r="I35" i="117"/>
  <c r="G35" i="117"/>
  <c r="M34" i="117"/>
  <c r="K34" i="117"/>
  <c r="J34" i="117"/>
  <c r="I34" i="117"/>
  <c r="G34" i="117"/>
  <c r="M33" i="117"/>
  <c r="K33" i="117"/>
  <c r="J33" i="117"/>
  <c r="I33" i="117"/>
  <c r="G33" i="117"/>
  <c r="M32" i="117"/>
  <c r="K32" i="117"/>
  <c r="J32" i="117"/>
  <c r="I32" i="117"/>
  <c r="G32" i="117"/>
  <c r="M31" i="117"/>
  <c r="K31" i="117"/>
  <c r="J31" i="117"/>
  <c r="I31" i="117"/>
  <c r="G31" i="117"/>
  <c r="M30" i="117"/>
  <c r="K30" i="117"/>
  <c r="J30" i="117"/>
  <c r="I30" i="117"/>
  <c r="G30" i="117"/>
  <c r="M29" i="117"/>
  <c r="K29" i="117"/>
  <c r="J29" i="117"/>
  <c r="I29" i="117"/>
  <c r="G29" i="117"/>
  <c r="M28" i="117"/>
  <c r="K28" i="117"/>
  <c r="J28" i="117"/>
  <c r="I28" i="117"/>
  <c r="G28" i="117"/>
  <c r="M27" i="117"/>
  <c r="K27" i="117"/>
  <c r="J27" i="117"/>
  <c r="I27" i="117"/>
  <c r="G27" i="117"/>
  <c r="M26" i="117"/>
  <c r="K26" i="117"/>
  <c r="J26" i="117"/>
  <c r="I26" i="117"/>
  <c r="G26" i="117"/>
  <c r="M25" i="117"/>
  <c r="K25" i="117"/>
  <c r="J25" i="117"/>
  <c r="I25" i="117"/>
  <c r="G25" i="117"/>
  <c r="M24" i="117"/>
  <c r="K24" i="117"/>
  <c r="J24" i="117"/>
  <c r="I24" i="117"/>
  <c r="G24" i="117"/>
  <c r="M23" i="117"/>
  <c r="K23" i="117"/>
  <c r="J23" i="117"/>
  <c r="I23" i="117"/>
  <c r="G23" i="117"/>
  <c r="M22" i="117"/>
  <c r="K22" i="117"/>
  <c r="J22" i="117"/>
  <c r="I22" i="117"/>
  <c r="G22" i="117"/>
  <c r="M21" i="117"/>
  <c r="K21" i="117"/>
  <c r="J21" i="117"/>
  <c r="I21" i="117"/>
  <c r="G21" i="117"/>
  <c r="M20" i="117"/>
  <c r="K20" i="117"/>
  <c r="J20" i="117"/>
  <c r="I20" i="117"/>
  <c r="G20" i="117"/>
  <c r="M19" i="117"/>
  <c r="K19" i="117"/>
  <c r="J19" i="117"/>
  <c r="I19" i="117"/>
  <c r="G19" i="117"/>
  <c r="M18" i="117"/>
  <c r="K18" i="117"/>
  <c r="J18" i="117"/>
  <c r="I18" i="117"/>
  <c r="G18" i="117"/>
  <c r="M17" i="117"/>
  <c r="K17" i="117"/>
  <c r="J17" i="117"/>
  <c r="I17" i="117"/>
  <c r="G17" i="117"/>
  <c r="M16" i="117"/>
  <c r="K16" i="117"/>
  <c r="J16" i="117"/>
  <c r="I16" i="117"/>
  <c r="G16" i="117"/>
  <c r="M15" i="117"/>
  <c r="K15" i="117"/>
  <c r="J15" i="117"/>
  <c r="I15" i="117"/>
  <c r="G15" i="117"/>
  <c r="M14" i="117"/>
  <c r="K14" i="117"/>
  <c r="J14" i="117"/>
  <c r="I14" i="117"/>
  <c r="G14" i="117"/>
  <c r="M13" i="117"/>
  <c r="K13" i="117"/>
  <c r="J13" i="117"/>
  <c r="I13" i="117"/>
  <c r="G13" i="117"/>
  <c r="M12" i="117"/>
  <c r="K12" i="117"/>
  <c r="J12" i="117"/>
  <c r="I12" i="117"/>
  <c r="G12" i="117"/>
  <c r="M11" i="117"/>
  <c r="K11" i="117"/>
  <c r="J11" i="117"/>
  <c r="I11" i="117"/>
  <c r="G11" i="117"/>
  <c r="M10" i="117"/>
  <c r="K10" i="117"/>
  <c r="J10" i="117"/>
  <c r="I10" i="117"/>
  <c r="G10" i="117"/>
  <c r="M9" i="117"/>
  <c r="K9" i="117"/>
  <c r="J9" i="117"/>
  <c r="I9" i="117"/>
  <c r="G9" i="117"/>
  <c r="M8" i="117"/>
  <c r="K8" i="117"/>
  <c r="J8" i="117"/>
  <c r="I8" i="117"/>
  <c r="G8" i="117"/>
  <c r="M10" i="116"/>
  <c r="L10" i="116"/>
  <c r="K10" i="116"/>
  <c r="J10" i="116"/>
  <c r="I10" i="116"/>
  <c r="H10" i="116"/>
  <c r="G10" i="116"/>
  <c r="F10" i="116"/>
  <c r="M9" i="116"/>
  <c r="K9" i="116"/>
  <c r="I9" i="116"/>
  <c r="G9" i="116"/>
  <c r="M8" i="116"/>
  <c r="K8" i="116"/>
  <c r="I8" i="116"/>
  <c r="G8" i="116"/>
  <c r="M7" i="116"/>
  <c r="K7" i="116"/>
  <c r="I7" i="116"/>
  <c r="G7" i="116"/>
  <c r="M87" i="115"/>
  <c r="K87" i="115"/>
  <c r="I87" i="115"/>
  <c r="G87" i="115"/>
  <c r="F87" i="115"/>
  <c r="M86" i="115"/>
  <c r="K86" i="115"/>
  <c r="J86" i="115"/>
  <c r="I86" i="115"/>
  <c r="G86" i="115"/>
  <c r="M85" i="115"/>
  <c r="K85" i="115"/>
  <c r="J85" i="115"/>
  <c r="I85" i="115"/>
  <c r="G85" i="115"/>
  <c r="M84" i="115"/>
  <c r="K84" i="115"/>
  <c r="J84" i="115"/>
  <c r="I84" i="115"/>
  <c r="G84" i="115"/>
  <c r="M83" i="115"/>
  <c r="K83" i="115"/>
  <c r="J83" i="115"/>
  <c r="I83" i="115"/>
  <c r="G83" i="115"/>
  <c r="M82" i="115"/>
  <c r="K82" i="115"/>
  <c r="J82" i="115"/>
  <c r="I82" i="115"/>
  <c r="G82" i="115"/>
  <c r="M81" i="115"/>
  <c r="K81" i="115"/>
  <c r="J81" i="115"/>
  <c r="I81" i="115"/>
  <c r="G81" i="115"/>
  <c r="M80" i="115"/>
  <c r="K80" i="115"/>
  <c r="J80" i="115"/>
  <c r="I80" i="115"/>
  <c r="G80" i="115"/>
  <c r="M79" i="115"/>
  <c r="K79" i="115"/>
  <c r="J79" i="115"/>
  <c r="I79" i="115"/>
  <c r="G79" i="115"/>
  <c r="M78" i="115"/>
  <c r="K78" i="115"/>
  <c r="J78" i="115"/>
  <c r="I78" i="115"/>
  <c r="G78" i="115"/>
  <c r="M77" i="115"/>
  <c r="K77" i="115"/>
  <c r="J77" i="115"/>
  <c r="I77" i="115"/>
  <c r="G77" i="115"/>
  <c r="M76" i="115"/>
  <c r="K76" i="115"/>
  <c r="J76" i="115"/>
  <c r="I76" i="115"/>
  <c r="G76" i="115"/>
  <c r="M75" i="115"/>
  <c r="K75" i="115"/>
  <c r="J75" i="115"/>
  <c r="I75" i="115"/>
  <c r="G75" i="115"/>
  <c r="M74" i="115"/>
  <c r="K74" i="115"/>
  <c r="J74" i="115"/>
  <c r="I74" i="115"/>
  <c r="G74" i="115"/>
  <c r="M73" i="115"/>
  <c r="K73" i="115"/>
  <c r="J73" i="115"/>
  <c r="I73" i="115"/>
  <c r="G73" i="115"/>
  <c r="M72" i="115"/>
  <c r="K72" i="115"/>
  <c r="J72" i="115"/>
  <c r="I72" i="115"/>
  <c r="G72" i="115"/>
  <c r="M71" i="115"/>
  <c r="K71" i="115"/>
  <c r="J71" i="115"/>
  <c r="I71" i="115"/>
  <c r="G71" i="115"/>
  <c r="M70" i="115"/>
  <c r="K70" i="115"/>
  <c r="J70" i="115"/>
  <c r="I70" i="115"/>
  <c r="G70" i="115"/>
  <c r="M69" i="115"/>
  <c r="K69" i="115"/>
  <c r="J69" i="115"/>
  <c r="I69" i="115"/>
  <c r="G69" i="115"/>
  <c r="M68" i="115"/>
  <c r="K68" i="115"/>
  <c r="J68" i="115"/>
  <c r="I68" i="115"/>
  <c r="G68" i="115"/>
  <c r="M67" i="115"/>
  <c r="K67" i="115"/>
  <c r="J67" i="115"/>
  <c r="I67" i="115"/>
  <c r="G67" i="115"/>
  <c r="M66" i="115"/>
  <c r="K66" i="115"/>
  <c r="I66" i="115"/>
  <c r="G66" i="115"/>
  <c r="M65" i="115"/>
  <c r="K65" i="115"/>
  <c r="I65" i="115"/>
  <c r="G65" i="115"/>
  <c r="M64" i="115"/>
  <c r="K64" i="115"/>
  <c r="I64" i="115"/>
  <c r="G64" i="115"/>
  <c r="M63" i="115"/>
  <c r="K63" i="115"/>
  <c r="I63" i="115"/>
  <c r="G63" i="115"/>
  <c r="M62" i="115"/>
  <c r="K62" i="115"/>
  <c r="I62" i="115"/>
  <c r="G62" i="115"/>
  <c r="M61" i="115"/>
  <c r="K61" i="115"/>
  <c r="J61" i="115"/>
  <c r="I61" i="115"/>
  <c r="G61" i="115"/>
  <c r="M60" i="115"/>
  <c r="K60" i="115"/>
  <c r="J60" i="115"/>
  <c r="I60" i="115"/>
  <c r="G60" i="115"/>
  <c r="M59" i="115"/>
  <c r="K59" i="115"/>
  <c r="J59" i="115"/>
  <c r="I59" i="115"/>
  <c r="G59" i="115"/>
  <c r="M58" i="115"/>
  <c r="K58" i="115"/>
  <c r="J58" i="115"/>
  <c r="I58" i="115"/>
  <c r="G58" i="115"/>
  <c r="M57" i="115"/>
  <c r="K57" i="115"/>
  <c r="J57" i="115"/>
  <c r="I57" i="115"/>
  <c r="G57" i="115"/>
  <c r="M56" i="115"/>
  <c r="K56" i="115"/>
  <c r="J56" i="115"/>
  <c r="I56" i="115"/>
  <c r="G56" i="115"/>
  <c r="M55" i="115"/>
  <c r="K55" i="115"/>
  <c r="J55" i="115"/>
  <c r="I55" i="115"/>
  <c r="G55" i="115"/>
  <c r="M54" i="115"/>
  <c r="K54" i="115"/>
  <c r="J54" i="115"/>
  <c r="I54" i="115"/>
  <c r="G54" i="115"/>
  <c r="M53" i="115"/>
  <c r="K53" i="115"/>
  <c r="J53" i="115"/>
  <c r="I53" i="115"/>
  <c r="G53" i="115"/>
  <c r="M52" i="115"/>
  <c r="K52" i="115"/>
  <c r="J52" i="115"/>
  <c r="I52" i="115"/>
  <c r="G52" i="115"/>
  <c r="M51" i="115"/>
  <c r="K51" i="115"/>
  <c r="J51" i="115"/>
  <c r="I51" i="115"/>
  <c r="G51" i="115"/>
  <c r="M50" i="115"/>
  <c r="K50" i="115"/>
  <c r="J50" i="115"/>
  <c r="I50" i="115"/>
  <c r="G50" i="115"/>
  <c r="M49" i="115"/>
  <c r="K49" i="115"/>
  <c r="J49" i="115"/>
  <c r="I49" i="115"/>
  <c r="G49" i="115"/>
  <c r="M48" i="115"/>
  <c r="K48" i="115"/>
  <c r="J48" i="115"/>
  <c r="I48" i="115"/>
  <c r="G48" i="115"/>
  <c r="M47" i="115"/>
  <c r="K47" i="115"/>
  <c r="J47" i="115"/>
  <c r="I47" i="115"/>
  <c r="G47" i="115"/>
  <c r="M46" i="115"/>
  <c r="K46" i="115"/>
  <c r="I46" i="115"/>
  <c r="G46" i="115"/>
  <c r="M45" i="115"/>
  <c r="K45" i="115"/>
  <c r="J45" i="115"/>
  <c r="I45" i="115"/>
  <c r="G45" i="115"/>
  <c r="M44" i="115"/>
  <c r="K44" i="115"/>
  <c r="J44" i="115"/>
  <c r="I44" i="115"/>
  <c r="G44" i="115"/>
  <c r="M43" i="115"/>
  <c r="K43" i="115"/>
  <c r="J43" i="115"/>
  <c r="I43" i="115"/>
  <c r="G43" i="115"/>
  <c r="M42" i="115"/>
  <c r="K42" i="115"/>
  <c r="J42" i="115"/>
  <c r="I42" i="115"/>
  <c r="G42" i="115"/>
  <c r="M41" i="115"/>
  <c r="K41" i="115"/>
  <c r="J41" i="115"/>
  <c r="I41" i="115"/>
  <c r="G41" i="115"/>
  <c r="M40" i="115"/>
  <c r="K40" i="115"/>
  <c r="J40" i="115"/>
  <c r="I40" i="115"/>
  <c r="G40" i="115"/>
  <c r="M39" i="115"/>
  <c r="K39" i="115"/>
  <c r="J39" i="115"/>
  <c r="I39" i="115"/>
  <c r="G39" i="115"/>
  <c r="M38" i="115"/>
  <c r="K38" i="115"/>
  <c r="J38" i="115"/>
  <c r="I38" i="115"/>
  <c r="G38" i="115"/>
  <c r="M37" i="115"/>
  <c r="K37" i="115"/>
  <c r="J37" i="115"/>
  <c r="I37" i="115"/>
  <c r="G37" i="115"/>
  <c r="M36" i="115"/>
  <c r="K36" i="115"/>
  <c r="J36" i="115"/>
  <c r="I36" i="115"/>
  <c r="G36" i="115"/>
  <c r="M35" i="115"/>
  <c r="K35" i="115"/>
  <c r="J35" i="115"/>
  <c r="I35" i="115"/>
  <c r="G35" i="115"/>
  <c r="M34" i="115"/>
  <c r="K34" i="115"/>
  <c r="J34" i="115"/>
  <c r="I34" i="115"/>
  <c r="G34" i="115"/>
  <c r="M33" i="115"/>
  <c r="K33" i="115"/>
  <c r="J33" i="115"/>
  <c r="I33" i="115"/>
  <c r="G33" i="115"/>
  <c r="M32" i="115"/>
  <c r="K32" i="115"/>
  <c r="J32" i="115"/>
  <c r="I32" i="115"/>
  <c r="G32" i="115"/>
  <c r="M31" i="115"/>
  <c r="K31" i="115"/>
  <c r="J31" i="115"/>
  <c r="I31" i="115"/>
  <c r="G31" i="115"/>
  <c r="M30" i="115"/>
  <c r="K30" i="115"/>
  <c r="J30" i="115"/>
  <c r="I30" i="115"/>
  <c r="G30" i="115"/>
  <c r="M29" i="115"/>
  <c r="K29" i="115"/>
  <c r="J29" i="115"/>
  <c r="I29" i="115"/>
  <c r="G29" i="115"/>
  <c r="M28" i="115"/>
  <c r="K28" i="115"/>
  <c r="J28" i="115"/>
  <c r="I28" i="115"/>
  <c r="G28" i="115"/>
  <c r="M27" i="115"/>
  <c r="K27" i="115"/>
  <c r="J27" i="115"/>
  <c r="I27" i="115"/>
  <c r="G27" i="115"/>
  <c r="M26" i="115"/>
  <c r="K26" i="115"/>
  <c r="J26" i="115"/>
  <c r="I26" i="115"/>
  <c r="G26" i="115"/>
  <c r="M25" i="115"/>
  <c r="K25" i="115"/>
  <c r="J25" i="115"/>
  <c r="I25" i="115"/>
  <c r="G25" i="115"/>
  <c r="M24" i="115"/>
  <c r="K24" i="115"/>
  <c r="J24" i="115"/>
  <c r="I24" i="115"/>
  <c r="G24" i="115"/>
  <c r="M23" i="115"/>
  <c r="K23" i="115"/>
  <c r="J23" i="115"/>
  <c r="I23" i="115"/>
  <c r="G23" i="115"/>
  <c r="M22" i="115"/>
  <c r="K22" i="115"/>
  <c r="J22" i="115"/>
  <c r="I22" i="115"/>
  <c r="G22" i="115"/>
  <c r="M21" i="115"/>
  <c r="K21" i="115"/>
  <c r="J21" i="115"/>
  <c r="I21" i="115"/>
  <c r="G21" i="115"/>
  <c r="M20" i="115"/>
  <c r="K20" i="115"/>
  <c r="J20" i="115"/>
  <c r="I20" i="115"/>
  <c r="G20" i="115"/>
  <c r="M19" i="115"/>
  <c r="K19" i="115"/>
  <c r="J19" i="115"/>
  <c r="I19" i="115"/>
  <c r="G19" i="115"/>
  <c r="M18" i="115"/>
  <c r="K18" i="115"/>
  <c r="J18" i="115"/>
  <c r="I18" i="115"/>
  <c r="G18" i="115"/>
  <c r="M17" i="115"/>
  <c r="K17" i="115"/>
  <c r="J17" i="115"/>
  <c r="I17" i="115"/>
  <c r="G17" i="115"/>
  <c r="M16" i="115"/>
  <c r="K16" i="115"/>
  <c r="J16" i="115"/>
  <c r="I16" i="115"/>
  <c r="G16" i="115"/>
  <c r="M15" i="115"/>
  <c r="K15" i="115"/>
  <c r="J15" i="115"/>
  <c r="I15" i="115"/>
  <c r="G15" i="115"/>
  <c r="M14" i="115"/>
  <c r="K14" i="115"/>
  <c r="J14" i="115"/>
  <c r="I14" i="115"/>
  <c r="G14" i="115"/>
  <c r="M13" i="115"/>
  <c r="K13" i="115"/>
  <c r="J13" i="115"/>
  <c r="I13" i="115"/>
  <c r="G13" i="115"/>
  <c r="M12" i="115"/>
  <c r="K12" i="115"/>
  <c r="J12" i="115"/>
  <c r="I12" i="115"/>
  <c r="G12" i="115"/>
  <c r="M11" i="115"/>
  <c r="K11" i="115"/>
  <c r="J11" i="115"/>
  <c r="I11" i="115"/>
  <c r="G11" i="115"/>
  <c r="M10" i="115"/>
  <c r="K10" i="115"/>
  <c r="J10" i="115"/>
  <c r="I10" i="115"/>
  <c r="G10" i="115"/>
  <c r="M9" i="115"/>
  <c r="K9" i="115"/>
  <c r="J9" i="115"/>
  <c r="I9" i="115"/>
  <c r="G9" i="115"/>
  <c r="M8" i="115"/>
  <c r="K8" i="115"/>
  <c r="J8" i="115"/>
  <c r="I8" i="115"/>
  <c r="G8" i="115"/>
  <c r="M10" i="114"/>
  <c r="L10" i="114"/>
  <c r="K10" i="114"/>
  <c r="J10" i="114"/>
  <c r="I10" i="114"/>
  <c r="H10" i="114"/>
  <c r="G10" i="114"/>
  <c r="F10" i="114"/>
  <c r="M9" i="114"/>
  <c r="K9" i="114"/>
  <c r="I9" i="114"/>
  <c r="G9" i="114"/>
  <c r="M8" i="114"/>
  <c r="K8" i="114"/>
  <c r="I8" i="114"/>
  <c r="G8" i="114"/>
  <c r="M7" i="114"/>
  <c r="K7" i="114"/>
  <c r="I7" i="114"/>
  <c r="G7" i="114"/>
  <c r="M87" i="113"/>
  <c r="K87" i="113"/>
  <c r="I87" i="113"/>
  <c r="G87" i="113"/>
  <c r="F87" i="113"/>
  <c r="M86" i="113"/>
  <c r="K86" i="113"/>
  <c r="J86" i="113"/>
  <c r="I86" i="113"/>
  <c r="G86" i="113"/>
  <c r="M85" i="113"/>
  <c r="K85" i="113"/>
  <c r="J85" i="113"/>
  <c r="I85" i="113"/>
  <c r="G85" i="113"/>
  <c r="M84" i="113"/>
  <c r="K84" i="113"/>
  <c r="J84" i="113"/>
  <c r="I84" i="113"/>
  <c r="G84" i="113"/>
  <c r="M83" i="113"/>
  <c r="K83" i="113"/>
  <c r="J83" i="113"/>
  <c r="I83" i="113"/>
  <c r="G83" i="113"/>
  <c r="M82" i="113"/>
  <c r="K82" i="113"/>
  <c r="J82" i="113"/>
  <c r="I82" i="113"/>
  <c r="G82" i="113"/>
  <c r="M81" i="113"/>
  <c r="K81" i="113"/>
  <c r="J81" i="113"/>
  <c r="I81" i="113"/>
  <c r="G81" i="113"/>
  <c r="M80" i="113"/>
  <c r="K80" i="113"/>
  <c r="J80" i="113"/>
  <c r="I80" i="113"/>
  <c r="G80" i="113"/>
  <c r="M79" i="113"/>
  <c r="K79" i="113"/>
  <c r="J79" i="113"/>
  <c r="I79" i="113"/>
  <c r="G79" i="113"/>
  <c r="M78" i="113"/>
  <c r="K78" i="113"/>
  <c r="J78" i="113"/>
  <c r="I78" i="113"/>
  <c r="G78" i="113"/>
  <c r="M77" i="113"/>
  <c r="K77" i="113"/>
  <c r="J77" i="113"/>
  <c r="I77" i="113"/>
  <c r="G77" i="113"/>
  <c r="M76" i="113"/>
  <c r="K76" i="113"/>
  <c r="J76" i="113"/>
  <c r="I76" i="113"/>
  <c r="G76" i="113"/>
  <c r="M75" i="113"/>
  <c r="K75" i="113"/>
  <c r="J75" i="113"/>
  <c r="I75" i="113"/>
  <c r="G75" i="113"/>
  <c r="M74" i="113"/>
  <c r="K74" i="113"/>
  <c r="J74" i="113"/>
  <c r="I74" i="113"/>
  <c r="G74" i="113"/>
  <c r="M73" i="113"/>
  <c r="K73" i="113"/>
  <c r="J73" i="113"/>
  <c r="I73" i="113"/>
  <c r="G73" i="113"/>
  <c r="M72" i="113"/>
  <c r="K72" i="113"/>
  <c r="J72" i="113"/>
  <c r="I72" i="113"/>
  <c r="G72" i="113"/>
  <c r="M71" i="113"/>
  <c r="K71" i="113"/>
  <c r="J71" i="113"/>
  <c r="I71" i="113"/>
  <c r="G71" i="113"/>
  <c r="M70" i="113"/>
  <c r="K70" i="113"/>
  <c r="J70" i="113"/>
  <c r="I70" i="113"/>
  <c r="G70" i="113"/>
  <c r="M69" i="113"/>
  <c r="K69" i="113"/>
  <c r="J69" i="113"/>
  <c r="I69" i="113"/>
  <c r="G69" i="113"/>
  <c r="M68" i="113"/>
  <c r="K68" i="113"/>
  <c r="J68" i="113"/>
  <c r="I68" i="113"/>
  <c r="G68" i="113"/>
  <c r="M67" i="113"/>
  <c r="K67" i="113"/>
  <c r="J67" i="113"/>
  <c r="I67" i="113"/>
  <c r="G67" i="113"/>
  <c r="M66" i="113"/>
  <c r="K66" i="113"/>
  <c r="I66" i="113"/>
  <c r="G66" i="113"/>
  <c r="M65" i="113"/>
  <c r="K65" i="113"/>
  <c r="I65" i="113"/>
  <c r="G65" i="113"/>
  <c r="M64" i="113"/>
  <c r="K64" i="113"/>
  <c r="I64" i="113"/>
  <c r="G64" i="113"/>
  <c r="M63" i="113"/>
  <c r="K63" i="113"/>
  <c r="I63" i="113"/>
  <c r="G63" i="113"/>
  <c r="M62" i="113"/>
  <c r="K62" i="113"/>
  <c r="I62" i="113"/>
  <c r="G62" i="113"/>
  <c r="M61" i="113"/>
  <c r="K61" i="113"/>
  <c r="J61" i="113"/>
  <c r="I61" i="113"/>
  <c r="G61" i="113"/>
  <c r="M60" i="113"/>
  <c r="K60" i="113"/>
  <c r="J60" i="113"/>
  <c r="I60" i="113"/>
  <c r="G60" i="113"/>
  <c r="M59" i="113"/>
  <c r="K59" i="113"/>
  <c r="J59" i="113"/>
  <c r="I59" i="113"/>
  <c r="G59" i="113"/>
  <c r="M58" i="113"/>
  <c r="K58" i="113"/>
  <c r="J58" i="113"/>
  <c r="I58" i="113"/>
  <c r="G58" i="113"/>
  <c r="M57" i="113"/>
  <c r="K57" i="113"/>
  <c r="J57" i="113"/>
  <c r="I57" i="113"/>
  <c r="G57" i="113"/>
  <c r="M56" i="113"/>
  <c r="K56" i="113"/>
  <c r="J56" i="113"/>
  <c r="I56" i="113"/>
  <c r="G56" i="113"/>
  <c r="M55" i="113"/>
  <c r="K55" i="113"/>
  <c r="J55" i="113"/>
  <c r="I55" i="113"/>
  <c r="G55" i="113"/>
  <c r="M54" i="113"/>
  <c r="K54" i="113"/>
  <c r="J54" i="113"/>
  <c r="I54" i="113"/>
  <c r="G54" i="113"/>
  <c r="M53" i="113"/>
  <c r="K53" i="113"/>
  <c r="J53" i="113"/>
  <c r="I53" i="113"/>
  <c r="G53" i="113"/>
  <c r="M52" i="113"/>
  <c r="K52" i="113"/>
  <c r="J52" i="113"/>
  <c r="I52" i="113"/>
  <c r="G52" i="113"/>
  <c r="M51" i="113"/>
  <c r="K51" i="113"/>
  <c r="J51" i="113"/>
  <c r="I51" i="113"/>
  <c r="G51" i="113"/>
  <c r="M50" i="113"/>
  <c r="K50" i="113"/>
  <c r="J50" i="113"/>
  <c r="I50" i="113"/>
  <c r="G50" i="113"/>
  <c r="M49" i="113"/>
  <c r="K49" i="113"/>
  <c r="J49" i="113"/>
  <c r="I49" i="113"/>
  <c r="G49" i="113"/>
  <c r="M48" i="113"/>
  <c r="K48" i="113"/>
  <c r="J48" i="113"/>
  <c r="I48" i="113"/>
  <c r="G48" i="113"/>
  <c r="M47" i="113"/>
  <c r="K47" i="113"/>
  <c r="J47" i="113"/>
  <c r="I47" i="113"/>
  <c r="G47" i="113"/>
  <c r="M46" i="113"/>
  <c r="K46" i="113"/>
  <c r="I46" i="113"/>
  <c r="G46" i="113"/>
  <c r="M45" i="113"/>
  <c r="K45" i="113"/>
  <c r="J45" i="113"/>
  <c r="I45" i="113"/>
  <c r="G45" i="113"/>
  <c r="M44" i="113"/>
  <c r="K44" i="113"/>
  <c r="J44" i="113"/>
  <c r="I44" i="113"/>
  <c r="G44" i="113"/>
  <c r="M43" i="113"/>
  <c r="K43" i="113"/>
  <c r="J43" i="113"/>
  <c r="I43" i="113"/>
  <c r="G43" i="113"/>
  <c r="M42" i="113"/>
  <c r="K42" i="113"/>
  <c r="J42" i="113"/>
  <c r="I42" i="113"/>
  <c r="G42" i="113"/>
  <c r="M41" i="113"/>
  <c r="K41" i="113"/>
  <c r="J41" i="113"/>
  <c r="I41" i="113"/>
  <c r="G41" i="113"/>
  <c r="M40" i="113"/>
  <c r="K40" i="113"/>
  <c r="J40" i="113"/>
  <c r="I40" i="113"/>
  <c r="G40" i="113"/>
  <c r="M39" i="113"/>
  <c r="K39" i="113"/>
  <c r="J39" i="113"/>
  <c r="I39" i="113"/>
  <c r="G39" i="113"/>
  <c r="M38" i="113"/>
  <c r="K38" i="113"/>
  <c r="J38" i="113"/>
  <c r="I38" i="113"/>
  <c r="G38" i="113"/>
  <c r="M37" i="113"/>
  <c r="K37" i="113"/>
  <c r="J37" i="113"/>
  <c r="I37" i="113"/>
  <c r="G37" i="113"/>
  <c r="M36" i="113"/>
  <c r="K36" i="113"/>
  <c r="J36" i="113"/>
  <c r="I36" i="113"/>
  <c r="G36" i="113"/>
  <c r="M35" i="113"/>
  <c r="K35" i="113"/>
  <c r="J35" i="113"/>
  <c r="I35" i="113"/>
  <c r="G35" i="113"/>
  <c r="M34" i="113"/>
  <c r="K34" i="113"/>
  <c r="J34" i="113"/>
  <c r="I34" i="113"/>
  <c r="G34" i="113"/>
  <c r="M33" i="113"/>
  <c r="K33" i="113"/>
  <c r="J33" i="113"/>
  <c r="I33" i="113"/>
  <c r="G33" i="113"/>
  <c r="M32" i="113"/>
  <c r="K32" i="113"/>
  <c r="J32" i="113"/>
  <c r="I32" i="113"/>
  <c r="G32" i="113"/>
  <c r="M31" i="113"/>
  <c r="K31" i="113"/>
  <c r="J31" i="113"/>
  <c r="I31" i="113"/>
  <c r="G31" i="113"/>
  <c r="M30" i="113"/>
  <c r="K30" i="113"/>
  <c r="J30" i="113"/>
  <c r="I30" i="113"/>
  <c r="G30" i="113"/>
  <c r="M29" i="113"/>
  <c r="K29" i="113"/>
  <c r="J29" i="113"/>
  <c r="I29" i="113"/>
  <c r="G29" i="113"/>
  <c r="M28" i="113"/>
  <c r="K28" i="113"/>
  <c r="J28" i="113"/>
  <c r="I28" i="113"/>
  <c r="G28" i="113"/>
  <c r="M27" i="113"/>
  <c r="K27" i="113"/>
  <c r="J27" i="113"/>
  <c r="I27" i="113"/>
  <c r="G27" i="113"/>
  <c r="M26" i="113"/>
  <c r="K26" i="113"/>
  <c r="J26" i="113"/>
  <c r="I26" i="113"/>
  <c r="G26" i="113"/>
  <c r="M25" i="113"/>
  <c r="K25" i="113"/>
  <c r="J25" i="113"/>
  <c r="I25" i="113"/>
  <c r="G25" i="113"/>
  <c r="M24" i="113"/>
  <c r="K24" i="113"/>
  <c r="J24" i="113"/>
  <c r="I24" i="113"/>
  <c r="G24" i="113"/>
  <c r="M23" i="113"/>
  <c r="K23" i="113"/>
  <c r="J23" i="113"/>
  <c r="I23" i="113"/>
  <c r="G23" i="113"/>
  <c r="M22" i="113"/>
  <c r="K22" i="113"/>
  <c r="J22" i="113"/>
  <c r="I22" i="113"/>
  <c r="G22" i="113"/>
  <c r="M21" i="113"/>
  <c r="K21" i="113"/>
  <c r="J21" i="113"/>
  <c r="I21" i="113"/>
  <c r="G21" i="113"/>
  <c r="M20" i="113"/>
  <c r="K20" i="113"/>
  <c r="J20" i="113"/>
  <c r="I20" i="113"/>
  <c r="G20" i="113"/>
  <c r="M19" i="113"/>
  <c r="K19" i="113"/>
  <c r="J19" i="113"/>
  <c r="I19" i="113"/>
  <c r="G19" i="113"/>
  <c r="M18" i="113"/>
  <c r="K18" i="113"/>
  <c r="J18" i="113"/>
  <c r="I18" i="113"/>
  <c r="G18" i="113"/>
  <c r="M17" i="113"/>
  <c r="K17" i="113"/>
  <c r="J17" i="113"/>
  <c r="I17" i="113"/>
  <c r="G17" i="113"/>
  <c r="M16" i="113"/>
  <c r="K16" i="113"/>
  <c r="J16" i="113"/>
  <c r="I16" i="113"/>
  <c r="G16" i="113"/>
  <c r="M15" i="113"/>
  <c r="K15" i="113"/>
  <c r="J15" i="113"/>
  <c r="I15" i="113"/>
  <c r="G15" i="113"/>
  <c r="M14" i="113"/>
  <c r="K14" i="113"/>
  <c r="J14" i="113"/>
  <c r="I14" i="113"/>
  <c r="G14" i="113"/>
  <c r="M13" i="113"/>
  <c r="K13" i="113"/>
  <c r="J13" i="113"/>
  <c r="I13" i="113"/>
  <c r="G13" i="113"/>
  <c r="M12" i="113"/>
  <c r="K12" i="113"/>
  <c r="J12" i="113"/>
  <c r="I12" i="113"/>
  <c r="G12" i="113"/>
  <c r="M11" i="113"/>
  <c r="K11" i="113"/>
  <c r="J11" i="113"/>
  <c r="I11" i="113"/>
  <c r="G11" i="113"/>
  <c r="M10" i="113"/>
  <c r="K10" i="113"/>
  <c r="J10" i="113"/>
  <c r="I10" i="113"/>
  <c r="G10" i="113"/>
  <c r="M9" i="113"/>
  <c r="K9" i="113"/>
  <c r="J9" i="113"/>
  <c r="I9" i="113"/>
  <c r="G9" i="113"/>
  <c r="M8" i="113"/>
  <c r="K8" i="113"/>
  <c r="J8" i="113"/>
  <c r="I8" i="113"/>
  <c r="G8" i="113"/>
  <c r="M10" i="112"/>
  <c r="L10" i="112"/>
  <c r="K10" i="112"/>
  <c r="J10" i="112"/>
  <c r="I10" i="112"/>
  <c r="H10" i="112"/>
  <c r="G10" i="112"/>
  <c r="F10" i="112"/>
  <c r="M9" i="112"/>
  <c r="K9" i="112"/>
  <c r="I9" i="112"/>
  <c r="G9" i="112"/>
  <c r="M8" i="112"/>
  <c r="K8" i="112"/>
  <c r="I8" i="112"/>
  <c r="G8" i="112"/>
  <c r="M7" i="112"/>
  <c r="K7" i="112"/>
  <c r="I7" i="112"/>
  <c r="G7" i="112"/>
  <c r="M87" i="111"/>
  <c r="K87" i="111"/>
  <c r="I87" i="111"/>
  <c r="G87" i="111"/>
  <c r="F87" i="111"/>
  <c r="M86" i="111"/>
  <c r="K86" i="111"/>
  <c r="J86" i="111"/>
  <c r="I86" i="111"/>
  <c r="G86" i="111"/>
  <c r="M85" i="111"/>
  <c r="K85" i="111"/>
  <c r="J85" i="111"/>
  <c r="I85" i="111"/>
  <c r="G85" i="111"/>
  <c r="M84" i="111"/>
  <c r="K84" i="111"/>
  <c r="J84" i="111"/>
  <c r="I84" i="111"/>
  <c r="G84" i="111"/>
  <c r="M83" i="111"/>
  <c r="K83" i="111"/>
  <c r="J83" i="111"/>
  <c r="I83" i="111"/>
  <c r="G83" i="111"/>
  <c r="M82" i="111"/>
  <c r="K82" i="111"/>
  <c r="J82" i="111"/>
  <c r="I82" i="111"/>
  <c r="G82" i="111"/>
  <c r="M81" i="111"/>
  <c r="K81" i="111"/>
  <c r="J81" i="111"/>
  <c r="I81" i="111"/>
  <c r="G81" i="111"/>
  <c r="M80" i="111"/>
  <c r="K80" i="111"/>
  <c r="J80" i="111"/>
  <c r="I80" i="111"/>
  <c r="G80" i="111"/>
  <c r="M79" i="111"/>
  <c r="K79" i="111"/>
  <c r="J79" i="111"/>
  <c r="I79" i="111"/>
  <c r="G79" i="111"/>
  <c r="M78" i="111"/>
  <c r="K78" i="111"/>
  <c r="J78" i="111"/>
  <c r="I78" i="111"/>
  <c r="G78" i="111"/>
  <c r="M77" i="111"/>
  <c r="K77" i="111"/>
  <c r="J77" i="111"/>
  <c r="I77" i="111"/>
  <c r="G77" i="111"/>
  <c r="M76" i="111"/>
  <c r="K76" i="111"/>
  <c r="J76" i="111"/>
  <c r="I76" i="111"/>
  <c r="G76" i="111"/>
  <c r="M75" i="111"/>
  <c r="K75" i="111"/>
  <c r="J75" i="111"/>
  <c r="I75" i="111"/>
  <c r="G75" i="111"/>
  <c r="M74" i="111"/>
  <c r="K74" i="111"/>
  <c r="J74" i="111"/>
  <c r="I74" i="111"/>
  <c r="G74" i="111"/>
  <c r="M73" i="111"/>
  <c r="K73" i="111"/>
  <c r="J73" i="111"/>
  <c r="I73" i="111"/>
  <c r="G73" i="111"/>
  <c r="M72" i="111"/>
  <c r="K72" i="111"/>
  <c r="J72" i="111"/>
  <c r="I72" i="111"/>
  <c r="G72" i="111"/>
  <c r="M71" i="111"/>
  <c r="K71" i="111"/>
  <c r="J71" i="111"/>
  <c r="I71" i="111"/>
  <c r="G71" i="111"/>
  <c r="M70" i="111"/>
  <c r="K70" i="111"/>
  <c r="J70" i="111"/>
  <c r="I70" i="111"/>
  <c r="G70" i="111"/>
  <c r="M69" i="111"/>
  <c r="K69" i="111"/>
  <c r="J69" i="111"/>
  <c r="I69" i="111"/>
  <c r="G69" i="111"/>
  <c r="M68" i="111"/>
  <c r="K68" i="111"/>
  <c r="J68" i="111"/>
  <c r="I68" i="111"/>
  <c r="G68" i="111"/>
  <c r="M67" i="111"/>
  <c r="K67" i="111"/>
  <c r="J67" i="111"/>
  <c r="I67" i="111"/>
  <c r="G67" i="111"/>
  <c r="M66" i="111"/>
  <c r="K66" i="111"/>
  <c r="I66" i="111"/>
  <c r="G66" i="111"/>
  <c r="M65" i="111"/>
  <c r="K65" i="111"/>
  <c r="I65" i="111"/>
  <c r="G65" i="111"/>
  <c r="M64" i="111"/>
  <c r="K64" i="111"/>
  <c r="I64" i="111"/>
  <c r="G64" i="111"/>
  <c r="M63" i="111"/>
  <c r="K63" i="111"/>
  <c r="I63" i="111"/>
  <c r="G63" i="111"/>
  <c r="M62" i="111"/>
  <c r="K62" i="111"/>
  <c r="I62" i="111"/>
  <c r="G62" i="111"/>
  <c r="M61" i="111"/>
  <c r="K61" i="111"/>
  <c r="J61" i="111"/>
  <c r="I61" i="111"/>
  <c r="G61" i="111"/>
  <c r="M60" i="111"/>
  <c r="K60" i="111"/>
  <c r="J60" i="111"/>
  <c r="I60" i="111"/>
  <c r="G60" i="111"/>
  <c r="M59" i="111"/>
  <c r="K59" i="111"/>
  <c r="J59" i="111"/>
  <c r="I59" i="111"/>
  <c r="G59" i="111"/>
  <c r="M58" i="111"/>
  <c r="K58" i="111"/>
  <c r="J58" i="111"/>
  <c r="I58" i="111"/>
  <c r="G58" i="111"/>
  <c r="M57" i="111"/>
  <c r="K57" i="111"/>
  <c r="J57" i="111"/>
  <c r="I57" i="111"/>
  <c r="G57" i="111"/>
  <c r="M56" i="111"/>
  <c r="K56" i="111"/>
  <c r="J56" i="111"/>
  <c r="I56" i="111"/>
  <c r="G56" i="111"/>
  <c r="M55" i="111"/>
  <c r="K55" i="111"/>
  <c r="J55" i="111"/>
  <c r="I55" i="111"/>
  <c r="G55" i="111"/>
  <c r="M54" i="111"/>
  <c r="K54" i="111"/>
  <c r="J54" i="111"/>
  <c r="I54" i="111"/>
  <c r="G54" i="111"/>
  <c r="M53" i="111"/>
  <c r="K53" i="111"/>
  <c r="J53" i="111"/>
  <c r="I53" i="111"/>
  <c r="G53" i="111"/>
  <c r="M52" i="111"/>
  <c r="K52" i="111"/>
  <c r="J52" i="111"/>
  <c r="I52" i="111"/>
  <c r="G52" i="111"/>
  <c r="M51" i="111"/>
  <c r="K51" i="111"/>
  <c r="J51" i="111"/>
  <c r="I51" i="111"/>
  <c r="G51" i="111"/>
  <c r="M50" i="111"/>
  <c r="K50" i="111"/>
  <c r="J50" i="111"/>
  <c r="I50" i="111"/>
  <c r="G50" i="111"/>
  <c r="M49" i="111"/>
  <c r="K49" i="111"/>
  <c r="J49" i="111"/>
  <c r="I49" i="111"/>
  <c r="G49" i="111"/>
  <c r="M48" i="111"/>
  <c r="K48" i="111"/>
  <c r="J48" i="111"/>
  <c r="I48" i="111"/>
  <c r="G48" i="111"/>
  <c r="M47" i="111"/>
  <c r="K47" i="111"/>
  <c r="J47" i="111"/>
  <c r="I47" i="111"/>
  <c r="G47" i="111"/>
  <c r="M46" i="111"/>
  <c r="K46" i="111"/>
  <c r="I46" i="111"/>
  <c r="G46" i="111"/>
  <c r="M45" i="111"/>
  <c r="K45" i="111"/>
  <c r="J45" i="111"/>
  <c r="I45" i="111"/>
  <c r="G45" i="111"/>
  <c r="M44" i="111"/>
  <c r="K44" i="111"/>
  <c r="J44" i="111"/>
  <c r="I44" i="111"/>
  <c r="G44" i="111"/>
  <c r="M43" i="111"/>
  <c r="K43" i="111"/>
  <c r="J43" i="111"/>
  <c r="I43" i="111"/>
  <c r="G43" i="111"/>
  <c r="M42" i="111"/>
  <c r="K42" i="111"/>
  <c r="J42" i="111"/>
  <c r="I42" i="111"/>
  <c r="G42" i="111"/>
  <c r="M41" i="111"/>
  <c r="K41" i="111"/>
  <c r="J41" i="111"/>
  <c r="I41" i="111"/>
  <c r="G41" i="111"/>
  <c r="M40" i="111"/>
  <c r="K40" i="111"/>
  <c r="J40" i="111"/>
  <c r="I40" i="111"/>
  <c r="G40" i="111"/>
  <c r="M39" i="111"/>
  <c r="K39" i="111"/>
  <c r="J39" i="111"/>
  <c r="I39" i="111"/>
  <c r="G39" i="111"/>
  <c r="M38" i="111"/>
  <c r="K38" i="111"/>
  <c r="J38" i="111"/>
  <c r="I38" i="111"/>
  <c r="G38" i="111"/>
  <c r="M37" i="111"/>
  <c r="K37" i="111"/>
  <c r="J37" i="111"/>
  <c r="I37" i="111"/>
  <c r="G37" i="111"/>
  <c r="M36" i="111"/>
  <c r="K36" i="111"/>
  <c r="J36" i="111"/>
  <c r="I36" i="111"/>
  <c r="G36" i="111"/>
  <c r="M35" i="111"/>
  <c r="K35" i="111"/>
  <c r="J35" i="111"/>
  <c r="I35" i="111"/>
  <c r="G35" i="111"/>
  <c r="M34" i="111"/>
  <c r="K34" i="111"/>
  <c r="J34" i="111"/>
  <c r="I34" i="111"/>
  <c r="G34" i="111"/>
  <c r="M33" i="111"/>
  <c r="K33" i="111"/>
  <c r="J33" i="111"/>
  <c r="I33" i="111"/>
  <c r="G33" i="111"/>
  <c r="M32" i="111"/>
  <c r="K32" i="111"/>
  <c r="J32" i="111"/>
  <c r="I32" i="111"/>
  <c r="G32" i="111"/>
  <c r="M31" i="111"/>
  <c r="K31" i="111"/>
  <c r="J31" i="111"/>
  <c r="I31" i="111"/>
  <c r="G31" i="111"/>
  <c r="M30" i="111"/>
  <c r="K30" i="111"/>
  <c r="J30" i="111"/>
  <c r="I30" i="111"/>
  <c r="G30" i="111"/>
  <c r="M29" i="111"/>
  <c r="K29" i="111"/>
  <c r="J29" i="111"/>
  <c r="I29" i="111"/>
  <c r="G29" i="111"/>
  <c r="M28" i="111"/>
  <c r="K28" i="111"/>
  <c r="J28" i="111"/>
  <c r="I28" i="111"/>
  <c r="G28" i="111"/>
  <c r="M27" i="111"/>
  <c r="K27" i="111"/>
  <c r="J27" i="111"/>
  <c r="I27" i="111"/>
  <c r="G27" i="111"/>
  <c r="M26" i="111"/>
  <c r="K26" i="111"/>
  <c r="J26" i="111"/>
  <c r="I26" i="111"/>
  <c r="G26" i="111"/>
  <c r="M25" i="111"/>
  <c r="K25" i="111"/>
  <c r="J25" i="111"/>
  <c r="I25" i="111"/>
  <c r="G25" i="111"/>
  <c r="M24" i="111"/>
  <c r="K24" i="111"/>
  <c r="J24" i="111"/>
  <c r="I24" i="111"/>
  <c r="G24" i="111"/>
  <c r="M23" i="111"/>
  <c r="K23" i="111"/>
  <c r="J23" i="111"/>
  <c r="I23" i="111"/>
  <c r="G23" i="111"/>
  <c r="M22" i="111"/>
  <c r="K22" i="111"/>
  <c r="J22" i="111"/>
  <c r="I22" i="111"/>
  <c r="G22" i="111"/>
  <c r="M21" i="111"/>
  <c r="K21" i="111"/>
  <c r="J21" i="111"/>
  <c r="I21" i="111"/>
  <c r="G21" i="111"/>
  <c r="M20" i="111"/>
  <c r="K20" i="111"/>
  <c r="J20" i="111"/>
  <c r="I20" i="111"/>
  <c r="G20" i="111"/>
  <c r="M19" i="111"/>
  <c r="K19" i="111"/>
  <c r="J19" i="111"/>
  <c r="I19" i="111"/>
  <c r="G19" i="111"/>
  <c r="M18" i="111"/>
  <c r="K18" i="111"/>
  <c r="J18" i="111"/>
  <c r="I18" i="111"/>
  <c r="G18" i="111"/>
  <c r="M17" i="111"/>
  <c r="K17" i="111"/>
  <c r="J17" i="111"/>
  <c r="I17" i="111"/>
  <c r="G17" i="111"/>
  <c r="M16" i="111"/>
  <c r="K16" i="111"/>
  <c r="J16" i="111"/>
  <c r="I16" i="111"/>
  <c r="G16" i="111"/>
  <c r="M15" i="111"/>
  <c r="K15" i="111"/>
  <c r="J15" i="111"/>
  <c r="I15" i="111"/>
  <c r="G15" i="111"/>
  <c r="M14" i="111"/>
  <c r="K14" i="111"/>
  <c r="J14" i="111"/>
  <c r="I14" i="111"/>
  <c r="G14" i="111"/>
  <c r="M13" i="111"/>
  <c r="K13" i="111"/>
  <c r="J13" i="111"/>
  <c r="I13" i="111"/>
  <c r="G13" i="111"/>
  <c r="M12" i="111"/>
  <c r="K12" i="111"/>
  <c r="J12" i="111"/>
  <c r="I12" i="111"/>
  <c r="G12" i="111"/>
  <c r="M11" i="111"/>
  <c r="K11" i="111"/>
  <c r="J11" i="111"/>
  <c r="I11" i="111"/>
  <c r="G11" i="111"/>
  <c r="M10" i="111"/>
  <c r="K10" i="111"/>
  <c r="J10" i="111"/>
  <c r="I10" i="111"/>
  <c r="G10" i="111"/>
  <c r="M9" i="111"/>
  <c r="K9" i="111"/>
  <c r="J9" i="111"/>
  <c r="I9" i="111"/>
  <c r="G9" i="111"/>
  <c r="M8" i="111"/>
  <c r="K8" i="111"/>
  <c r="J8" i="111"/>
  <c r="I8" i="111"/>
  <c r="G8" i="111"/>
  <c r="M10" i="110"/>
  <c r="L10" i="110"/>
  <c r="K10" i="110"/>
  <c r="J10" i="110"/>
  <c r="I10" i="110"/>
  <c r="H10" i="110"/>
  <c r="G10" i="110"/>
  <c r="F10" i="110"/>
  <c r="M9" i="110"/>
  <c r="K9" i="110"/>
  <c r="I9" i="110"/>
  <c r="G9" i="110"/>
  <c r="M8" i="110"/>
  <c r="K8" i="110"/>
  <c r="I8" i="110"/>
  <c r="G8" i="110"/>
  <c r="M7" i="110"/>
  <c r="K7" i="110"/>
  <c r="I7" i="110"/>
  <c r="G7" i="110"/>
  <c r="M87" i="109"/>
  <c r="K87" i="109"/>
  <c r="I87" i="109"/>
  <c r="G87" i="109"/>
  <c r="F87" i="109"/>
  <c r="M86" i="109"/>
  <c r="K86" i="109"/>
  <c r="J86" i="109"/>
  <c r="I86" i="109"/>
  <c r="G86" i="109"/>
  <c r="M85" i="109"/>
  <c r="K85" i="109"/>
  <c r="J85" i="109"/>
  <c r="I85" i="109"/>
  <c r="G85" i="109"/>
  <c r="M84" i="109"/>
  <c r="K84" i="109"/>
  <c r="J84" i="109"/>
  <c r="I84" i="109"/>
  <c r="G84" i="109"/>
  <c r="M83" i="109"/>
  <c r="K83" i="109"/>
  <c r="J83" i="109"/>
  <c r="I83" i="109"/>
  <c r="G83" i="109"/>
  <c r="M82" i="109"/>
  <c r="K82" i="109"/>
  <c r="J82" i="109"/>
  <c r="I82" i="109"/>
  <c r="G82" i="109"/>
  <c r="M81" i="109"/>
  <c r="K81" i="109"/>
  <c r="J81" i="109"/>
  <c r="I81" i="109"/>
  <c r="G81" i="109"/>
  <c r="M80" i="109"/>
  <c r="K80" i="109"/>
  <c r="J80" i="109"/>
  <c r="I80" i="109"/>
  <c r="G80" i="109"/>
  <c r="M79" i="109"/>
  <c r="K79" i="109"/>
  <c r="J79" i="109"/>
  <c r="I79" i="109"/>
  <c r="G79" i="109"/>
  <c r="M78" i="109"/>
  <c r="K78" i="109"/>
  <c r="J78" i="109"/>
  <c r="I78" i="109"/>
  <c r="G78" i="109"/>
  <c r="M77" i="109"/>
  <c r="K77" i="109"/>
  <c r="J77" i="109"/>
  <c r="I77" i="109"/>
  <c r="G77" i="109"/>
  <c r="M76" i="109"/>
  <c r="K76" i="109"/>
  <c r="J76" i="109"/>
  <c r="I76" i="109"/>
  <c r="G76" i="109"/>
  <c r="M75" i="109"/>
  <c r="K75" i="109"/>
  <c r="J75" i="109"/>
  <c r="I75" i="109"/>
  <c r="G75" i="109"/>
  <c r="M74" i="109"/>
  <c r="K74" i="109"/>
  <c r="J74" i="109"/>
  <c r="I74" i="109"/>
  <c r="G74" i="109"/>
  <c r="M73" i="109"/>
  <c r="K73" i="109"/>
  <c r="J73" i="109"/>
  <c r="I73" i="109"/>
  <c r="G73" i="109"/>
  <c r="M72" i="109"/>
  <c r="K72" i="109"/>
  <c r="J72" i="109"/>
  <c r="I72" i="109"/>
  <c r="G72" i="109"/>
  <c r="M71" i="109"/>
  <c r="K71" i="109"/>
  <c r="J71" i="109"/>
  <c r="I71" i="109"/>
  <c r="G71" i="109"/>
  <c r="M70" i="109"/>
  <c r="K70" i="109"/>
  <c r="J70" i="109"/>
  <c r="I70" i="109"/>
  <c r="G70" i="109"/>
  <c r="M69" i="109"/>
  <c r="K69" i="109"/>
  <c r="J69" i="109"/>
  <c r="I69" i="109"/>
  <c r="G69" i="109"/>
  <c r="M68" i="109"/>
  <c r="K68" i="109"/>
  <c r="J68" i="109"/>
  <c r="I68" i="109"/>
  <c r="G68" i="109"/>
  <c r="M67" i="109"/>
  <c r="K67" i="109"/>
  <c r="J67" i="109"/>
  <c r="I67" i="109"/>
  <c r="G67" i="109"/>
  <c r="M66" i="109"/>
  <c r="K66" i="109"/>
  <c r="I66" i="109"/>
  <c r="G66" i="109"/>
  <c r="M65" i="109"/>
  <c r="K65" i="109"/>
  <c r="I65" i="109"/>
  <c r="G65" i="109"/>
  <c r="M64" i="109"/>
  <c r="K64" i="109"/>
  <c r="I64" i="109"/>
  <c r="G64" i="109"/>
  <c r="M63" i="109"/>
  <c r="K63" i="109"/>
  <c r="I63" i="109"/>
  <c r="G63" i="109"/>
  <c r="M62" i="109"/>
  <c r="K62" i="109"/>
  <c r="I62" i="109"/>
  <c r="G62" i="109"/>
  <c r="M61" i="109"/>
  <c r="K61" i="109"/>
  <c r="J61" i="109"/>
  <c r="I61" i="109"/>
  <c r="G61" i="109"/>
  <c r="M60" i="109"/>
  <c r="K60" i="109"/>
  <c r="J60" i="109"/>
  <c r="I60" i="109"/>
  <c r="G60" i="109"/>
  <c r="M59" i="109"/>
  <c r="K59" i="109"/>
  <c r="J59" i="109"/>
  <c r="I59" i="109"/>
  <c r="G59" i="109"/>
  <c r="M58" i="109"/>
  <c r="K58" i="109"/>
  <c r="J58" i="109"/>
  <c r="I58" i="109"/>
  <c r="G58" i="109"/>
  <c r="M57" i="109"/>
  <c r="K57" i="109"/>
  <c r="J57" i="109"/>
  <c r="I57" i="109"/>
  <c r="G57" i="109"/>
  <c r="M56" i="109"/>
  <c r="K56" i="109"/>
  <c r="J56" i="109"/>
  <c r="I56" i="109"/>
  <c r="G56" i="109"/>
  <c r="M55" i="109"/>
  <c r="K55" i="109"/>
  <c r="J55" i="109"/>
  <c r="I55" i="109"/>
  <c r="G55" i="109"/>
  <c r="M54" i="109"/>
  <c r="K54" i="109"/>
  <c r="J54" i="109"/>
  <c r="I54" i="109"/>
  <c r="G54" i="109"/>
  <c r="M53" i="109"/>
  <c r="K53" i="109"/>
  <c r="J53" i="109"/>
  <c r="I53" i="109"/>
  <c r="G53" i="109"/>
  <c r="M52" i="109"/>
  <c r="K52" i="109"/>
  <c r="J52" i="109"/>
  <c r="I52" i="109"/>
  <c r="G52" i="109"/>
  <c r="M51" i="109"/>
  <c r="K51" i="109"/>
  <c r="J51" i="109"/>
  <c r="I51" i="109"/>
  <c r="G51" i="109"/>
  <c r="M50" i="109"/>
  <c r="K50" i="109"/>
  <c r="J50" i="109"/>
  <c r="I50" i="109"/>
  <c r="G50" i="109"/>
  <c r="M49" i="109"/>
  <c r="K49" i="109"/>
  <c r="J49" i="109"/>
  <c r="I49" i="109"/>
  <c r="G49" i="109"/>
  <c r="M48" i="109"/>
  <c r="K48" i="109"/>
  <c r="J48" i="109"/>
  <c r="I48" i="109"/>
  <c r="G48" i="109"/>
  <c r="M47" i="109"/>
  <c r="K47" i="109"/>
  <c r="J47" i="109"/>
  <c r="I47" i="109"/>
  <c r="G47" i="109"/>
  <c r="M46" i="109"/>
  <c r="K46" i="109"/>
  <c r="I46" i="109"/>
  <c r="G46" i="109"/>
  <c r="M45" i="109"/>
  <c r="K45" i="109"/>
  <c r="J45" i="109"/>
  <c r="I45" i="109"/>
  <c r="G45" i="109"/>
  <c r="M44" i="109"/>
  <c r="K44" i="109"/>
  <c r="J44" i="109"/>
  <c r="I44" i="109"/>
  <c r="G44" i="109"/>
  <c r="M43" i="109"/>
  <c r="K43" i="109"/>
  <c r="J43" i="109"/>
  <c r="I43" i="109"/>
  <c r="G43" i="109"/>
  <c r="M42" i="109"/>
  <c r="K42" i="109"/>
  <c r="J42" i="109"/>
  <c r="I42" i="109"/>
  <c r="G42" i="109"/>
  <c r="M41" i="109"/>
  <c r="K41" i="109"/>
  <c r="J41" i="109"/>
  <c r="I41" i="109"/>
  <c r="G41" i="109"/>
  <c r="M40" i="109"/>
  <c r="K40" i="109"/>
  <c r="J40" i="109"/>
  <c r="I40" i="109"/>
  <c r="G40" i="109"/>
  <c r="M39" i="109"/>
  <c r="K39" i="109"/>
  <c r="J39" i="109"/>
  <c r="I39" i="109"/>
  <c r="G39" i="109"/>
  <c r="M38" i="109"/>
  <c r="K38" i="109"/>
  <c r="J38" i="109"/>
  <c r="I38" i="109"/>
  <c r="G38" i="109"/>
  <c r="M37" i="109"/>
  <c r="K37" i="109"/>
  <c r="J37" i="109"/>
  <c r="I37" i="109"/>
  <c r="G37" i="109"/>
  <c r="M36" i="109"/>
  <c r="K36" i="109"/>
  <c r="J36" i="109"/>
  <c r="I36" i="109"/>
  <c r="G36" i="109"/>
  <c r="M35" i="109"/>
  <c r="K35" i="109"/>
  <c r="J35" i="109"/>
  <c r="I35" i="109"/>
  <c r="G35" i="109"/>
  <c r="M34" i="109"/>
  <c r="K34" i="109"/>
  <c r="J34" i="109"/>
  <c r="I34" i="109"/>
  <c r="G34" i="109"/>
  <c r="M33" i="109"/>
  <c r="K33" i="109"/>
  <c r="J33" i="109"/>
  <c r="I33" i="109"/>
  <c r="G33" i="109"/>
  <c r="M32" i="109"/>
  <c r="K32" i="109"/>
  <c r="J32" i="109"/>
  <c r="I32" i="109"/>
  <c r="G32" i="109"/>
  <c r="M31" i="109"/>
  <c r="K31" i="109"/>
  <c r="J31" i="109"/>
  <c r="I31" i="109"/>
  <c r="G31" i="109"/>
  <c r="M30" i="109"/>
  <c r="K30" i="109"/>
  <c r="J30" i="109"/>
  <c r="I30" i="109"/>
  <c r="G30" i="109"/>
  <c r="M29" i="109"/>
  <c r="K29" i="109"/>
  <c r="J29" i="109"/>
  <c r="I29" i="109"/>
  <c r="G29" i="109"/>
  <c r="M28" i="109"/>
  <c r="K28" i="109"/>
  <c r="J28" i="109"/>
  <c r="I28" i="109"/>
  <c r="G28" i="109"/>
  <c r="M27" i="109"/>
  <c r="K27" i="109"/>
  <c r="J27" i="109"/>
  <c r="I27" i="109"/>
  <c r="G27" i="109"/>
  <c r="M26" i="109"/>
  <c r="K26" i="109"/>
  <c r="J26" i="109"/>
  <c r="I26" i="109"/>
  <c r="G26" i="109"/>
  <c r="M25" i="109"/>
  <c r="K25" i="109"/>
  <c r="J25" i="109"/>
  <c r="I25" i="109"/>
  <c r="G25" i="109"/>
  <c r="M24" i="109"/>
  <c r="K24" i="109"/>
  <c r="J24" i="109"/>
  <c r="I24" i="109"/>
  <c r="G24" i="109"/>
  <c r="M23" i="109"/>
  <c r="K23" i="109"/>
  <c r="J23" i="109"/>
  <c r="I23" i="109"/>
  <c r="G23" i="109"/>
  <c r="M22" i="109"/>
  <c r="K22" i="109"/>
  <c r="J22" i="109"/>
  <c r="I22" i="109"/>
  <c r="G22" i="109"/>
  <c r="M21" i="109"/>
  <c r="K21" i="109"/>
  <c r="J21" i="109"/>
  <c r="I21" i="109"/>
  <c r="G21" i="109"/>
  <c r="M20" i="109"/>
  <c r="K20" i="109"/>
  <c r="J20" i="109"/>
  <c r="I20" i="109"/>
  <c r="G20" i="109"/>
  <c r="M19" i="109"/>
  <c r="K19" i="109"/>
  <c r="J19" i="109"/>
  <c r="I19" i="109"/>
  <c r="G19" i="109"/>
  <c r="M18" i="109"/>
  <c r="K18" i="109"/>
  <c r="J18" i="109"/>
  <c r="I18" i="109"/>
  <c r="G18" i="109"/>
  <c r="M17" i="109"/>
  <c r="K17" i="109"/>
  <c r="J17" i="109"/>
  <c r="I17" i="109"/>
  <c r="G17" i="109"/>
  <c r="M16" i="109"/>
  <c r="K16" i="109"/>
  <c r="J16" i="109"/>
  <c r="I16" i="109"/>
  <c r="G16" i="109"/>
  <c r="M15" i="109"/>
  <c r="K15" i="109"/>
  <c r="J15" i="109"/>
  <c r="I15" i="109"/>
  <c r="G15" i="109"/>
  <c r="M14" i="109"/>
  <c r="K14" i="109"/>
  <c r="J14" i="109"/>
  <c r="I14" i="109"/>
  <c r="G14" i="109"/>
  <c r="M13" i="109"/>
  <c r="K13" i="109"/>
  <c r="J13" i="109"/>
  <c r="I13" i="109"/>
  <c r="G13" i="109"/>
  <c r="M12" i="109"/>
  <c r="K12" i="109"/>
  <c r="J12" i="109"/>
  <c r="I12" i="109"/>
  <c r="G12" i="109"/>
  <c r="M11" i="109"/>
  <c r="K11" i="109"/>
  <c r="J11" i="109"/>
  <c r="I11" i="109"/>
  <c r="G11" i="109"/>
  <c r="M10" i="109"/>
  <c r="K10" i="109"/>
  <c r="J10" i="109"/>
  <c r="I10" i="109"/>
  <c r="G10" i="109"/>
  <c r="M9" i="109"/>
  <c r="K9" i="109"/>
  <c r="J9" i="109"/>
  <c r="I9" i="109"/>
  <c r="G9" i="109"/>
  <c r="M8" i="109"/>
  <c r="K8" i="109"/>
  <c r="J8" i="109"/>
  <c r="I8" i="109"/>
  <c r="G8" i="109"/>
  <c r="M10" i="108"/>
  <c r="L10" i="108"/>
  <c r="K10" i="108"/>
  <c r="J10" i="108"/>
  <c r="I10" i="108"/>
  <c r="H10" i="108"/>
  <c r="G10" i="108"/>
  <c r="F10" i="108"/>
  <c r="M9" i="108"/>
  <c r="K9" i="108"/>
  <c r="I9" i="108"/>
  <c r="G9" i="108"/>
  <c r="M8" i="108"/>
  <c r="K8" i="108"/>
  <c r="I8" i="108"/>
  <c r="G8" i="108"/>
  <c r="M7" i="108"/>
  <c r="K7" i="108"/>
  <c r="I7" i="108"/>
  <c r="G7" i="108"/>
  <c r="M87" i="107"/>
  <c r="K87" i="107"/>
  <c r="I87" i="107"/>
  <c r="G87" i="107"/>
  <c r="F87" i="107"/>
  <c r="M86" i="107"/>
  <c r="K86" i="107"/>
  <c r="J86" i="107"/>
  <c r="I86" i="107"/>
  <c r="G86" i="107"/>
  <c r="M85" i="107"/>
  <c r="K85" i="107"/>
  <c r="J85" i="107"/>
  <c r="I85" i="107"/>
  <c r="G85" i="107"/>
  <c r="M84" i="107"/>
  <c r="K84" i="107"/>
  <c r="J84" i="107"/>
  <c r="I84" i="107"/>
  <c r="G84" i="107"/>
  <c r="M83" i="107"/>
  <c r="K83" i="107"/>
  <c r="J83" i="107"/>
  <c r="I83" i="107"/>
  <c r="G83" i="107"/>
  <c r="M82" i="107"/>
  <c r="K82" i="107"/>
  <c r="J82" i="107"/>
  <c r="I82" i="107"/>
  <c r="G82" i="107"/>
  <c r="M81" i="107"/>
  <c r="K81" i="107"/>
  <c r="J81" i="107"/>
  <c r="I81" i="107"/>
  <c r="G81" i="107"/>
  <c r="M80" i="107"/>
  <c r="K80" i="107"/>
  <c r="J80" i="107"/>
  <c r="I80" i="107"/>
  <c r="G80" i="107"/>
  <c r="M79" i="107"/>
  <c r="K79" i="107"/>
  <c r="J79" i="107"/>
  <c r="I79" i="107"/>
  <c r="G79" i="107"/>
  <c r="M78" i="107"/>
  <c r="K78" i="107"/>
  <c r="J78" i="107"/>
  <c r="I78" i="107"/>
  <c r="G78" i="107"/>
  <c r="M77" i="107"/>
  <c r="K77" i="107"/>
  <c r="J77" i="107"/>
  <c r="I77" i="107"/>
  <c r="G77" i="107"/>
  <c r="M76" i="107"/>
  <c r="K76" i="107"/>
  <c r="J76" i="107"/>
  <c r="I76" i="107"/>
  <c r="G76" i="107"/>
  <c r="M75" i="107"/>
  <c r="K75" i="107"/>
  <c r="J75" i="107"/>
  <c r="I75" i="107"/>
  <c r="G75" i="107"/>
  <c r="M74" i="107"/>
  <c r="K74" i="107"/>
  <c r="J74" i="107"/>
  <c r="I74" i="107"/>
  <c r="G74" i="107"/>
  <c r="M73" i="107"/>
  <c r="K73" i="107"/>
  <c r="J73" i="107"/>
  <c r="I73" i="107"/>
  <c r="G73" i="107"/>
  <c r="M72" i="107"/>
  <c r="K72" i="107"/>
  <c r="J72" i="107"/>
  <c r="I72" i="107"/>
  <c r="G72" i="107"/>
  <c r="M71" i="107"/>
  <c r="K71" i="107"/>
  <c r="J71" i="107"/>
  <c r="I71" i="107"/>
  <c r="G71" i="107"/>
  <c r="M70" i="107"/>
  <c r="K70" i="107"/>
  <c r="J70" i="107"/>
  <c r="I70" i="107"/>
  <c r="G70" i="107"/>
  <c r="M69" i="107"/>
  <c r="K69" i="107"/>
  <c r="J69" i="107"/>
  <c r="I69" i="107"/>
  <c r="G69" i="107"/>
  <c r="M68" i="107"/>
  <c r="K68" i="107"/>
  <c r="J68" i="107"/>
  <c r="I68" i="107"/>
  <c r="G68" i="107"/>
  <c r="M67" i="107"/>
  <c r="K67" i="107"/>
  <c r="J67" i="107"/>
  <c r="I67" i="107"/>
  <c r="G67" i="107"/>
  <c r="M66" i="107"/>
  <c r="K66" i="107"/>
  <c r="I66" i="107"/>
  <c r="G66" i="107"/>
  <c r="M65" i="107"/>
  <c r="K65" i="107"/>
  <c r="I65" i="107"/>
  <c r="G65" i="107"/>
  <c r="M64" i="107"/>
  <c r="K64" i="107"/>
  <c r="I64" i="107"/>
  <c r="G64" i="107"/>
  <c r="M63" i="107"/>
  <c r="K63" i="107"/>
  <c r="I63" i="107"/>
  <c r="G63" i="107"/>
  <c r="M62" i="107"/>
  <c r="K62" i="107"/>
  <c r="I62" i="107"/>
  <c r="G62" i="107"/>
  <c r="M61" i="107"/>
  <c r="K61" i="107"/>
  <c r="J61" i="107"/>
  <c r="I61" i="107"/>
  <c r="G61" i="107"/>
  <c r="M60" i="107"/>
  <c r="K60" i="107"/>
  <c r="J60" i="107"/>
  <c r="I60" i="107"/>
  <c r="G60" i="107"/>
  <c r="M59" i="107"/>
  <c r="K59" i="107"/>
  <c r="J59" i="107"/>
  <c r="I59" i="107"/>
  <c r="G59" i="107"/>
  <c r="M58" i="107"/>
  <c r="K58" i="107"/>
  <c r="J58" i="107"/>
  <c r="I58" i="107"/>
  <c r="G58" i="107"/>
  <c r="M57" i="107"/>
  <c r="K57" i="107"/>
  <c r="J57" i="107"/>
  <c r="I57" i="107"/>
  <c r="G57" i="107"/>
  <c r="M56" i="107"/>
  <c r="K56" i="107"/>
  <c r="J56" i="107"/>
  <c r="I56" i="107"/>
  <c r="G56" i="107"/>
  <c r="M55" i="107"/>
  <c r="K55" i="107"/>
  <c r="J55" i="107"/>
  <c r="I55" i="107"/>
  <c r="G55" i="107"/>
  <c r="M54" i="107"/>
  <c r="K54" i="107"/>
  <c r="J54" i="107"/>
  <c r="I54" i="107"/>
  <c r="G54" i="107"/>
  <c r="M53" i="107"/>
  <c r="K53" i="107"/>
  <c r="J53" i="107"/>
  <c r="I53" i="107"/>
  <c r="G53" i="107"/>
  <c r="M52" i="107"/>
  <c r="K52" i="107"/>
  <c r="J52" i="107"/>
  <c r="I52" i="107"/>
  <c r="G52" i="107"/>
  <c r="M51" i="107"/>
  <c r="K51" i="107"/>
  <c r="J51" i="107"/>
  <c r="I51" i="107"/>
  <c r="G51" i="107"/>
  <c r="M50" i="107"/>
  <c r="K50" i="107"/>
  <c r="J50" i="107"/>
  <c r="I50" i="107"/>
  <c r="G50" i="107"/>
  <c r="M49" i="107"/>
  <c r="K49" i="107"/>
  <c r="J49" i="107"/>
  <c r="I49" i="107"/>
  <c r="G49" i="107"/>
  <c r="M48" i="107"/>
  <c r="K48" i="107"/>
  <c r="J48" i="107"/>
  <c r="I48" i="107"/>
  <c r="G48" i="107"/>
  <c r="M47" i="107"/>
  <c r="K47" i="107"/>
  <c r="J47" i="107"/>
  <c r="I47" i="107"/>
  <c r="G47" i="107"/>
  <c r="M46" i="107"/>
  <c r="K46" i="107"/>
  <c r="I46" i="107"/>
  <c r="G46" i="107"/>
  <c r="M45" i="107"/>
  <c r="K45" i="107"/>
  <c r="J45" i="107"/>
  <c r="I45" i="107"/>
  <c r="G45" i="107"/>
  <c r="M44" i="107"/>
  <c r="K44" i="107"/>
  <c r="J44" i="107"/>
  <c r="I44" i="107"/>
  <c r="G44" i="107"/>
  <c r="M43" i="107"/>
  <c r="K43" i="107"/>
  <c r="J43" i="107"/>
  <c r="I43" i="107"/>
  <c r="G43" i="107"/>
  <c r="M42" i="107"/>
  <c r="K42" i="107"/>
  <c r="J42" i="107"/>
  <c r="I42" i="107"/>
  <c r="G42" i="107"/>
  <c r="M41" i="107"/>
  <c r="K41" i="107"/>
  <c r="J41" i="107"/>
  <c r="I41" i="107"/>
  <c r="G41" i="107"/>
  <c r="M40" i="107"/>
  <c r="K40" i="107"/>
  <c r="J40" i="107"/>
  <c r="I40" i="107"/>
  <c r="G40" i="107"/>
  <c r="M39" i="107"/>
  <c r="K39" i="107"/>
  <c r="J39" i="107"/>
  <c r="I39" i="107"/>
  <c r="G39" i="107"/>
  <c r="M38" i="107"/>
  <c r="K38" i="107"/>
  <c r="J38" i="107"/>
  <c r="I38" i="107"/>
  <c r="G38" i="107"/>
  <c r="M37" i="107"/>
  <c r="K37" i="107"/>
  <c r="J37" i="107"/>
  <c r="I37" i="107"/>
  <c r="G37" i="107"/>
  <c r="M36" i="107"/>
  <c r="K36" i="107"/>
  <c r="J36" i="107"/>
  <c r="I36" i="107"/>
  <c r="G36" i="107"/>
  <c r="M35" i="107"/>
  <c r="K35" i="107"/>
  <c r="J35" i="107"/>
  <c r="I35" i="107"/>
  <c r="G35" i="107"/>
  <c r="M34" i="107"/>
  <c r="K34" i="107"/>
  <c r="J34" i="107"/>
  <c r="I34" i="107"/>
  <c r="G34" i="107"/>
  <c r="M33" i="107"/>
  <c r="K33" i="107"/>
  <c r="J33" i="107"/>
  <c r="I33" i="107"/>
  <c r="G33" i="107"/>
  <c r="M32" i="107"/>
  <c r="K32" i="107"/>
  <c r="J32" i="107"/>
  <c r="I32" i="107"/>
  <c r="G32" i="107"/>
  <c r="M31" i="107"/>
  <c r="K31" i="107"/>
  <c r="J31" i="107"/>
  <c r="I31" i="107"/>
  <c r="G31" i="107"/>
  <c r="M30" i="107"/>
  <c r="K30" i="107"/>
  <c r="J30" i="107"/>
  <c r="I30" i="107"/>
  <c r="G30" i="107"/>
  <c r="M29" i="107"/>
  <c r="K29" i="107"/>
  <c r="J29" i="107"/>
  <c r="I29" i="107"/>
  <c r="G29" i="107"/>
  <c r="M28" i="107"/>
  <c r="K28" i="107"/>
  <c r="J28" i="107"/>
  <c r="I28" i="107"/>
  <c r="G28" i="107"/>
  <c r="M27" i="107"/>
  <c r="K27" i="107"/>
  <c r="J27" i="107"/>
  <c r="I27" i="107"/>
  <c r="G27" i="107"/>
  <c r="M26" i="107"/>
  <c r="K26" i="107"/>
  <c r="J26" i="107"/>
  <c r="I26" i="107"/>
  <c r="G26" i="107"/>
  <c r="M25" i="107"/>
  <c r="K25" i="107"/>
  <c r="J25" i="107"/>
  <c r="I25" i="107"/>
  <c r="G25" i="107"/>
  <c r="M24" i="107"/>
  <c r="K24" i="107"/>
  <c r="J24" i="107"/>
  <c r="I24" i="107"/>
  <c r="G24" i="107"/>
  <c r="M23" i="107"/>
  <c r="K23" i="107"/>
  <c r="J23" i="107"/>
  <c r="I23" i="107"/>
  <c r="G23" i="107"/>
  <c r="M22" i="107"/>
  <c r="K22" i="107"/>
  <c r="J22" i="107"/>
  <c r="I22" i="107"/>
  <c r="G22" i="107"/>
  <c r="M21" i="107"/>
  <c r="K21" i="107"/>
  <c r="J21" i="107"/>
  <c r="I21" i="107"/>
  <c r="G21" i="107"/>
  <c r="M20" i="107"/>
  <c r="K20" i="107"/>
  <c r="J20" i="107"/>
  <c r="I20" i="107"/>
  <c r="G20" i="107"/>
  <c r="M19" i="107"/>
  <c r="K19" i="107"/>
  <c r="J19" i="107"/>
  <c r="I19" i="107"/>
  <c r="G19" i="107"/>
  <c r="M18" i="107"/>
  <c r="K18" i="107"/>
  <c r="J18" i="107"/>
  <c r="I18" i="107"/>
  <c r="G18" i="107"/>
  <c r="M17" i="107"/>
  <c r="K17" i="107"/>
  <c r="J17" i="107"/>
  <c r="I17" i="107"/>
  <c r="G17" i="107"/>
  <c r="M16" i="107"/>
  <c r="K16" i="107"/>
  <c r="J16" i="107"/>
  <c r="I16" i="107"/>
  <c r="G16" i="107"/>
  <c r="M15" i="107"/>
  <c r="K15" i="107"/>
  <c r="J15" i="107"/>
  <c r="I15" i="107"/>
  <c r="G15" i="107"/>
  <c r="M14" i="107"/>
  <c r="K14" i="107"/>
  <c r="J14" i="107"/>
  <c r="I14" i="107"/>
  <c r="G14" i="107"/>
  <c r="M13" i="107"/>
  <c r="K13" i="107"/>
  <c r="J13" i="107"/>
  <c r="I13" i="107"/>
  <c r="G13" i="107"/>
  <c r="M12" i="107"/>
  <c r="K12" i="107"/>
  <c r="J12" i="107"/>
  <c r="I12" i="107"/>
  <c r="G12" i="107"/>
  <c r="M11" i="107"/>
  <c r="K11" i="107"/>
  <c r="J11" i="107"/>
  <c r="I11" i="107"/>
  <c r="G11" i="107"/>
  <c r="M10" i="107"/>
  <c r="K10" i="107"/>
  <c r="J10" i="107"/>
  <c r="I10" i="107"/>
  <c r="G10" i="107"/>
  <c r="M9" i="107"/>
  <c r="K9" i="107"/>
  <c r="J9" i="107"/>
  <c r="I9" i="107"/>
  <c r="G9" i="107"/>
  <c r="M8" i="107"/>
  <c r="K8" i="107"/>
  <c r="J8" i="107"/>
  <c r="I8" i="107"/>
  <c r="G8" i="107"/>
  <c r="M10" i="106"/>
  <c r="L10" i="106"/>
  <c r="K10" i="106"/>
  <c r="J10" i="106"/>
  <c r="I10" i="106"/>
  <c r="H10" i="106"/>
  <c r="G10" i="106"/>
  <c r="F10" i="106"/>
  <c r="M9" i="106"/>
  <c r="K9" i="106"/>
  <c r="I9" i="106"/>
  <c r="G9" i="106"/>
  <c r="M8" i="106"/>
  <c r="K8" i="106"/>
  <c r="I8" i="106"/>
  <c r="G8" i="106"/>
  <c r="M7" i="106"/>
  <c r="K7" i="106"/>
  <c r="I7" i="106"/>
  <c r="G7" i="106"/>
  <c r="M87" i="105"/>
  <c r="K87" i="105"/>
  <c r="I87" i="105"/>
  <c r="G87" i="105"/>
  <c r="F87" i="105"/>
  <c r="M86" i="105"/>
  <c r="K86" i="105"/>
  <c r="J86" i="105"/>
  <c r="I86" i="105"/>
  <c r="G86" i="105"/>
  <c r="M85" i="105"/>
  <c r="K85" i="105"/>
  <c r="J85" i="105"/>
  <c r="I85" i="105"/>
  <c r="G85" i="105"/>
  <c r="M84" i="105"/>
  <c r="K84" i="105"/>
  <c r="J84" i="105"/>
  <c r="I84" i="105"/>
  <c r="G84" i="105"/>
  <c r="M83" i="105"/>
  <c r="K83" i="105"/>
  <c r="J83" i="105"/>
  <c r="I83" i="105"/>
  <c r="G83" i="105"/>
  <c r="M82" i="105"/>
  <c r="K82" i="105"/>
  <c r="J82" i="105"/>
  <c r="I82" i="105"/>
  <c r="G82" i="105"/>
  <c r="M81" i="105"/>
  <c r="K81" i="105"/>
  <c r="J81" i="105"/>
  <c r="I81" i="105"/>
  <c r="G81" i="105"/>
  <c r="M80" i="105"/>
  <c r="K80" i="105"/>
  <c r="J80" i="105"/>
  <c r="I80" i="105"/>
  <c r="G80" i="105"/>
  <c r="M79" i="105"/>
  <c r="K79" i="105"/>
  <c r="J79" i="105"/>
  <c r="I79" i="105"/>
  <c r="G79" i="105"/>
  <c r="M78" i="105"/>
  <c r="K78" i="105"/>
  <c r="J78" i="105"/>
  <c r="I78" i="105"/>
  <c r="G78" i="105"/>
  <c r="M77" i="105"/>
  <c r="K77" i="105"/>
  <c r="J77" i="105"/>
  <c r="I77" i="105"/>
  <c r="G77" i="105"/>
  <c r="M76" i="105"/>
  <c r="K76" i="105"/>
  <c r="J76" i="105"/>
  <c r="I76" i="105"/>
  <c r="G76" i="105"/>
  <c r="M75" i="105"/>
  <c r="K75" i="105"/>
  <c r="J75" i="105"/>
  <c r="I75" i="105"/>
  <c r="G75" i="105"/>
  <c r="M74" i="105"/>
  <c r="K74" i="105"/>
  <c r="J74" i="105"/>
  <c r="I74" i="105"/>
  <c r="G74" i="105"/>
  <c r="M73" i="105"/>
  <c r="K73" i="105"/>
  <c r="J73" i="105"/>
  <c r="I73" i="105"/>
  <c r="G73" i="105"/>
  <c r="M72" i="105"/>
  <c r="K72" i="105"/>
  <c r="J72" i="105"/>
  <c r="I72" i="105"/>
  <c r="G72" i="105"/>
  <c r="M71" i="105"/>
  <c r="K71" i="105"/>
  <c r="J71" i="105"/>
  <c r="I71" i="105"/>
  <c r="G71" i="105"/>
  <c r="M70" i="105"/>
  <c r="K70" i="105"/>
  <c r="J70" i="105"/>
  <c r="I70" i="105"/>
  <c r="G70" i="105"/>
  <c r="M69" i="105"/>
  <c r="K69" i="105"/>
  <c r="J69" i="105"/>
  <c r="I69" i="105"/>
  <c r="G69" i="105"/>
  <c r="M68" i="105"/>
  <c r="K68" i="105"/>
  <c r="J68" i="105"/>
  <c r="I68" i="105"/>
  <c r="G68" i="105"/>
  <c r="M67" i="105"/>
  <c r="K67" i="105"/>
  <c r="J67" i="105"/>
  <c r="I67" i="105"/>
  <c r="G67" i="105"/>
  <c r="M66" i="105"/>
  <c r="K66" i="105"/>
  <c r="I66" i="105"/>
  <c r="G66" i="105"/>
  <c r="M65" i="105"/>
  <c r="K65" i="105"/>
  <c r="I65" i="105"/>
  <c r="G65" i="105"/>
  <c r="M64" i="105"/>
  <c r="K64" i="105"/>
  <c r="I64" i="105"/>
  <c r="G64" i="105"/>
  <c r="M63" i="105"/>
  <c r="K63" i="105"/>
  <c r="I63" i="105"/>
  <c r="G63" i="105"/>
  <c r="M62" i="105"/>
  <c r="K62" i="105"/>
  <c r="I62" i="105"/>
  <c r="G62" i="105"/>
  <c r="M61" i="105"/>
  <c r="K61" i="105"/>
  <c r="J61" i="105"/>
  <c r="I61" i="105"/>
  <c r="G61" i="105"/>
  <c r="M60" i="105"/>
  <c r="K60" i="105"/>
  <c r="J60" i="105"/>
  <c r="I60" i="105"/>
  <c r="G60" i="105"/>
  <c r="M59" i="105"/>
  <c r="K59" i="105"/>
  <c r="J59" i="105"/>
  <c r="I59" i="105"/>
  <c r="G59" i="105"/>
  <c r="M58" i="105"/>
  <c r="K58" i="105"/>
  <c r="J58" i="105"/>
  <c r="I58" i="105"/>
  <c r="G58" i="105"/>
  <c r="M57" i="105"/>
  <c r="K57" i="105"/>
  <c r="J57" i="105"/>
  <c r="I57" i="105"/>
  <c r="G57" i="105"/>
  <c r="M56" i="105"/>
  <c r="K56" i="105"/>
  <c r="J56" i="105"/>
  <c r="I56" i="105"/>
  <c r="G56" i="105"/>
  <c r="M55" i="105"/>
  <c r="K55" i="105"/>
  <c r="J55" i="105"/>
  <c r="I55" i="105"/>
  <c r="G55" i="105"/>
  <c r="M54" i="105"/>
  <c r="K54" i="105"/>
  <c r="J54" i="105"/>
  <c r="I54" i="105"/>
  <c r="G54" i="105"/>
  <c r="M53" i="105"/>
  <c r="K53" i="105"/>
  <c r="J53" i="105"/>
  <c r="I53" i="105"/>
  <c r="G53" i="105"/>
  <c r="M52" i="105"/>
  <c r="K52" i="105"/>
  <c r="J52" i="105"/>
  <c r="I52" i="105"/>
  <c r="G52" i="105"/>
  <c r="M51" i="105"/>
  <c r="K51" i="105"/>
  <c r="J51" i="105"/>
  <c r="I51" i="105"/>
  <c r="G51" i="105"/>
  <c r="M50" i="105"/>
  <c r="K50" i="105"/>
  <c r="J50" i="105"/>
  <c r="I50" i="105"/>
  <c r="G50" i="105"/>
  <c r="M49" i="105"/>
  <c r="K49" i="105"/>
  <c r="J49" i="105"/>
  <c r="I49" i="105"/>
  <c r="G49" i="105"/>
  <c r="M48" i="105"/>
  <c r="K48" i="105"/>
  <c r="J48" i="105"/>
  <c r="I48" i="105"/>
  <c r="G48" i="105"/>
  <c r="M47" i="105"/>
  <c r="K47" i="105"/>
  <c r="J47" i="105"/>
  <c r="I47" i="105"/>
  <c r="G47" i="105"/>
  <c r="M46" i="105"/>
  <c r="K46" i="105"/>
  <c r="I46" i="105"/>
  <c r="G46" i="105"/>
  <c r="M45" i="105"/>
  <c r="K45" i="105"/>
  <c r="J45" i="105"/>
  <c r="I45" i="105"/>
  <c r="G45" i="105"/>
  <c r="M44" i="105"/>
  <c r="K44" i="105"/>
  <c r="J44" i="105"/>
  <c r="I44" i="105"/>
  <c r="G44" i="105"/>
  <c r="M43" i="105"/>
  <c r="K43" i="105"/>
  <c r="J43" i="105"/>
  <c r="I43" i="105"/>
  <c r="G43" i="105"/>
  <c r="M42" i="105"/>
  <c r="K42" i="105"/>
  <c r="J42" i="105"/>
  <c r="I42" i="105"/>
  <c r="G42" i="105"/>
  <c r="M41" i="105"/>
  <c r="K41" i="105"/>
  <c r="J41" i="105"/>
  <c r="I41" i="105"/>
  <c r="G41" i="105"/>
  <c r="M40" i="105"/>
  <c r="K40" i="105"/>
  <c r="J40" i="105"/>
  <c r="I40" i="105"/>
  <c r="G40" i="105"/>
  <c r="M39" i="105"/>
  <c r="K39" i="105"/>
  <c r="J39" i="105"/>
  <c r="I39" i="105"/>
  <c r="G39" i="105"/>
  <c r="M38" i="105"/>
  <c r="K38" i="105"/>
  <c r="J38" i="105"/>
  <c r="I38" i="105"/>
  <c r="G38" i="105"/>
  <c r="M37" i="105"/>
  <c r="K37" i="105"/>
  <c r="J37" i="105"/>
  <c r="I37" i="105"/>
  <c r="G37" i="105"/>
  <c r="M36" i="105"/>
  <c r="K36" i="105"/>
  <c r="J36" i="105"/>
  <c r="I36" i="105"/>
  <c r="G36" i="105"/>
  <c r="M35" i="105"/>
  <c r="K35" i="105"/>
  <c r="J35" i="105"/>
  <c r="I35" i="105"/>
  <c r="G35" i="105"/>
  <c r="M34" i="105"/>
  <c r="K34" i="105"/>
  <c r="J34" i="105"/>
  <c r="I34" i="105"/>
  <c r="G34" i="105"/>
  <c r="M33" i="105"/>
  <c r="K33" i="105"/>
  <c r="J33" i="105"/>
  <c r="I33" i="105"/>
  <c r="G33" i="105"/>
  <c r="M32" i="105"/>
  <c r="K32" i="105"/>
  <c r="J32" i="105"/>
  <c r="I32" i="105"/>
  <c r="G32" i="105"/>
  <c r="M31" i="105"/>
  <c r="K31" i="105"/>
  <c r="J31" i="105"/>
  <c r="I31" i="105"/>
  <c r="G31" i="105"/>
  <c r="M30" i="105"/>
  <c r="K30" i="105"/>
  <c r="J30" i="105"/>
  <c r="I30" i="105"/>
  <c r="G30" i="105"/>
  <c r="M29" i="105"/>
  <c r="K29" i="105"/>
  <c r="J29" i="105"/>
  <c r="I29" i="105"/>
  <c r="G29" i="105"/>
  <c r="M28" i="105"/>
  <c r="K28" i="105"/>
  <c r="J28" i="105"/>
  <c r="I28" i="105"/>
  <c r="G28" i="105"/>
  <c r="M27" i="105"/>
  <c r="K27" i="105"/>
  <c r="J27" i="105"/>
  <c r="I27" i="105"/>
  <c r="G27" i="105"/>
  <c r="M26" i="105"/>
  <c r="K26" i="105"/>
  <c r="J26" i="105"/>
  <c r="I26" i="105"/>
  <c r="G26" i="105"/>
  <c r="M25" i="105"/>
  <c r="K25" i="105"/>
  <c r="J25" i="105"/>
  <c r="I25" i="105"/>
  <c r="G25" i="105"/>
  <c r="M24" i="105"/>
  <c r="K24" i="105"/>
  <c r="J24" i="105"/>
  <c r="I24" i="105"/>
  <c r="G24" i="105"/>
  <c r="M23" i="105"/>
  <c r="K23" i="105"/>
  <c r="J23" i="105"/>
  <c r="I23" i="105"/>
  <c r="G23" i="105"/>
  <c r="M22" i="105"/>
  <c r="K22" i="105"/>
  <c r="J22" i="105"/>
  <c r="I22" i="105"/>
  <c r="G22" i="105"/>
  <c r="M21" i="105"/>
  <c r="K21" i="105"/>
  <c r="J21" i="105"/>
  <c r="I21" i="105"/>
  <c r="G21" i="105"/>
  <c r="M20" i="105"/>
  <c r="K20" i="105"/>
  <c r="J20" i="105"/>
  <c r="I20" i="105"/>
  <c r="G20" i="105"/>
  <c r="M19" i="105"/>
  <c r="K19" i="105"/>
  <c r="J19" i="105"/>
  <c r="I19" i="105"/>
  <c r="G19" i="105"/>
  <c r="M18" i="105"/>
  <c r="K18" i="105"/>
  <c r="J18" i="105"/>
  <c r="I18" i="105"/>
  <c r="G18" i="105"/>
  <c r="M17" i="105"/>
  <c r="K17" i="105"/>
  <c r="J17" i="105"/>
  <c r="I17" i="105"/>
  <c r="G17" i="105"/>
  <c r="M16" i="105"/>
  <c r="K16" i="105"/>
  <c r="J16" i="105"/>
  <c r="I16" i="105"/>
  <c r="G16" i="105"/>
  <c r="M15" i="105"/>
  <c r="K15" i="105"/>
  <c r="J15" i="105"/>
  <c r="I15" i="105"/>
  <c r="G15" i="105"/>
  <c r="M14" i="105"/>
  <c r="K14" i="105"/>
  <c r="J14" i="105"/>
  <c r="I14" i="105"/>
  <c r="G14" i="105"/>
  <c r="M13" i="105"/>
  <c r="K13" i="105"/>
  <c r="J13" i="105"/>
  <c r="I13" i="105"/>
  <c r="G13" i="105"/>
  <c r="M12" i="105"/>
  <c r="K12" i="105"/>
  <c r="J12" i="105"/>
  <c r="I12" i="105"/>
  <c r="G12" i="105"/>
  <c r="M11" i="105"/>
  <c r="K11" i="105"/>
  <c r="J11" i="105"/>
  <c r="I11" i="105"/>
  <c r="G11" i="105"/>
  <c r="M10" i="105"/>
  <c r="K10" i="105"/>
  <c r="J10" i="105"/>
  <c r="I10" i="105"/>
  <c r="G10" i="105"/>
  <c r="M9" i="105"/>
  <c r="K9" i="105"/>
  <c r="J9" i="105"/>
  <c r="I9" i="105"/>
  <c r="G9" i="105"/>
  <c r="M8" i="105"/>
  <c r="K8" i="105"/>
  <c r="J8" i="105"/>
  <c r="I8" i="105"/>
  <c r="G8" i="105"/>
  <c r="M10" i="104"/>
  <c r="L10" i="104"/>
  <c r="K10" i="104"/>
  <c r="J10" i="104"/>
  <c r="I10" i="104"/>
  <c r="H10" i="104"/>
  <c r="G10" i="104"/>
  <c r="F10" i="104"/>
  <c r="M9" i="104"/>
  <c r="K9" i="104"/>
  <c r="I9" i="104"/>
  <c r="G9" i="104"/>
  <c r="M8" i="104"/>
  <c r="K8" i="104"/>
  <c r="I8" i="104"/>
  <c r="G8" i="104"/>
  <c r="M7" i="104"/>
  <c r="K7" i="104"/>
  <c r="I7" i="104"/>
  <c r="G7" i="104"/>
  <c r="M87" i="103"/>
  <c r="K87" i="103"/>
  <c r="I87" i="103"/>
  <c r="G87" i="103"/>
  <c r="F87" i="103"/>
  <c r="M86" i="103"/>
  <c r="K86" i="103"/>
  <c r="J86" i="103"/>
  <c r="I86" i="103"/>
  <c r="G86" i="103"/>
  <c r="M85" i="103"/>
  <c r="K85" i="103"/>
  <c r="J85" i="103"/>
  <c r="I85" i="103"/>
  <c r="G85" i="103"/>
  <c r="M84" i="103"/>
  <c r="K84" i="103"/>
  <c r="J84" i="103"/>
  <c r="I84" i="103"/>
  <c r="G84" i="103"/>
  <c r="M83" i="103"/>
  <c r="K83" i="103"/>
  <c r="J83" i="103"/>
  <c r="I83" i="103"/>
  <c r="G83" i="103"/>
  <c r="M82" i="103"/>
  <c r="K82" i="103"/>
  <c r="J82" i="103"/>
  <c r="I82" i="103"/>
  <c r="G82" i="103"/>
  <c r="M81" i="103"/>
  <c r="K81" i="103"/>
  <c r="J81" i="103"/>
  <c r="I81" i="103"/>
  <c r="G81" i="103"/>
  <c r="M80" i="103"/>
  <c r="K80" i="103"/>
  <c r="J80" i="103"/>
  <c r="I80" i="103"/>
  <c r="G80" i="103"/>
  <c r="M79" i="103"/>
  <c r="K79" i="103"/>
  <c r="J79" i="103"/>
  <c r="I79" i="103"/>
  <c r="G79" i="103"/>
  <c r="M78" i="103"/>
  <c r="K78" i="103"/>
  <c r="J78" i="103"/>
  <c r="I78" i="103"/>
  <c r="G78" i="103"/>
  <c r="M77" i="103"/>
  <c r="K77" i="103"/>
  <c r="J77" i="103"/>
  <c r="I77" i="103"/>
  <c r="G77" i="103"/>
  <c r="M76" i="103"/>
  <c r="K76" i="103"/>
  <c r="J76" i="103"/>
  <c r="I76" i="103"/>
  <c r="G76" i="103"/>
  <c r="M75" i="103"/>
  <c r="K75" i="103"/>
  <c r="J75" i="103"/>
  <c r="I75" i="103"/>
  <c r="G75" i="103"/>
  <c r="M74" i="103"/>
  <c r="K74" i="103"/>
  <c r="J74" i="103"/>
  <c r="I74" i="103"/>
  <c r="G74" i="103"/>
  <c r="M73" i="103"/>
  <c r="K73" i="103"/>
  <c r="J73" i="103"/>
  <c r="I73" i="103"/>
  <c r="G73" i="103"/>
  <c r="M72" i="103"/>
  <c r="K72" i="103"/>
  <c r="J72" i="103"/>
  <c r="I72" i="103"/>
  <c r="G72" i="103"/>
  <c r="M71" i="103"/>
  <c r="K71" i="103"/>
  <c r="J71" i="103"/>
  <c r="I71" i="103"/>
  <c r="G71" i="103"/>
  <c r="M70" i="103"/>
  <c r="K70" i="103"/>
  <c r="J70" i="103"/>
  <c r="I70" i="103"/>
  <c r="G70" i="103"/>
  <c r="M69" i="103"/>
  <c r="K69" i="103"/>
  <c r="J69" i="103"/>
  <c r="I69" i="103"/>
  <c r="G69" i="103"/>
  <c r="M68" i="103"/>
  <c r="K68" i="103"/>
  <c r="J68" i="103"/>
  <c r="I68" i="103"/>
  <c r="G68" i="103"/>
  <c r="M67" i="103"/>
  <c r="K67" i="103"/>
  <c r="J67" i="103"/>
  <c r="I67" i="103"/>
  <c r="G67" i="103"/>
  <c r="M66" i="103"/>
  <c r="K66" i="103"/>
  <c r="I66" i="103"/>
  <c r="G66" i="103"/>
  <c r="M65" i="103"/>
  <c r="K65" i="103"/>
  <c r="I65" i="103"/>
  <c r="G65" i="103"/>
  <c r="M64" i="103"/>
  <c r="K64" i="103"/>
  <c r="I64" i="103"/>
  <c r="G64" i="103"/>
  <c r="M63" i="103"/>
  <c r="K63" i="103"/>
  <c r="I63" i="103"/>
  <c r="G63" i="103"/>
  <c r="M62" i="103"/>
  <c r="K62" i="103"/>
  <c r="I62" i="103"/>
  <c r="G62" i="103"/>
  <c r="M61" i="103"/>
  <c r="K61" i="103"/>
  <c r="J61" i="103"/>
  <c r="I61" i="103"/>
  <c r="G61" i="103"/>
  <c r="M60" i="103"/>
  <c r="K60" i="103"/>
  <c r="J60" i="103"/>
  <c r="I60" i="103"/>
  <c r="G60" i="103"/>
  <c r="M59" i="103"/>
  <c r="K59" i="103"/>
  <c r="J59" i="103"/>
  <c r="I59" i="103"/>
  <c r="G59" i="103"/>
  <c r="M58" i="103"/>
  <c r="K58" i="103"/>
  <c r="J58" i="103"/>
  <c r="I58" i="103"/>
  <c r="G58" i="103"/>
  <c r="M57" i="103"/>
  <c r="K57" i="103"/>
  <c r="J57" i="103"/>
  <c r="I57" i="103"/>
  <c r="G57" i="103"/>
  <c r="M56" i="103"/>
  <c r="K56" i="103"/>
  <c r="J56" i="103"/>
  <c r="I56" i="103"/>
  <c r="G56" i="103"/>
  <c r="M55" i="103"/>
  <c r="K55" i="103"/>
  <c r="J55" i="103"/>
  <c r="I55" i="103"/>
  <c r="G55" i="103"/>
  <c r="M54" i="103"/>
  <c r="K54" i="103"/>
  <c r="J54" i="103"/>
  <c r="I54" i="103"/>
  <c r="G54" i="103"/>
  <c r="M53" i="103"/>
  <c r="K53" i="103"/>
  <c r="J53" i="103"/>
  <c r="I53" i="103"/>
  <c r="G53" i="103"/>
  <c r="M52" i="103"/>
  <c r="K52" i="103"/>
  <c r="J52" i="103"/>
  <c r="I52" i="103"/>
  <c r="G52" i="103"/>
  <c r="M51" i="103"/>
  <c r="K51" i="103"/>
  <c r="J51" i="103"/>
  <c r="I51" i="103"/>
  <c r="G51" i="103"/>
  <c r="M50" i="103"/>
  <c r="K50" i="103"/>
  <c r="J50" i="103"/>
  <c r="I50" i="103"/>
  <c r="G50" i="103"/>
  <c r="M49" i="103"/>
  <c r="K49" i="103"/>
  <c r="J49" i="103"/>
  <c r="I49" i="103"/>
  <c r="G49" i="103"/>
  <c r="M48" i="103"/>
  <c r="K48" i="103"/>
  <c r="J48" i="103"/>
  <c r="I48" i="103"/>
  <c r="G48" i="103"/>
  <c r="M47" i="103"/>
  <c r="K47" i="103"/>
  <c r="J47" i="103"/>
  <c r="I47" i="103"/>
  <c r="G47" i="103"/>
  <c r="M46" i="103"/>
  <c r="K46" i="103"/>
  <c r="I46" i="103"/>
  <c r="G46" i="103"/>
  <c r="M45" i="103"/>
  <c r="K45" i="103"/>
  <c r="J45" i="103"/>
  <c r="I45" i="103"/>
  <c r="G45" i="103"/>
  <c r="M44" i="103"/>
  <c r="K44" i="103"/>
  <c r="J44" i="103"/>
  <c r="I44" i="103"/>
  <c r="G44" i="103"/>
  <c r="M43" i="103"/>
  <c r="K43" i="103"/>
  <c r="J43" i="103"/>
  <c r="I43" i="103"/>
  <c r="G43" i="103"/>
  <c r="M42" i="103"/>
  <c r="K42" i="103"/>
  <c r="J42" i="103"/>
  <c r="I42" i="103"/>
  <c r="G42" i="103"/>
  <c r="M41" i="103"/>
  <c r="K41" i="103"/>
  <c r="J41" i="103"/>
  <c r="I41" i="103"/>
  <c r="G41" i="103"/>
  <c r="M40" i="103"/>
  <c r="K40" i="103"/>
  <c r="J40" i="103"/>
  <c r="I40" i="103"/>
  <c r="G40" i="103"/>
  <c r="M39" i="103"/>
  <c r="K39" i="103"/>
  <c r="J39" i="103"/>
  <c r="I39" i="103"/>
  <c r="G39" i="103"/>
  <c r="M38" i="103"/>
  <c r="K38" i="103"/>
  <c r="J38" i="103"/>
  <c r="I38" i="103"/>
  <c r="G38" i="103"/>
  <c r="M37" i="103"/>
  <c r="K37" i="103"/>
  <c r="J37" i="103"/>
  <c r="I37" i="103"/>
  <c r="G37" i="103"/>
  <c r="M36" i="103"/>
  <c r="K36" i="103"/>
  <c r="J36" i="103"/>
  <c r="I36" i="103"/>
  <c r="G36" i="103"/>
  <c r="M35" i="103"/>
  <c r="K35" i="103"/>
  <c r="J35" i="103"/>
  <c r="I35" i="103"/>
  <c r="G35" i="103"/>
  <c r="M34" i="103"/>
  <c r="K34" i="103"/>
  <c r="J34" i="103"/>
  <c r="I34" i="103"/>
  <c r="G34" i="103"/>
  <c r="M33" i="103"/>
  <c r="K33" i="103"/>
  <c r="J33" i="103"/>
  <c r="I33" i="103"/>
  <c r="G33" i="103"/>
  <c r="M32" i="103"/>
  <c r="K32" i="103"/>
  <c r="J32" i="103"/>
  <c r="I32" i="103"/>
  <c r="G32" i="103"/>
  <c r="M31" i="103"/>
  <c r="K31" i="103"/>
  <c r="J31" i="103"/>
  <c r="I31" i="103"/>
  <c r="G31" i="103"/>
  <c r="M30" i="103"/>
  <c r="K30" i="103"/>
  <c r="J30" i="103"/>
  <c r="I30" i="103"/>
  <c r="G30" i="103"/>
  <c r="M29" i="103"/>
  <c r="K29" i="103"/>
  <c r="J29" i="103"/>
  <c r="I29" i="103"/>
  <c r="G29" i="103"/>
  <c r="M28" i="103"/>
  <c r="K28" i="103"/>
  <c r="J28" i="103"/>
  <c r="I28" i="103"/>
  <c r="G28" i="103"/>
  <c r="M27" i="103"/>
  <c r="K27" i="103"/>
  <c r="J27" i="103"/>
  <c r="I27" i="103"/>
  <c r="G27" i="103"/>
  <c r="M26" i="103"/>
  <c r="K26" i="103"/>
  <c r="J26" i="103"/>
  <c r="I26" i="103"/>
  <c r="G26" i="103"/>
  <c r="M25" i="103"/>
  <c r="K25" i="103"/>
  <c r="J25" i="103"/>
  <c r="I25" i="103"/>
  <c r="G25" i="103"/>
  <c r="M24" i="103"/>
  <c r="K24" i="103"/>
  <c r="J24" i="103"/>
  <c r="I24" i="103"/>
  <c r="G24" i="103"/>
  <c r="M23" i="103"/>
  <c r="K23" i="103"/>
  <c r="J23" i="103"/>
  <c r="I23" i="103"/>
  <c r="G23" i="103"/>
  <c r="M22" i="103"/>
  <c r="K22" i="103"/>
  <c r="J22" i="103"/>
  <c r="I22" i="103"/>
  <c r="G22" i="103"/>
  <c r="M21" i="103"/>
  <c r="K21" i="103"/>
  <c r="J21" i="103"/>
  <c r="I21" i="103"/>
  <c r="G21" i="103"/>
  <c r="M20" i="103"/>
  <c r="K20" i="103"/>
  <c r="J20" i="103"/>
  <c r="I20" i="103"/>
  <c r="G20" i="103"/>
  <c r="M19" i="103"/>
  <c r="K19" i="103"/>
  <c r="J19" i="103"/>
  <c r="I19" i="103"/>
  <c r="G19" i="103"/>
  <c r="M18" i="103"/>
  <c r="K18" i="103"/>
  <c r="J18" i="103"/>
  <c r="I18" i="103"/>
  <c r="G18" i="103"/>
  <c r="M17" i="103"/>
  <c r="K17" i="103"/>
  <c r="J17" i="103"/>
  <c r="I17" i="103"/>
  <c r="G17" i="103"/>
  <c r="M16" i="103"/>
  <c r="K16" i="103"/>
  <c r="J16" i="103"/>
  <c r="I16" i="103"/>
  <c r="G16" i="103"/>
  <c r="M15" i="103"/>
  <c r="K15" i="103"/>
  <c r="J15" i="103"/>
  <c r="I15" i="103"/>
  <c r="G15" i="103"/>
  <c r="M14" i="103"/>
  <c r="K14" i="103"/>
  <c r="J14" i="103"/>
  <c r="I14" i="103"/>
  <c r="G14" i="103"/>
  <c r="M13" i="103"/>
  <c r="K13" i="103"/>
  <c r="J13" i="103"/>
  <c r="I13" i="103"/>
  <c r="G13" i="103"/>
  <c r="M12" i="103"/>
  <c r="K12" i="103"/>
  <c r="J12" i="103"/>
  <c r="I12" i="103"/>
  <c r="G12" i="103"/>
  <c r="M11" i="103"/>
  <c r="K11" i="103"/>
  <c r="J11" i="103"/>
  <c r="I11" i="103"/>
  <c r="G11" i="103"/>
  <c r="M10" i="103"/>
  <c r="K10" i="103"/>
  <c r="J10" i="103"/>
  <c r="I10" i="103"/>
  <c r="G10" i="103"/>
  <c r="M9" i="103"/>
  <c r="K9" i="103"/>
  <c r="J9" i="103"/>
  <c r="I9" i="103"/>
  <c r="G9" i="103"/>
  <c r="M8" i="103"/>
  <c r="K8" i="103"/>
  <c r="J8" i="103"/>
  <c r="I8" i="103"/>
  <c r="G8" i="103"/>
  <c r="M10" i="102"/>
  <c r="L10" i="102"/>
  <c r="K10" i="102"/>
  <c r="J10" i="102"/>
  <c r="I10" i="102"/>
  <c r="H10" i="102"/>
  <c r="G10" i="102"/>
  <c r="F10" i="102"/>
  <c r="M9" i="102"/>
  <c r="K9" i="102"/>
  <c r="I9" i="102"/>
  <c r="G9" i="102"/>
  <c r="M8" i="102"/>
  <c r="K8" i="102"/>
  <c r="I8" i="102"/>
  <c r="G8" i="102"/>
  <c r="M7" i="102"/>
  <c r="K7" i="102"/>
  <c r="I7" i="102"/>
  <c r="G7" i="102"/>
  <c r="M87" i="101"/>
  <c r="K87" i="101"/>
  <c r="I87" i="101"/>
  <c r="G87" i="101"/>
  <c r="F87" i="101"/>
  <c r="M86" i="101"/>
  <c r="K86" i="101"/>
  <c r="J86" i="101"/>
  <c r="I86" i="101"/>
  <c r="G86" i="101"/>
  <c r="M85" i="101"/>
  <c r="K85" i="101"/>
  <c r="J85" i="101"/>
  <c r="I85" i="101"/>
  <c r="G85" i="101"/>
  <c r="M84" i="101"/>
  <c r="K84" i="101"/>
  <c r="J84" i="101"/>
  <c r="I84" i="101"/>
  <c r="G84" i="101"/>
  <c r="M83" i="101"/>
  <c r="K83" i="101"/>
  <c r="J83" i="101"/>
  <c r="I83" i="101"/>
  <c r="G83" i="101"/>
  <c r="M82" i="101"/>
  <c r="K82" i="101"/>
  <c r="J82" i="101"/>
  <c r="I82" i="101"/>
  <c r="G82" i="101"/>
  <c r="M81" i="101"/>
  <c r="K81" i="101"/>
  <c r="J81" i="101"/>
  <c r="I81" i="101"/>
  <c r="G81" i="101"/>
  <c r="M80" i="101"/>
  <c r="K80" i="101"/>
  <c r="J80" i="101"/>
  <c r="I80" i="101"/>
  <c r="G80" i="101"/>
  <c r="M79" i="101"/>
  <c r="K79" i="101"/>
  <c r="J79" i="101"/>
  <c r="I79" i="101"/>
  <c r="G79" i="101"/>
  <c r="M78" i="101"/>
  <c r="K78" i="101"/>
  <c r="J78" i="101"/>
  <c r="I78" i="101"/>
  <c r="G78" i="101"/>
  <c r="M77" i="101"/>
  <c r="K77" i="101"/>
  <c r="J77" i="101"/>
  <c r="I77" i="101"/>
  <c r="G77" i="101"/>
  <c r="M76" i="101"/>
  <c r="K76" i="101"/>
  <c r="J76" i="101"/>
  <c r="I76" i="101"/>
  <c r="G76" i="101"/>
  <c r="M75" i="101"/>
  <c r="K75" i="101"/>
  <c r="J75" i="101"/>
  <c r="I75" i="101"/>
  <c r="G75" i="101"/>
  <c r="M74" i="101"/>
  <c r="K74" i="101"/>
  <c r="J74" i="101"/>
  <c r="I74" i="101"/>
  <c r="G74" i="101"/>
  <c r="M73" i="101"/>
  <c r="K73" i="101"/>
  <c r="J73" i="101"/>
  <c r="I73" i="101"/>
  <c r="G73" i="101"/>
  <c r="M72" i="101"/>
  <c r="K72" i="101"/>
  <c r="J72" i="101"/>
  <c r="I72" i="101"/>
  <c r="G72" i="101"/>
  <c r="M71" i="101"/>
  <c r="K71" i="101"/>
  <c r="J71" i="101"/>
  <c r="I71" i="101"/>
  <c r="G71" i="101"/>
  <c r="M70" i="101"/>
  <c r="K70" i="101"/>
  <c r="J70" i="101"/>
  <c r="I70" i="101"/>
  <c r="G70" i="101"/>
  <c r="M69" i="101"/>
  <c r="K69" i="101"/>
  <c r="J69" i="101"/>
  <c r="I69" i="101"/>
  <c r="G69" i="101"/>
  <c r="M68" i="101"/>
  <c r="K68" i="101"/>
  <c r="J68" i="101"/>
  <c r="I68" i="101"/>
  <c r="G68" i="101"/>
  <c r="M67" i="101"/>
  <c r="K67" i="101"/>
  <c r="J67" i="101"/>
  <c r="I67" i="101"/>
  <c r="G67" i="101"/>
  <c r="M66" i="101"/>
  <c r="K66" i="101"/>
  <c r="I66" i="101"/>
  <c r="G66" i="101"/>
  <c r="M65" i="101"/>
  <c r="K65" i="101"/>
  <c r="I65" i="101"/>
  <c r="G65" i="101"/>
  <c r="M64" i="101"/>
  <c r="K64" i="101"/>
  <c r="I64" i="101"/>
  <c r="G64" i="101"/>
  <c r="M63" i="101"/>
  <c r="K63" i="101"/>
  <c r="I63" i="101"/>
  <c r="G63" i="101"/>
  <c r="M62" i="101"/>
  <c r="K62" i="101"/>
  <c r="I62" i="101"/>
  <c r="G62" i="101"/>
  <c r="M61" i="101"/>
  <c r="K61" i="101"/>
  <c r="J61" i="101"/>
  <c r="I61" i="101"/>
  <c r="G61" i="101"/>
  <c r="M60" i="101"/>
  <c r="K60" i="101"/>
  <c r="J60" i="101"/>
  <c r="I60" i="101"/>
  <c r="G60" i="101"/>
  <c r="M59" i="101"/>
  <c r="K59" i="101"/>
  <c r="J59" i="101"/>
  <c r="I59" i="101"/>
  <c r="G59" i="101"/>
  <c r="M58" i="101"/>
  <c r="K58" i="101"/>
  <c r="J58" i="101"/>
  <c r="I58" i="101"/>
  <c r="G58" i="101"/>
  <c r="M57" i="101"/>
  <c r="K57" i="101"/>
  <c r="J57" i="101"/>
  <c r="I57" i="101"/>
  <c r="G57" i="101"/>
  <c r="M56" i="101"/>
  <c r="K56" i="101"/>
  <c r="J56" i="101"/>
  <c r="I56" i="101"/>
  <c r="G56" i="101"/>
  <c r="M55" i="101"/>
  <c r="K55" i="101"/>
  <c r="J55" i="101"/>
  <c r="I55" i="101"/>
  <c r="G55" i="101"/>
  <c r="M54" i="101"/>
  <c r="K54" i="101"/>
  <c r="J54" i="101"/>
  <c r="I54" i="101"/>
  <c r="G54" i="101"/>
  <c r="M53" i="101"/>
  <c r="K53" i="101"/>
  <c r="J53" i="101"/>
  <c r="I53" i="101"/>
  <c r="G53" i="101"/>
  <c r="M52" i="101"/>
  <c r="K52" i="101"/>
  <c r="J52" i="101"/>
  <c r="I52" i="101"/>
  <c r="G52" i="101"/>
  <c r="M51" i="101"/>
  <c r="K51" i="101"/>
  <c r="J51" i="101"/>
  <c r="I51" i="101"/>
  <c r="G51" i="101"/>
  <c r="M50" i="101"/>
  <c r="K50" i="101"/>
  <c r="J50" i="101"/>
  <c r="I50" i="101"/>
  <c r="G50" i="101"/>
  <c r="M49" i="101"/>
  <c r="K49" i="101"/>
  <c r="J49" i="101"/>
  <c r="I49" i="101"/>
  <c r="G49" i="101"/>
  <c r="M48" i="101"/>
  <c r="K48" i="101"/>
  <c r="J48" i="101"/>
  <c r="I48" i="101"/>
  <c r="G48" i="101"/>
  <c r="M47" i="101"/>
  <c r="K47" i="101"/>
  <c r="J47" i="101"/>
  <c r="I47" i="101"/>
  <c r="G47" i="101"/>
  <c r="M46" i="101"/>
  <c r="K46" i="101"/>
  <c r="I46" i="101"/>
  <c r="G46" i="101"/>
  <c r="M45" i="101"/>
  <c r="K45" i="101"/>
  <c r="J45" i="101"/>
  <c r="I45" i="101"/>
  <c r="G45" i="101"/>
  <c r="M44" i="101"/>
  <c r="K44" i="101"/>
  <c r="J44" i="101"/>
  <c r="I44" i="101"/>
  <c r="G44" i="101"/>
  <c r="M43" i="101"/>
  <c r="K43" i="101"/>
  <c r="J43" i="101"/>
  <c r="I43" i="101"/>
  <c r="G43" i="101"/>
  <c r="M42" i="101"/>
  <c r="K42" i="101"/>
  <c r="J42" i="101"/>
  <c r="I42" i="101"/>
  <c r="G42" i="101"/>
  <c r="M41" i="101"/>
  <c r="K41" i="101"/>
  <c r="J41" i="101"/>
  <c r="I41" i="101"/>
  <c r="G41" i="101"/>
  <c r="M40" i="101"/>
  <c r="K40" i="101"/>
  <c r="J40" i="101"/>
  <c r="I40" i="101"/>
  <c r="G40" i="101"/>
  <c r="M39" i="101"/>
  <c r="K39" i="101"/>
  <c r="J39" i="101"/>
  <c r="I39" i="101"/>
  <c r="G39" i="101"/>
  <c r="M38" i="101"/>
  <c r="K38" i="101"/>
  <c r="J38" i="101"/>
  <c r="I38" i="101"/>
  <c r="G38" i="101"/>
  <c r="M37" i="101"/>
  <c r="K37" i="101"/>
  <c r="J37" i="101"/>
  <c r="I37" i="101"/>
  <c r="G37" i="101"/>
  <c r="M36" i="101"/>
  <c r="K36" i="101"/>
  <c r="J36" i="101"/>
  <c r="I36" i="101"/>
  <c r="G36" i="101"/>
  <c r="M35" i="101"/>
  <c r="K35" i="101"/>
  <c r="J35" i="101"/>
  <c r="I35" i="101"/>
  <c r="G35" i="101"/>
  <c r="M34" i="101"/>
  <c r="K34" i="101"/>
  <c r="J34" i="101"/>
  <c r="I34" i="101"/>
  <c r="G34" i="101"/>
  <c r="M33" i="101"/>
  <c r="K33" i="101"/>
  <c r="J33" i="101"/>
  <c r="I33" i="101"/>
  <c r="G33" i="101"/>
  <c r="M32" i="101"/>
  <c r="K32" i="101"/>
  <c r="J32" i="101"/>
  <c r="I32" i="101"/>
  <c r="G32" i="101"/>
  <c r="M31" i="101"/>
  <c r="K31" i="101"/>
  <c r="J31" i="101"/>
  <c r="I31" i="101"/>
  <c r="G31" i="101"/>
  <c r="M30" i="101"/>
  <c r="K30" i="101"/>
  <c r="J30" i="101"/>
  <c r="I30" i="101"/>
  <c r="G30" i="101"/>
  <c r="M29" i="101"/>
  <c r="K29" i="101"/>
  <c r="J29" i="101"/>
  <c r="I29" i="101"/>
  <c r="G29" i="101"/>
  <c r="M28" i="101"/>
  <c r="K28" i="101"/>
  <c r="J28" i="101"/>
  <c r="I28" i="101"/>
  <c r="G28" i="101"/>
  <c r="M27" i="101"/>
  <c r="K27" i="101"/>
  <c r="J27" i="101"/>
  <c r="I27" i="101"/>
  <c r="G27" i="101"/>
  <c r="M26" i="101"/>
  <c r="K26" i="101"/>
  <c r="J26" i="101"/>
  <c r="I26" i="101"/>
  <c r="G26" i="101"/>
  <c r="M25" i="101"/>
  <c r="K25" i="101"/>
  <c r="J25" i="101"/>
  <c r="I25" i="101"/>
  <c r="G25" i="101"/>
  <c r="M24" i="101"/>
  <c r="K24" i="101"/>
  <c r="J24" i="101"/>
  <c r="I24" i="101"/>
  <c r="G24" i="101"/>
  <c r="M23" i="101"/>
  <c r="K23" i="101"/>
  <c r="J23" i="101"/>
  <c r="I23" i="101"/>
  <c r="G23" i="101"/>
  <c r="M22" i="101"/>
  <c r="K22" i="101"/>
  <c r="J22" i="101"/>
  <c r="I22" i="101"/>
  <c r="G22" i="101"/>
  <c r="M21" i="101"/>
  <c r="K21" i="101"/>
  <c r="J21" i="101"/>
  <c r="I21" i="101"/>
  <c r="G21" i="101"/>
  <c r="M20" i="101"/>
  <c r="K20" i="101"/>
  <c r="J20" i="101"/>
  <c r="I20" i="101"/>
  <c r="G20" i="101"/>
  <c r="M19" i="101"/>
  <c r="K19" i="101"/>
  <c r="J19" i="101"/>
  <c r="I19" i="101"/>
  <c r="G19" i="101"/>
  <c r="M18" i="101"/>
  <c r="K18" i="101"/>
  <c r="J18" i="101"/>
  <c r="I18" i="101"/>
  <c r="G18" i="101"/>
  <c r="M17" i="101"/>
  <c r="K17" i="101"/>
  <c r="J17" i="101"/>
  <c r="I17" i="101"/>
  <c r="G17" i="101"/>
  <c r="M16" i="101"/>
  <c r="K16" i="101"/>
  <c r="J16" i="101"/>
  <c r="I16" i="101"/>
  <c r="G16" i="101"/>
  <c r="M15" i="101"/>
  <c r="K15" i="101"/>
  <c r="J15" i="101"/>
  <c r="I15" i="101"/>
  <c r="G15" i="101"/>
  <c r="M14" i="101"/>
  <c r="K14" i="101"/>
  <c r="J14" i="101"/>
  <c r="I14" i="101"/>
  <c r="G14" i="101"/>
  <c r="M13" i="101"/>
  <c r="K13" i="101"/>
  <c r="J13" i="101"/>
  <c r="I13" i="101"/>
  <c r="G13" i="101"/>
  <c r="M12" i="101"/>
  <c r="K12" i="101"/>
  <c r="J12" i="101"/>
  <c r="I12" i="101"/>
  <c r="G12" i="101"/>
  <c r="M11" i="101"/>
  <c r="K11" i="101"/>
  <c r="J11" i="101"/>
  <c r="I11" i="101"/>
  <c r="G11" i="101"/>
  <c r="M10" i="101"/>
  <c r="K10" i="101"/>
  <c r="J10" i="101"/>
  <c r="I10" i="101"/>
  <c r="G10" i="101"/>
  <c r="M9" i="101"/>
  <c r="K9" i="101"/>
  <c r="J9" i="101"/>
  <c r="I9" i="101"/>
  <c r="G9" i="101"/>
  <c r="M8" i="101"/>
  <c r="K8" i="101"/>
  <c r="J8" i="101"/>
  <c r="I8" i="101"/>
  <c r="G8" i="101"/>
  <c r="M10" i="100"/>
  <c r="L10" i="100"/>
  <c r="K10" i="100"/>
  <c r="J10" i="100"/>
  <c r="I10" i="100"/>
  <c r="H10" i="100"/>
  <c r="G10" i="100"/>
  <c r="F10" i="100"/>
  <c r="M9" i="100"/>
  <c r="K9" i="100"/>
  <c r="I9" i="100"/>
  <c r="G9" i="100"/>
  <c r="M8" i="100"/>
  <c r="K8" i="100"/>
  <c r="I8" i="100"/>
  <c r="G8" i="100"/>
  <c r="M7" i="100"/>
  <c r="K7" i="100"/>
  <c r="I7" i="100"/>
  <c r="G7" i="100"/>
  <c r="M87" i="99"/>
  <c r="K87" i="99"/>
  <c r="I87" i="99"/>
  <c r="G87" i="99"/>
  <c r="F87" i="99"/>
  <c r="M86" i="99"/>
  <c r="K86" i="99"/>
  <c r="J86" i="99"/>
  <c r="I86" i="99"/>
  <c r="G86" i="99"/>
  <c r="M85" i="99"/>
  <c r="K85" i="99"/>
  <c r="J85" i="99"/>
  <c r="I85" i="99"/>
  <c r="G85" i="99"/>
  <c r="M84" i="99"/>
  <c r="K84" i="99"/>
  <c r="J84" i="99"/>
  <c r="I84" i="99"/>
  <c r="G84" i="99"/>
  <c r="M83" i="99"/>
  <c r="K83" i="99"/>
  <c r="J83" i="99"/>
  <c r="I83" i="99"/>
  <c r="G83" i="99"/>
  <c r="M82" i="99"/>
  <c r="K82" i="99"/>
  <c r="J82" i="99"/>
  <c r="I82" i="99"/>
  <c r="G82" i="99"/>
  <c r="M81" i="99"/>
  <c r="K81" i="99"/>
  <c r="J81" i="99"/>
  <c r="I81" i="99"/>
  <c r="G81" i="99"/>
  <c r="M80" i="99"/>
  <c r="K80" i="99"/>
  <c r="J80" i="99"/>
  <c r="I80" i="99"/>
  <c r="G80" i="99"/>
  <c r="M79" i="99"/>
  <c r="K79" i="99"/>
  <c r="J79" i="99"/>
  <c r="I79" i="99"/>
  <c r="G79" i="99"/>
  <c r="M78" i="99"/>
  <c r="K78" i="99"/>
  <c r="J78" i="99"/>
  <c r="I78" i="99"/>
  <c r="G78" i="99"/>
  <c r="M77" i="99"/>
  <c r="K77" i="99"/>
  <c r="J77" i="99"/>
  <c r="I77" i="99"/>
  <c r="G77" i="99"/>
  <c r="M76" i="99"/>
  <c r="K76" i="99"/>
  <c r="J76" i="99"/>
  <c r="I76" i="99"/>
  <c r="G76" i="99"/>
  <c r="M75" i="99"/>
  <c r="K75" i="99"/>
  <c r="J75" i="99"/>
  <c r="I75" i="99"/>
  <c r="G75" i="99"/>
  <c r="M74" i="99"/>
  <c r="K74" i="99"/>
  <c r="J74" i="99"/>
  <c r="I74" i="99"/>
  <c r="G74" i="99"/>
  <c r="M73" i="99"/>
  <c r="K73" i="99"/>
  <c r="J73" i="99"/>
  <c r="I73" i="99"/>
  <c r="G73" i="99"/>
  <c r="M72" i="99"/>
  <c r="K72" i="99"/>
  <c r="J72" i="99"/>
  <c r="I72" i="99"/>
  <c r="G72" i="99"/>
  <c r="M71" i="99"/>
  <c r="K71" i="99"/>
  <c r="J71" i="99"/>
  <c r="I71" i="99"/>
  <c r="G71" i="99"/>
  <c r="M70" i="99"/>
  <c r="K70" i="99"/>
  <c r="J70" i="99"/>
  <c r="I70" i="99"/>
  <c r="G70" i="99"/>
  <c r="M69" i="99"/>
  <c r="K69" i="99"/>
  <c r="J69" i="99"/>
  <c r="I69" i="99"/>
  <c r="G69" i="99"/>
  <c r="M68" i="99"/>
  <c r="K68" i="99"/>
  <c r="J68" i="99"/>
  <c r="I68" i="99"/>
  <c r="G68" i="99"/>
  <c r="M67" i="99"/>
  <c r="K67" i="99"/>
  <c r="J67" i="99"/>
  <c r="I67" i="99"/>
  <c r="G67" i="99"/>
  <c r="M66" i="99"/>
  <c r="K66" i="99"/>
  <c r="I66" i="99"/>
  <c r="G66" i="99"/>
  <c r="M65" i="99"/>
  <c r="K65" i="99"/>
  <c r="I65" i="99"/>
  <c r="G65" i="99"/>
  <c r="M64" i="99"/>
  <c r="K64" i="99"/>
  <c r="I64" i="99"/>
  <c r="G64" i="99"/>
  <c r="M63" i="99"/>
  <c r="K63" i="99"/>
  <c r="I63" i="99"/>
  <c r="G63" i="99"/>
  <c r="M62" i="99"/>
  <c r="K62" i="99"/>
  <c r="I62" i="99"/>
  <c r="G62" i="99"/>
  <c r="M61" i="99"/>
  <c r="K61" i="99"/>
  <c r="J61" i="99"/>
  <c r="I61" i="99"/>
  <c r="G61" i="99"/>
  <c r="M60" i="99"/>
  <c r="K60" i="99"/>
  <c r="J60" i="99"/>
  <c r="I60" i="99"/>
  <c r="G60" i="99"/>
  <c r="M59" i="99"/>
  <c r="K59" i="99"/>
  <c r="J59" i="99"/>
  <c r="I59" i="99"/>
  <c r="G59" i="99"/>
  <c r="M58" i="99"/>
  <c r="K58" i="99"/>
  <c r="J58" i="99"/>
  <c r="I58" i="99"/>
  <c r="G58" i="99"/>
  <c r="M57" i="99"/>
  <c r="K57" i="99"/>
  <c r="J57" i="99"/>
  <c r="I57" i="99"/>
  <c r="G57" i="99"/>
  <c r="M56" i="99"/>
  <c r="K56" i="99"/>
  <c r="J56" i="99"/>
  <c r="I56" i="99"/>
  <c r="G56" i="99"/>
  <c r="M55" i="99"/>
  <c r="K55" i="99"/>
  <c r="J55" i="99"/>
  <c r="I55" i="99"/>
  <c r="G55" i="99"/>
  <c r="M54" i="99"/>
  <c r="K54" i="99"/>
  <c r="J54" i="99"/>
  <c r="I54" i="99"/>
  <c r="G54" i="99"/>
  <c r="M53" i="99"/>
  <c r="K53" i="99"/>
  <c r="J53" i="99"/>
  <c r="I53" i="99"/>
  <c r="G53" i="99"/>
  <c r="M52" i="99"/>
  <c r="K52" i="99"/>
  <c r="J52" i="99"/>
  <c r="I52" i="99"/>
  <c r="G52" i="99"/>
  <c r="M51" i="99"/>
  <c r="K51" i="99"/>
  <c r="J51" i="99"/>
  <c r="I51" i="99"/>
  <c r="G51" i="99"/>
  <c r="M50" i="99"/>
  <c r="K50" i="99"/>
  <c r="J50" i="99"/>
  <c r="I50" i="99"/>
  <c r="G50" i="99"/>
  <c r="M49" i="99"/>
  <c r="K49" i="99"/>
  <c r="J49" i="99"/>
  <c r="I49" i="99"/>
  <c r="G49" i="99"/>
  <c r="M48" i="99"/>
  <c r="K48" i="99"/>
  <c r="J48" i="99"/>
  <c r="I48" i="99"/>
  <c r="G48" i="99"/>
  <c r="M47" i="99"/>
  <c r="K47" i="99"/>
  <c r="J47" i="99"/>
  <c r="I47" i="99"/>
  <c r="G47" i="99"/>
  <c r="M46" i="99"/>
  <c r="K46" i="99"/>
  <c r="I46" i="99"/>
  <c r="G46" i="99"/>
  <c r="M45" i="99"/>
  <c r="K45" i="99"/>
  <c r="J45" i="99"/>
  <c r="I45" i="99"/>
  <c r="G45" i="99"/>
  <c r="M44" i="99"/>
  <c r="K44" i="99"/>
  <c r="J44" i="99"/>
  <c r="I44" i="99"/>
  <c r="G44" i="99"/>
  <c r="M43" i="99"/>
  <c r="K43" i="99"/>
  <c r="J43" i="99"/>
  <c r="I43" i="99"/>
  <c r="G43" i="99"/>
  <c r="M42" i="99"/>
  <c r="K42" i="99"/>
  <c r="J42" i="99"/>
  <c r="I42" i="99"/>
  <c r="G42" i="99"/>
  <c r="M41" i="99"/>
  <c r="K41" i="99"/>
  <c r="J41" i="99"/>
  <c r="I41" i="99"/>
  <c r="G41" i="99"/>
  <c r="M40" i="99"/>
  <c r="K40" i="99"/>
  <c r="J40" i="99"/>
  <c r="I40" i="99"/>
  <c r="G40" i="99"/>
  <c r="M39" i="99"/>
  <c r="K39" i="99"/>
  <c r="J39" i="99"/>
  <c r="I39" i="99"/>
  <c r="G39" i="99"/>
  <c r="M38" i="99"/>
  <c r="K38" i="99"/>
  <c r="J38" i="99"/>
  <c r="I38" i="99"/>
  <c r="G38" i="99"/>
  <c r="M37" i="99"/>
  <c r="K37" i="99"/>
  <c r="J37" i="99"/>
  <c r="I37" i="99"/>
  <c r="G37" i="99"/>
  <c r="M36" i="99"/>
  <c r="K36" i="99"/>
  <c r="J36" i="99"/>
  <c r="I36" i="99"/>
  <c r="G36" i="99"/>
  <c r="M35" i="99"/>
  <c r="K35" i="99"/>
  <c r="J35" i="99"/>
  <c r="I35" i="99"/>
  <c r="G35" i="99"/>
  <c r="M34" i="99"/>
  <c r="K34" i="99"/>
  <c r="J34" i="99"/>
  <c r="I34" i="99"/>
  <c r="G34" i="99"/>
  <c r="M33" i="99"/>
  <c r="K33" i="99"/>
  <c r="J33" i="99"/>
  <c r="I33" i="99"/>
  <c r="G33" i="99"/>
  <c r="M32" i="99"/>
  <c r="K32" i="99"/>
  <c r="J32" i="99"/>
  <c r="I32" i="99"/>
  <c r="G32" i="99"/>
  <c r="M31" i="99"/>
  <c r="K31" i="99"/>
  <c r="J31" i="99"/>
  <c r="I31" i="99"/>
  <c r="G31" i="99"/>
  <c r="M30" i="99"/>
  <c r="K30" i="99"/>
  <c r="J30" i="99"/>
  <c r="I30" i="99"/>
  <c r="G30" i="99"/>
  <c r="M29" i="99"/>
  <c r="K29" i="99"/>
  <c r="J29" i="99"/>
  <c r="I29" i="99"/>
  <c r="G29" i="99"/>
  <c r="M28" i="99"/>
  <c r="K28" i="99"/>
  <c r="J28" i="99"/>
  <c r="I28" i="99"/>
  <c r="G28" i="99"/>
  <c r="M27" i="99"/>
  <c r="K27" i="99"/>
  <c r="J27" i="99"/>
  <c r="I27" i="99"/>
  <c r="G27" i="99"/>
  <c r="M26" i="99"/>
  <c r="K26" i="99"/>
  <c r="J26" i="99"/>
  <c r="I26" i="99"/>
  <c r="G26" i="99"/>
  <c r="M25" i="99"/>
  <c r="K25" i="99"/>
  <c r="J25" i="99"/>
  <c r="I25" i="99"/>
  <c r="G25" i="99"/>
  <c r="M24" i="99"/>
  <c r="K24" i="99"/>
  <c r="J24" i="99"/>
  <c r="I24" i="99"/>
  <c r="G24" i="99"/>
  <c r="M23" i="99"/>
  <c r="K23" i="99"/>
  <c r="J23" i="99"/>
  <c r="I23" i="99"/>
  <c r="G23" i="99"/>
  <c r="M22" i="99"/>
  <c r="K22" i="99"/>
  <c r="J22" i="99"/>
  <c r="I22" i="99"/>
  <c r="G22" i="99"/>
  <c r="M21" i="99"/>
  <c r="K21" i="99"/>
  <c r="J21" i="99"/>
  <c r="I21" i="99"/>
  <c r="G21" i="99"/>
  <c r="M20" i="99"/>
  <c r="K20" i="99"/>
  <c r="J20" i="99"/>
  <c r="I20" i="99"/>
  <c r="G20" i="99"/>
  <c r="M19" i="99"/>
  <c r="K19" i="99"/>
  <c r="J19" i="99"/>
  <c r="I19" i="99"/>
  <c r="G19" i="99"/>
  <c r="M18" i="99"/>
  <c r="K18" i="99"/>
  <c r="J18" i="99"/>
  <c r="I18" i="99"/>
  <c r="G18" i="99"/>
  <c r="M17" i="99"/>
  <c r="K17" i="99"/>
  <c r="J17" i="99"/>
  <c r="I17" i="99"/>
  <c r="G17" i="99"/>
  <c r="M16" i="99"/>
  <c r="K16" i="99"/>
  <c r="J16" i="99"/>
  <c r="I16" i="99"/>
  <c r="G16" i="99"/>
  <c r="M15" i="99"/>
  <c r="K15" i="99"/>
  <c r="J15" i="99"/>
  <c r="I15" i="99"/>
  <c r="G15" i="99"/>
  <c r="M14" i="99"/>
  <c r="K14" i="99"/>
  <c r="J14" i="99"/>
  <c r="I14" i="99"/>
  <c r="G14" i="99"/>
  <c r="M13" i="99"/>
  <c r="K13" i="99"/>
  <c r="J13" i="99"/>
  <c r="I13" i="99"/>
  <c r="G13" i="99"/>
  <c r="M12" i="99"/>
  <c r="K12" i="99"/>
  <c r="J12" i="99"/>
  <c r="I12" i="99"/>
  <c r="G12" i="99"/>
  <c r="M11" i="99"/>
  <c r="K11" i="99"/>
  <c r="J11" i="99"/>
  <c r="I11" i="99"/>
  <c r="G11" i="99"/>
  <c r="M10" i="99"/>
  <c r="K10" i="99"/>
  <c r="J10" i="99"/>
  <c r="I10" i="99"/>
  <c r="G10" i="99"/>
  <c r="M9" i="99"/>
  <c r="K9" i="99"/>
  <c r="J9" i="99"/>
  <c r="I9" i="99"/>
  <c r="G9" i="99"/>
  <c r="M8" i="99"/>
  <c r="K8" i="99"/>
  <c r="J8" i="99"/>
  <c r="I8" i="99"/>
  <c r="G8" i="99"/>
  <c r="M10" i="98"/>
  <c r="L10" i="98"/>
  <c r="K10" i="98"/>
  <c r="J10" i="98"/>
  <c r="I10" i="98"/>
  <c r="H10" i="98"/>
  <c r="G10" i="98"/>
  <c r="F10" i="98"/>
  <c r="M9" i="98"/>
  <c r="K9" i="98"/>
  <c r="I9" i="98"/>
  <c r="G9" i="98"/>
  <c r="M8" i="98"/>
  <c r="K8" i="98"/>
  <c r="I8" i="98"/>
  <c r="G8" i="98"/>
  <c r="M7" i="98"/>
  <c r="K7" i="98"/>
  <c r="I7" i="98"/>
  <c r="G7" i="98"/>
  <c r="M87" i="97"/>
  <c r="K87" i="97"/>
  <c r="I87" i="97"/>
  <c r="G87" i="97"/>
  <c r="F87" i="97"/>
  <c r="M86" i="97"/>
  <c r="K86" i="97"/>
  <c r="J86" i="97"/>
  <c r="I86" i="97"/>
  <c r="G86" i="97"/>
  <c r="M85" i="97"/>
  <c r="K85" i="97"/>
  <c r="J85" i="97"/>
  <c r="I85" i="97"/>
  <c r="G85" i="97"/>
  <c r="M84" i="97"/>
  <c r="K84" i="97"/>
  <c r="J84" i="97"/>
  <c r="I84" i="97"/>
  <c r="G84" i="97"/>
  <c r="M83" i="97"/>
  <c r="K83" i="97"/>
  <c r="J83" i="97"/>
  <c r="I83" i="97"/>
  <c r="G83" i="97"/>
  <c r="M82" i="97"/>
  <c r="K82" i="97"/>
  <c r="J82" i="97"/>
  <c r="I82" i="97"/>
  <c r="G82" i="97"/>
  <c r="M81" i="97"/>
  <c r="K81" i="97"/>
  <c r="J81" i="97"/>
  <c r="I81" i="97"/>
  <c r="G81" i="97"/>
  <c r="M80" i="97"/>
  <c r="K80" i="97"/>
  <c r="J80" i="97"/>
  <c r="I80" i="97"/>
  <c r="G80" i="97"/>
  <c r="M79" i="97"/>
  <c r="K79" i="97"/>
  <c r="J79" i="97"/>
  <c r="I79" i="97"/>
  <c r="G79" i="97"/>
  <c r="M78" i="97"/>
  <c r="K78" i="97"/>
  <c r="J78" i="97"/>
  <c r="I78" i="97"/>
  <c r="G78" i="97"/>
  <c r="M77" i="97"/>
  <c r="K77" i="97"/>
  <c r="J77" i="97"/>
  <c r="I77" i="97"/>
  <c r="G77" i="97"/>
  <c r="M76" i="97"/>
  <c r="K76" i="97"/>
  <c r="J76" i="97"/>
  <c r="I76" i="97"/>
  <c r="G76" i="97"/>
  <c r="M75" i="97"/>
  <c r="K75" i="97"/>
  <c r="J75" i="97"/>
  <c r="I75" i="97"/>
  <c r="G75" i="97"/>
  <c r="M74" i="97"/>
  <c r="K74" i="97"/>
  <c r="J74" i="97"/>
  <c r="I74" i="97"/>
  <c r="G74" i="97"/>
  <c r="M73" i="97"/>
  <c r="K73" i="97"/>
  <c r="J73" i="97"/>
  <c r="I73" i="97"/>
  <c r="G73" i="97"/>
  <c r="M72" i="97"/>
  <c r="K72" i="97"/>
  <c r="J72" i="97"/>
  <c r="I72" i="97"/>
  <c r="G72" i="97"/>
  <c r="M71" i="97"/>
  <c r="K71" i="97"/>
  <c r="J71" i="97"/>
  <c r="I71" i="97"/>
  <c r="G71" i="97"/>
  <c r="M70" i="97"/>
  <c r="K70" i="97"/>
  <c r="J70" i="97"/>
  <c r="I70" i="97"/>
  <c r="G70" i="97"/>
  <c r="M69" i="97"/>
  <c r="K69" i="97"/>
  <c r="J69" i="97"/>
  <c r="I69" i="97"/>
  <c r="G69" i="97"/>
  <c r="M68" i="97"/>
  <c r="K68" i="97"/>
  <c r="J68" i="97"/>
  <c r="I68" i="97"/>
  <c r="G68" i="97"/>
  <c r="M67" i="97"/>
  <c r="K67" i="97"/>
  <c r="J67" i="97"/>
  <c r="I67" i="97"/>
  <c r="G67" i="97"/>
  <c r="M66" i="97"/>
  <c r="K66" i="97"/>
  <c r="I66" i="97"/>
  <c r="G66" i="97"/>
  <c r="M65" i="97"/>
  <c r="K65" i="97"/>
  <c r="I65" i="97"/>
  <c r="G65" i="97"/>
  <c r="M64" i="97"/>
  <c r="K64" i="97"/>
  <c r="I64" i="97"/>
  <c r="G64" i="97"/>
  <c r="M63" i="97"/>
  <c r="K63" i="97"/>
  <c r="I63" i="97"/>
  <c r="G63" i="97"/>
  <c r="M62" i="97"/>
  <c r="K62" i="97"/>
  <c r="I62" i="97"/>
  <c r="G62" i="97"/>
  <c r="M61" i="97"/>
  <c r="K61" i="97"/>
  <c r="J61" i="97"/>
  <c r="I61" i="97"/>
  <c r="G61" i="97"/>
  <c r="M60" i="97"/>
  <c r="K60" i="97"/>
  <c r="J60" i="97"/>
  <c r="I60" i="97"/>
  <c r="G60" i="97"/>
  <c r="M59" i="97"/>
  <c r="K59" i="97"/>
  <c r="J59" i="97"/>
  <c r="I59" i="97"/>
  <c r="G59" i="97"/>
  <c r="M58" i="97"/>
  <c r="K58" i="97"/>
  <c r="J58" i="97"/>
  <c r="I58" i="97"/>
  <c r="G58" i="97"/>
  <c r="M57" i="97"/>
  <c r="K57" i="97"/>
  <c r="J57" i="97"/>
  <c r="I57" i="97"/>
  <c r="G57" i="97"/>
  <c r="M56" i="97"/>
  <c r="K56" i="97"/>
  <c r="J56" i="97"/>
  <c r="I56" i="97"/>
  <c r="G56" i="97"/>
  <c r="M55" i="97"/>
  <c r="K55" i="97"/>
  <c r="J55" i="97"/>
  <c r="I55" i="97"/>
  <c r="G55" i="97"/>
  <c r="M54" i="97"/>
  <c r="K54" i="97"/>
  <c r="J54" i="97"/>
  <c r="I54" i="97"/>
  <c r="G54" i="97"/>
  <c r="M53" i="97"/>
  <c r="K53" i="97"/>
  <c r="J53" i="97"/>
  <c r="I53" i="97"/>
  <c r="G53" i="97"/>
  <c r="M52" i="97"/>
  <c r="K52" i="97"/>
  <c r="J52" i="97"/>
  <c r="I52" i="97"/>
  <c r="G52" i="97"/>
  <c r="M51" i="97"/>
  <c r="K51" i="97"/>
  <c r="J51" i="97"/>
  <c r="I51" i="97"/>
  <c r="G51" i="97"/>
  <c r="M50" i="97"/>
  <c r="K50" i="97"/>
  <c r="J50" i="97"/>
  <c r="I50" i="97"/>
  <c r="G50" i="97"/>
  <c r="M49" i="97"/>
  <c r="K49" i="97"/>
  <c r="J49" i="97"/>
  <c r="I49" i="97"/>
  <c r="G49" i="97"/>
  <c r="M48" i="97"/>
  <c r="K48" i="97"/>
  <c r="J48" i="97"/>
  <c r="I48" i="97"/>
  <c r="G48" i="97"/>
  <c r="M47" i="97"/>
  <c r="K47" i="97"/>
  <c r="J47" i="97"/>
  <c r="I47" i="97"/>
  <c r="G47" i="97"/>
  <c r="M46" i="97"/>
  <c r="K46" i="97"/>
  <c r="I46" i="97"/>
  <c r="G46" i="97"/>
  <c r="M45" i="97"/>
  <c r="K45" i="97"/>
  <c r="J45" i="97"/>
  <c r="I45" i="97"/>
  <c r="G45" i="97"/>
  <c r="M44" i="97"/>
  <c r="K44" i="97"/>
  <c r="J44" i="97"/>
  <c r="I44" i="97"/>
  <c r="G44" i="97"/>
  <c r="M43" i="97"/>
  <c r="K43" i="97"/>
  <c r="J43" i="97"/>
  <c r="I43" i="97"/>
  <c r="G43" i="97"/>
  <c r="M42" i="97"/>
  <c r="K42" i="97"/>
  <c r="J42" i="97"/>
  <c r="I42" i="97"/>
  <c r="G42" i="97"/>
  <c r="M41" i="97"/>
  <c r="K41" i="97"/>
  <c r="J41" i="97"/>
  <c r="I41" i="97"/>
  <c r="G41" i="97"/>
  <c r="M40" i="97"/>
  <c r="K40" i="97"/>
  <c r="J40" i="97"/>
  <c r="I40" i="97"/>
  <c r="G40" i="97"/>
  <c r="M39" i="97"/>
  <c r="K39" i="97"/>
  <c r="J39" i="97"/>
  <c r="I39" i="97"/>
  <c r="G39" i="97"/>
  <c r="M38" i="97"/>
  <c r="K38" i="97"/>
  <c r="J38" i="97"/>
  <c r="I38" i="97"/>
  <c r="G38" i="97"/>
  <c r="M37" i="97"/>
  <c r="K37" i="97"/>
  <c r="J37" i="97"/>
  <c r="I37" i="97"/>
  <c r="G37" i="97"/>
  <c r="M36" i="97"/>
  <c r="K36" i="97"/>
  <c r="J36" i="97"/>
  <c r="I36" i="97"/>
  <c r="G36" i="97"/>
  <c r="M35" i="97"/>
  <c r="K35" i="97"/>
  <c r="J35" i="97"/>
  <c r="I35" i="97"/>
  <c r="G35" i="97"/>
  <c r="M34" i="97"/>
  <c r="K34" i="97"/>
  <c r="J34" i="97"/>
  <c r="I34" i="97"/>
  <c r="G34" i="97"/>
  <c r="M33" i="97"/>
  <c r="K33" i="97"/>
  <c r="J33" i="97"/>
  <c r="I33" i="97"/>
  <c r="G33" i="97"/>
  <c r="M32" i="97"/>
  <c r="K32" i="97"/>
  <c r="J32" i="97"/>
  <c r="I32" i="97"/>
  <c r="G32" i="97"/>
  <c r="M31" i="97"/>
  <c r="K31" i="97"/>
  <c r="J31" i="97"/>
  <c r="I31" i="97"/>
  <c r="G31" i="97"/>
  <c r="M30" i="97"/>
  <c r="K30" i="97"/>
  <c r="J30" i="97"/>
  <c r="I30" i="97"/>
  <c r="G30" i="97"/>
  <c r="M29" i="97"/>
  <c r="K29" i="97"/>
  <c r="J29" i="97"/>
  <c r="I29" i="97"/>
  <c r="G29" i="97"/>
  <c r="M28" i="97"/>
  <c r="K28" i="97"/>
  <c r="J28" i="97"/>
  <c r="I28" i="97"/>
  <c r="G28" i="97"/>
  <c r="M27" i="97"/>
  <c r="K27" i="97"/>
  <c r="J27" i="97"/>
  <c r="I27" i="97"/>
  <c r="G27" i="97"/>
  <c r="M26" i="97"/>
  <c r="K26" i="97"/>
  <c r="J26" i="97"/>
  <c r="I26" i="97"/>
  <c r="G26" i="97"/>
  <c r="M25" i="97"/>
  <c r="K25" i="97"/>
  <c r="J25" i="97"/>
  <c r="I25" i="97"/>
  <c r="G25" i="97"/>
  <c r="M24" i="97"/>
  <c r="K24" i="97"/>
  <c r="J24" i="97"/>
  <c r="I24" i="97"/>
  <c r="G24" i="97"/>
  <c r="M23" i="97"/>
  <c r="K23" i="97"/>
  <c r="J23" i="97"/>
  <c r="I23" i="97"/>
  <c r="G23" i="97"/>
  <c r="M22" i="97"/>
  <c r="K22" i="97"/>
  <c r="J22" i="97"/>
  <c r="I22" i="97"/>
  <c r="G22" i="97"/>
  <c r="M21" i="97"/>
  <c r="K21" i="97"/>
  <c r="J21" i="97"/>
  <c r="I21" i="97"/>
  <c r="G21" i="97"/>
  <c r="M20" i="97"/>
  <c r="K20" i="97"/>
  <c r="J20" i="97"/>
  <c r="I20" i="97"/>
  <c r="G20" i="97"/>
  <c r="M19" i="97"/>
  <c r="K19" i="97"/>
  <c r="J19" i="97"/>
  <c r="I19" i="97"/>
  <c r="G19" i="97"/>
  <c r="M18" i="97"/>
  <c r="K18" i="97"/>
  <c r="J18" i="97"/>
  <c r="I18" i="97"/>
  <c r="G18" i="97"/>
  <c r="M17" i="97"/>
  <c r="K17" i="97"/>
  <c r="J17" i="97"/>
  <c r="I17" i="97"/>
  <c r="G17" i="97"/>
  <c r="M16" i="97"/>
  <c r="K16" i="97"/>
  <c r="J16" i="97"/>
  <c r="I16" i="97"/>
  <c r="G16" i="97"/>
  <c r="M15" i="97"/>
  <c r="K15" i="97"/>
  <c r="J15" i="97"/>
  <c r="I15" i="97"/>
  <c r="G15" i="97"/>
  <c r="M14" i="97"/>
  <c r="K14" i="97"/>
  <c r="J14" i="97"/>
  <c r="I14" i="97"/>
  <c r="G14" i="97"/>
  <c r="M13" i="97"/>
  <c r="K13" i="97"/>
  <c r="J13" i="97"/>
  <c r="I13" i="97"/>
  <c r="G13" i="97"/>
  <c r="M12" i="97"/>
  <c r="K12" i="97"/>
  <c r="J12" i="97"/>
  <c r="I12" i="97"/>
  <c r="G12" i="97"/>
  <c r="M11" i="97"/>
  <c r="K11" i="97"/>
  <c r="J11" i="97"/>
  <c r="I11" i="97"/>
  <c r="G11" i="97"/>
  <c r="M10" i="97"/>
  <c r="K10" i="97"/>
  <c r="J10" i="97"/>
  <c r="I10" i="97"/>
  <c r="G10" i="97"/>
  <c r="M9" i="97"/>
  <c r="K9" i="97"/>
  <c r="J9" i="97"/>
  <c r="I9" i="97"/>
  <c r="G9" i="97"/>
  <c r="M8" i="97"/>
  <c r="K8" i="97"/>
  <c r="J8" i="97"/>
  <c r="I8" i="97"/>
  <c r="G8" i="97"/>
  <c r="M10" i="96"/>
  <c r="L10" i="96"/>
  <c r="K10" i="96"/>
  <c r="J10" i="96"/>
  <c r="I10" i="96"/>
  <c r="H10" i="96"/>
  <c r="G10" i="96"/>
  <c r="F10" i="96"/>
  <c r="M9" i="96"/>
  <c r="K9" i="96"/>
  <c r="I9" i="96"/>
  <c r="G9" i="96"/>
  <c r="M8" i="96"/>
  <c r="K8" i="96"/>
  <c r="I8" i="96"/>
  <c r="G8" i="96"/>
  <c r="M7" i="96"/>
  <c r="K7" i="96"/>
  <c r="I7" i="96"/>
  <c r="G7" i="96"/>
  <c r="M87" i="95"/>
  <c r="K87" i="95"/>
  <c r="I87" i="95"/>
  <c r="G87" i="95"/>
  <c r="F87" i="95"/>
  <c r="M86" i="95"/>
  <c r="K86" i="95"/>
  <c r="J86" i="95"/>
  <c r="I86" i="95"/>
  <c r="G86" i="95"/>
  <c r="M85" i="95"/>
  <c r="K85" i="95"/>
  <c r="J85" i="95"/>
  <c r="I85" i="95"/>
  <c r="G85" i="95"/>
  <c r="M84" i="95"/>
  <c r="K84" i="95"/>
  <c r="J84" i="95"/>
  <c r="I84" i="95"/>
  <c r="G84" i="95"/>
  <c r="M83" i="95"/>
  <c r="K83" i="95"/>
  <c r="J83" i="95"/>
  <c r="I83" i="95"/>
  <c r="G83" i="95"/>
  <c r="M82" i="95"/>
  <c r="K82" i="95"/>
  <c r="J82" i="95"/>
  <c r="I82" i="95"/>
  <c r="G82" i="95"/>
  <c r="M81" i="95"/>
  <c r="K81" i="95"/>
  <c r="J81" i="95"/>
  <c r="I81" i="95"/>
  <c r="G81" i="95"/>
  <c r="M80" i="95"/>
  <c r="K80" i="95"/>
  <c r="J80" i="95"/>
  <c r="I80" i="95"/>
  <c r="G80" i="95"/>
  <c r="M79" i="95"/>
  <c r="K79" i="95"/>
  <c r="J79" i="95"/>
  <c r="I79" i="95"/>
  <c r="G79" i="95"/>
  <c r="M78" i="95"/>
  <c r="K78" i="95"/>
  <c r="J78" i="95"/>
  <c r="I78" i="95"/>
  <c r="G78" i="95"/>
  <c r="M77" i="95"/>
  <c r="K77" i="95"/>
  <c r="J77" i="95"/>
  <c r="I77" i="95"/>
  <c r="G77" i="95"/>
  <c r="M76" i="95"/>
  <c r="K76" i="95"/>
  <c r="J76" i="95"/>
  <c r="I76" i="95"/>
  <c r="G76" i="95"/>
  <c r="M75" i="95"/>
  <c r="K75" i="95"/>
  <c r="J75" i="95"/>
  <c r="I75" i="95"/>
  <c r="G75" i="95"/>
  <c r="M74" i="95"/>
  <c r="K74" i="95"/>
  <c r="J74" i="95"/>
  <c r="I74" i="95"/>
  <c r="G74" i="95"/>
  <c r="M73" i="95"/>
  <c r="K73" i="95"/>
  <c r="J73" i="95"/>
  <c r="I73" i="95"/>
  <c r="G73" i="95"/>
  <c r="M72" i="95"/>
  <c r="K72" i="95"/>
  <c r="J72" i="95"/>
  <c r="I72" i="95"/>
  <c r="G72" i="95"/>
  <c r="M71" i="95"/>
  <c r="K71" i="95"/>
  <c r="J71" i="95"/>
  <c r="I71" i="95"/>
  <c r="G71" i="95"/>
  <c r="M70" i="95"/>
  <c r="K70" i="95"/>
  <c r="J70" i="95"/>
  <c r="I70" i="95"/>
  <c r="G70" i="95"/>
  <c r="M69" i="95"/>
  <c r="K69" i="95"/>
  <c r="J69" i="95"/>
  <c r="I69" i="95"/>
  <c r="G69" i="95"/>
  <c r="M68" i="95"/>
  <c r="K68" i="95"/>
  <c r="J68" i="95"/>
  <c r="I68" i="95"/>
  <c r="G68" i="95"/>
  <c r="M67" i="95"/>
  <c r="K67" i="95"/>
  <c r="J67" i="95"/>
  <c r="I67" i="95"/>
  <c r="G67" i="95"/>
  <c r="M66" i="95"/>
  <c r="K66" i="95"/>
  <c r="I66" i="95"/>
  <c r="G66" i="95"/>
  <c r="M65" i="95"/>
  <c r="K65" i="95"/>
  <c r="I65" i="95"/>
  <c r="G65" i="95"/>
  <c r="M64" i="95"/>
  <c r="K64" i="95"/>
  <c r="I64" i="95"/>
  <c r="G64" i="95"/>
  <c r="M63" i="95"/>
  <c r="K63" i="95"/>
  <c r="I63" i="95"/>
  <c r="G63" i="95"/>
  <c r="M62" i="95"/>
  <c r="K62" i="95"/>
  <c r="I62" i="95"/>
  <c r="G62" i="95"/>
  <c r="M61" i="95"/>
  <c r="K61" i="95"/>
  <c r="J61" i="95"/>
  <c r="I61" i="95"/>
  <c r="G61" i="95"/>
  <c r="M60" i="95"/>
  <c r="K60" i="95"/>
  <c r="J60" i="95"/>
  <c r="I60" i="95"/>
  <c r="G60" i="95"/>
  <c r="M59" i="95"/>
  <c r="K59" i="95"/>
  <c r="J59" i="95"/>
  <c r="I59" i="95"/>
  <c r="G59" i="95"/>
  <c r="M58" i="95"/>
  <c r="K58" i="95"/>
  <c r="J58" i="95"/>
  <c r="I58" i="95"/>
  <c r="G58" i="95"/>
  <c r="M57" i="95"/>
  <c r="K57" i="95"/>
  <c r="J57" i="95"/>
  <c r="I57" i="95"/>
  <c r="G57" i="95"/>
  <c r="M56" i="95"/>
  <c r="K56" i="95"/>
  <c r="J56" i="95"/>
  <c r="I56" i="95"/>
  <c r="G56" i="95"/>
  <c r="M55" i="95"/>
  <c r="K55" i="95"/>
  <c r="J55" i="95"/>
  <c r="I55" i="95"/>
  <c r="G55" i="95"/>
  <c r="M54" i="95"/>
  <c r="K54" i="95"/>
  <c r="J54" i="95"/>
  <c r="I54" i="95"/>
  <c r="G54" i="95"/>
  <c r="M53" i="95"/>
  <c r="K53" i="95"/>
  <c r="J53" i="95"/>
  <c r="I53" i="95"/>
  <c r="G53" i="95"/>
  <c r="M52" i="95"/>
  <c r="K52" i="95"/>
  <c r="J52" i="95"/>
  <c r="I52" i="95"/>
  <c r="G52" i="95"/>
  <c r="M51" i="95"/>
  <c r="K51" i="95"/>
  <c r="J51" i="95"/>
  <c r="I51" i="95"/>
  <c r="G51" i="95"/>
  <c r="M50" i="95"/>
  <c r="K50" i="95"/>
  <c r="J50" i="95"/>
  <c r="I50" i="95"/>
  <c r="G50" i="95"/>
  <c r="M49" i="95"/>
  <c r="K49" i="95"/>
  <c r="J49" i="95"/>
  <c r="I49" i="95"/>
  <c r="G49" i="95"/>
  <c r="M48" i="95"/>
  <c r="K48" i="95"/>
  <c r="J48" i="95"/>
  <c r="I48" i="95"/>
  <c r="G48" i="95"/>
  <c r="M47" i="95"/>
  <c r="K47" i="95"/>
  <c r="J47" i="95"/>
  <c r="I47" i="95"/>
  <c r="G47" i="95"/>
  <c r="M46" i="95"/>
  <c r="K46" i="95"/>
  <c r="I46" i="95"/>
  <c r="G46" i="95"/>
  <c r="M45" i="95"/>
  <c r="K45" i="95"/>
  <c r="J45" i="95"/>
  <c r="I45" i="95"/>
  <c r="G45" i="95"/>
  <c r="M44" i="95"/>
  <c r="K44" i="95"/>
  <c r="J44" i="95"/>
  <c r="I44" i="95"/>
  <c r="G44" i="95"/>
  <c r="M43" i="95"/>
  <c r="K43" i="95"/>
  <c r="J43" i="95"/>
  <c r="I43" i="95"/>
  <c r="G43" i="95"/>
  <c r="M42" i="95"/>
  <c r="K42" i="95"/>
  <c r="J42" i="95"/>
  <c r="I42" i="95"/>
  <c r="G42" i="95"/>
  <c r="M41" i="95"/>
  <c r="K41" i="95"/>
  <c r="J41" i="95"/>
  <c r="I41" i="95"/>
  <c r="G41" i="95"/>
  <c r="M40" i="95"/>
  <c r="K40" i="95"/>
  <c r="J40" i="95"/>
  <c r="I40" i="95"/>
  <c r="G40" i="95"/>
  <c r="M39" i="95"/>
  <c r="K39" i="95"/>
  <c r="J39" i="95"/>
  <c r="I39" i="95"/>
  <c r="G39" i="95"/>
  <c r="M38" i="95"/>
  <c r="K38" i="95"/>
  <c r="J38" i="95"/>
  <c r="I38" i="95"/>
  <c r="G38" i="95"/>
  <c r="M37" i="95"/>
  <c r="K37" i="95"/>
  <c r="J37" i="95"/>
  <c r="I37" i="95"/>
  <c r="G37" i="95"/>
  <c r="M36" i="95"/>
  <c r="K36" i="95"/>
  <c r="J36" i="95"/>
  <c r="I36" i="95"/>
  <c r="G36" i="95"/>
  <c r="M35" i="95"/>
  <c r="K35" i="95"/>
  <c r="J35" i="95"/>
  <c r="I35" i="95"/>
  <c r="G35" i="95"/>
  <c r="M34" i="95"/>
  <c r="K34" i="95"/>
  <c r="J34" i="95"/>
  <c r="I34" i="95"/>
  <c r="G34" i="95"/>
  <c r="M33" i="95"/>
  <c r="K33" i="95"/>
  <c r="J33" i="95"/>
  <c r="I33" i="95"/>
  <c r="G33" i="95"/>
  <c r="M32" i="95"/>
  <c r="K32" i="95"/>
  <c r="J32" i="95"/>
  <c r="I32" i="95"/>
  <c r="G32" i="95"/>
  <c r="M31" i="95"/>
  <c r="K31" i="95"/>
  <c r="J31" i="95"/>
  <c r="I31" i="95"/>
  <c r="G31" i="95"/>
  <c r="M30" i="95"/>
  <c r="K30" i="95"/>
  <c r="J30" i="95"/>
  <c r="I30" i="95"/>
  <c r="G30" i="95"/>
  <c r="M29" i="95"/>
  <c r="K29" i="95"/>
  <c r="J29" i="95"/>
  <c r="I29" i="95"/>
  <c r="G29" i="95"/>
  <c r="M28" i="95"/>
  <c r="K28" i="95"/>
  <c r="J28" i="95"/>
  <c r="I28" i="95"/>
  <c r="G28" i="95"/>
  <c r="M27" i="95"/>
  <c r="K27" i="95"/>
  <c r="J27" i="95"/>
  <c r="I27" i="95"/>
  <c r="G27" i="95"/>
  <c r="M26" i="95"/>
  <c r="K26" i="95"/>
  <c r="J26" i="95"/>
  <c r="I26" i="95"/>
  <c r="G26" i="95"/>
  <c r="M25" i="95"/>
  <c r="K25" i="95"/>
  <c r="J25" i="95"/>
  <c r="I25" i="95"/>
  <c r="G25" i="95"/>
  <c r="M24" i="95"/>
  <c r="K24" i="95"/>
  <c r="J24" i="95"/>
  <c r="I24" i="95"/>
  <c r="G24" i="95"/>
  <c r="M23" i="95"/>
  <c r="K23" i="95"/>
  <c r="J23" i="95"/>
  <c r="I23" i="95"/>
  <c r="G23" i="95"/>
  <c r="M22" i="95"/>
  <c r="K22" i="95"/>
  <c r="J22" i="95"/>
  <c r="I22" i="95"/>
  <c r="G22" i="95"/>
  <c r="M21" i="95"/>
  <c r="K21" i="95"/>
  <c r="J21" i="95"/>
  <c r="I21" i="95"/>
  <c r="G21" i="95"/>
  <c r="M20" i="95"/>
  <c r="K20" i="95"/>
  <c r="J20" i="95"/>
  <c r="I20" i="95"/>
  <c r="G20" i="95"/>
  <c r="M19" i="95"/>
  <c r="K19" i="95"/>
  <c r="J19" i="95"/>
  <c r="I19" i="95"/>
  <c r="G19" i="95"/>
  <c r="M18" i="95"/>
  <c r="K18" i="95"/>
  <c r="J18" i="95"/>
  <c r="I18" i="95"/>
  <c r="G18" i="95"/>
  <c r="M17" i="95"/>
  <c r="K17" i="95"/>
  <c r="J17" i="95"/>
  <c r="I17" i="95"/>
  <c r="G17" i="95"/>
  <c r="M16" i="95"/>
  <c r="K16" i="95"/>
  <c r="J16" i="95"/>
  <c r="I16" i="95"/>
  <c r="G16" i="95"/>
  <c r="M15" i="95"/>
  <c r="K15" i="95"/>
  <c r="J15" i="95"/>
  <c r="I15" i="95"/>
  <c r="G15" i="95"/>
  <c r="M14" i="95"/>
  <c r="K14" i="95"/>
  <c r="J14" i="95"/>
  <c r="I14" i="95"/>
  <c r="G14" i="95"/>
  <c r="M13" i="95"/>
  <c r="K13" i="95"/>
  <c r="J13" i="95"/>
  <c r="I13" i="95"/>
  <c r="G13" i="95"/>
  <c r="M12" i="95"/>
  <c r="K12" i="95"/>
  <c r="J12" i="95"/>
  <c r="I12" i="95"/>
  <c r="G12" i="95"/>
  <c r="M11" i="95"/>
  <c r="K11" i="95"/>
  <c r="J11" i="95"/>
  <c r="I11" i="95"/>
  <c r="G11" i="95"/>
  <c r="M10" i="95"/>
  <c r="K10" i="95"/>
  <c r="J10" i="95"/>
  <c r="I10" i="95"/>
  <c r="G10" i="95"/>
  <c r="M9" i="95"/>
  <c r="K9" i="95"/>
  <c r="J9" i="95"/>
  <c r="I9" i="95"/>
  <c r="G9" i="95"/>
  <c r="M8" i="95"/>
  <c r="K8" i="95"/>
  <c r="J8" i="95"/>
  <c r="I8" i="95"/>
  <c r="G8" i="95"/>
  <c r="M10" i="94"/>
  <c r="L10" i="94"/>
  <c r="K10" i="94"/>
  <c r="J10" i="94"/>
  <c r="I10" i="94"/>
  <c r="H10" i="94"/>
  <c r="G10" i="94"/>
  <c r="F10" i="94"/>
  <c r="M9" i="94"/>
  <c r="K9" i="94"/>
  <c r="I9" i="94"/>
  <c r="G9" i="94"/>
  <c r="M8" i="94"/>
  <c r="K8" i="94"/>
  <c r="I8" i="94"/>
  <c r="G8" i="94"/>
  <c r="M7" i="94"/>
  <c r="K7" i="94"/>
  <c r="I7" i="94"/>
  <c r="G7" i="94"/>
  <c r="M87" i="93"/>
  <c r="K87" i="93"/>
  <c r="I87" i="93"/>
  <c r="G87" i="93"/>
  <c r="F87" i="93"/>
  <c r="M86" i="93"/>
  <c r="K86" i="93"/>
  <c r="J86" i="93"/>
  <c r="I86" i="93"/>
  <c r="G86" i="93"/>
  <c r="M85" i="93"/>
  <c r="K85" i="93"/>
  <c r="J85" i="93"/>
  <c r="I85" i="93"/>
  <c r="G85" i="93"/>
  <c r="M84" i="93"/>
  <c r="K84" i="93"/>
  <c r="J84" i="93"/>
  <c r="I84" i="93"/>
  <c r="G84" i="93"/>
  <c r="M83" i="93"/>
  <c r="K83" i="93"/>
  <c r="J83" i="93"/>
  <c r="I83" i="93"/>
  <c r="G83" i="93"/>
  <c r="M82" i="93"/>
  <c r="K82" i="93"/>
  <c r="J82" i="93"/>
  <c r="I82" i="93"/>
  <c r="G82" i="93"/>
  <c r="M81" i="93"/>
  <c r="K81" i="93"/>
  <c r="J81" i="93"/>
  <c r="I81" i="93"/>
  <c r="G81" i="93"/>
  <c r="M80" i="93"/>
  <c r="K80" i="93"/>
  <c r="J80" i="93"/>
  <c r="I80" i="93"/>
  <c r="G80" i="93"/>
  <c r="M79" i="93"/>
  <c r="K79" i="93"/>
  <c r="J79" i="93"/>
  <c r="I79" i="93"/>
  <c r="G79" i="93"/>
  <c r="M78" i="93"/>
  <c r="K78" i="93"/>
  <c r="J78" i="93"/>
  <c r="I78" i="93"/>
  <c r="G78" i="93"/>
  <c r="M77" i="93"/>
  <c r="K77" i="93"/>
  <c r="J77" i="93"/>
  <c r="I77" i="93"/>
  <c r="G77" i="93"/>
  <c r="M76" i="93"/>
  <c r="K76" i="93"/>
  <c r="J76" i="93"/>
  <c r="I76" i="93"/>
  <c r="G76" i="93"/>
  <c r="M75" i="93"/>
  <c r="K75" i="93"/>
  <c r="J75" i="93"/>
  <c r="I75" i="93"/>
  <c r="G75" i="93"/>
  <c r="M74" i="93"/>
  <c r="K74" i="93"/>
  <c r="J74" i="93"/>
  <c r="I74" i="93"/>
  <c r="G74" i="93"/>
  <c r="M73" i="93"/>
  <c r="K73" i="93"/>
  <c r="J73" i="93"/>
  <c r="I73" i="93"/>
  <c r="G73" i="93"/>
  <c r="M72" i="93"/>
  <c r="K72" i="93"/>
  <c r="J72" i="93"/>
  <c r="I72" i="93"/>
  <c r="G72" i="93"/>
  <c r="M71" i="93"/>
  <c r="K71" i="93"/>
  <c r="J71" i="93"/>
  <c r="I71" i="93"/>
  <c r="G71" i="93"/>
  <c r="M70" i="93"/>
  <c r="K70" i="93"/>
  <c r="J70" i="93"/>
  <c r="I70" i="93"/>
  <c r="G70" i="93"/>
  <c r="M69" i="93"/>
  <c r="K69" i="93"/>
  <c r="J69" i="93"/>
  <c r="I69" i="93"/>
  <c r="G69" i="93"/>
  <c r="M68" i="93"/>
  <c r="K68" i="93"/>
  <c r="J68" i="93"/>
  <c r="I68" i="93"/>
  <c r="G68" i="93"/>
  <c r="M67" i="93"/>
  <c r="K67" i="93"/>
  <c r="J67" i="93"/>
  <c r="I67" i="93"/>
  <c r="G67" i="93"/>
  <c r="M66" i="93"/>
  <c r="K66" i="93"/>
  <c r="I66" i="93"/>
  <c r="G66" i="93"/>
  <c r="M65" i="93"/>
  <c r="K65" i="93"/>
  <c r="I65" i="93"/>
  <c r="G65" i="93"/>
  <c r="M64" i="93"/>
  <c r="K64" i="93"/>
  <c r="I64" i="93"/>
  <c r="G64" i="93"/>
  <c r="M63" i="93"/>
  <c r="K63" i="93"/>
  <c r="I63" i="93"/>
  <c r="G63" i="93"/>
  <c r="M62" i="93"/>
  <c r="K62" i="93"/>
  <c r="I62" i="93"/>
  <c r="G62" i="93"/>
  <c r="M61" i="93"/>
  <c r="K61" i="93"/>
  <c r="J61" i="93"/>
  <c r="I61" i="93"/>
  <c r="G61" i="93"/>
  <c r="M60" i="93"/>
  <c r="K60" i="93"/>
  <c r="J60" i="93"/>
  <c r="I60" i="93"/>
  <c r="G60" i="93"/>
  <c r="M59" i="93"/>
  <c r="K59" i="93"/>
  <c r="J59" i="93"/>
  <c r="I59" i="93"/>
  <c r="G59" i="93"/>
  <c r="M58" i="93"/>
  <c r="K58" i="93"/>
  <c r="J58" i="93"/>
  <c r="I58" i="93"/>
  <c r="G58" i="93"/>
  <c r="M57" i="93"/>
  <c r="K57" i="93"/>
  <c r="J57" i="93"/>
  <c r="I57" i="93"/>
  <c r="G57" i="93"/>
  <c r="M56" i="93"/>
  <c r="K56" i="93"/>
  <c r="J56" i="93"/>
  <c r="I56" i="93"/>
  <c r="G56" i="93"/>
  <c r="M55" i="93"/>
  <c r="K55" i="93"/>
  <c r="J55" i="93"/>
  <c r="I55" i="93"/>
  <c r="G55" i="93"/>
  <c r="M54" i="93"/>
  <c r="K54" i="93"/>
  <c r="J54" i="93"/>
  <c r="I54" i="93"/>
  <c r="G54" i="93"/>
  <c r="M53" i="93"/>
  <c r="K53" i="93"/>
  <c r="J53" i="93"/>
  <c r="I53" i="93"/>
  <c r="G53" i="93"/>
  <c r="M52" i="93"/>
  <c r="K52" i="93"/>
  <c r="J52" i="93"/>
  <c r="I52" i="93"/>
  <c r="G52" i="93"/>
  <c r="M51" i="93"/>
  <c r="K51" i="93"/>
  <c r="J51" i="93"/>
  <c r="I51" i="93"/>
  <c r="G51" i="93"/>
  <c r="M50" i="93"/>
  <c r="K50" i="93"/>
  <c r="J50" i="93"/>
  <c r="I50" i="93"/>
  <c r="G50" i="93"/>
  <c r="M49" i="93"/>
  <c r="K49" i="93"/>
  <c r="J49" i="93"/>
  <c r="I49" i="93"/>
  <c r="G49" i="93"/>
  <c r="M48" i="93"/>
  <c r="K48" i="93"/>
  <c r="J48" i="93"/>
  <c r="I48" i="93"/>
  <c r="G48" i="93"/>
  <c r="M47" i="93"/>
  <c r="K47" i="93"/>
  <c r="J47" i="93"/>
  <c r="I47" i="93"/>
  <c r="G47" i="93"/>
  <c r="M46" i="93"/>
  <c r="K46" i="93"/>
  <c r="I46" i="93"/>
  <c r="G46" i="93"/>
  <c r="M45" i="93"/>
  <c r="K45" i="93"/>
  <c r="J45" i="93"/>
  <c r="I45" i="93"/>
  <c r="G45" i="93"/>
  <c r="M44" i="93"/>
  <c r="K44" i="93"/>
  <c r="J44" i="93"/>
  <c r="I44" i="93"/>
  <c r="G44" i="93"/>
  <c r="M43" i="93"/>
  <c r="K43" i="93"/>
  <c r="J43" i="93"/>
  <c r="I43" i="93"/>
  <c r="G43" i="93"/>
  <c r="M42" i="93"/>
  <c r="K42" i="93"/>
  <c r="J42" i="93"/>
  <c r="I42" i="93"/>
  <c r="G42" i="93"/>
  <c r="M41" i="93"/>
  <c r="K41" i="93"/>
  <c r="J41" i="93"/>
  <c r="I41" i="93"/>
  <c r="G41" i="93"/>
  <c r="M40" i="93"/>
  <c r="K40" i="93"/>
  <c r="J40" i="93"/>
  <c r="I40" i="93"/>
  <c r="G40" i="93"/>
  <c r="M39" i="93"/>
  <c r="K39" i="93"/>
  <c r="J39" i="93"/>
  <c r="I39" i="93"/>
  <c r="G39" i="93"/>
  <c r="M38" i="93"/>
  <c r="K38" i="93"/>
  <c r="J38" i="93"/>
  <c r="I38" i="93"/>
  <c r="G38" i="93"/>
  <c r="M37" i="93"/>
  <c r="K37" i="93"/>
  <c r="J37" i="93"/>
  <c r="I37" i="93"/>
  <c r="G37" i="93"/>
  <c r="M36" i="93"/>
  <c r="K36" i="93"/>
  <c r="J36" i="93"/>
  <c r="I36" i="93"/>
  <c r="G36" i="93"/>
  <c r="M35" i="93"/>
  <c r="K35" i="93"/>
  <c r="J35" i="93"/>
  <c r="I35" i="93"/>
  <c r="G35" i="93"/>
  <c r="M34" i="93"/>
  <c r="K34" i="93"/>
  <c r="J34" i="93"/>
  <c r="I34" i="93"/>
  <c r="G34" i="93"/>
  <c r="M33" i="93"/>
  <c r="K33" i="93"/>
  <c r="J33" i="93"/>
  <c r="I33" i="93"/>
  <c r="G33" i="93"/>
  <c r="M32" i="93"/>
  <c r="K32" i="93"/>
  <c r="J32" i="93"/>
  <c r="I32" i="93"/>
  <c r="G32" i="93"/>
  <c r="M31" i="93"/>
  <c r="K31" i="93"/>
  <c r="J31" i="93"/>
  <c r="I31" i="93"/>
  <c r="G31" i="93"/>
  <c r="M30" i="93"/>
  <c r="K30" i="93"/>
  <c r="J30" i="93"/>
  <c r="I30" i="93"/>
  <c r="G30" i="93"/>
  <c r="M29" i="93"/>
  <c r="K29" i="93"/>
  <c r="J29" i="93"/>
  <c r="I29" i="93"/>
  <c r="G29" i="93"/>
  <c r="M28" i="93"/>
  <c r="K28" i="93"/>
  <c r="J28" i="93"/>
  <c r="I28" i="93"/>
  <c r="G28" i="93"/>
  <c r="M27" i="93"/>
  <c r="K27" i="93"/>
  <c r="J27" i="93"/>
  <c r="I27" i="93"/>
  <c r="G27" i="93"/>
  <c r="M26" i="93"/>
  <c r="K26" i="93"/>
  <c r="J26" i="93"/>
  <c r="I26" i="93"/>
  <c r="G26" i="93"/>
  <c r="M25" i="93"/>
  <c r="K25" i="93"/>
  <c r="J25" i="93"/>
  <c r="I25" i="93"/>
  <c r="G25" i="93"/>
  <c r="M24" i="93"/>
  <c r="K24" i="93"/>
  <c r="J24" i="93"/>
  <c r="I24" i="93"/>
  <c r="G24" i="93"/>
  <c r="M23" i="93"/>
  <c r="K23" i="93"/>
  <c r="J23" i="93"/>
  <c r="I23" i="93"/>
  <c r="G23" i="93"/>
  <c r="M22" i="93"/>
  <c r="K22" i="93"/>
  <c r="J22" i="93"/>
  <c r="I22" i="93"/>
  <c r="G22" i="93"/>
  <c r="M21" i="93"/>
  <c r="K21" i="93"/>
  <c r="J21" i="93"/>
  <c r="I21" i="93"/>
  <c r="G21" i="93"/>
  <c r="M20" i="93"/>
  <c r="K20" i="93"/>
  <c r="J20" i="93"/>
  <c r="I20" i="93"/>
  <c r="G20" i="93"/>
  <c r="M19" i="93"/>
  <c r="K19" i="93"/>
  <c r="J19" i="93"/>
  <c r="I19" i="93"/>
  <c r="G19" i="93"/>
  <c r="M18" i="93"/>
  <c r="K18" i="93"/>
  <c r="J18" i="93"/>
  <c r="I18" i="93"/>
  <c r="G18" i="93"/>
  <c r="M17" i="93"/>
  <c r="K17" i="93"/>
  <c r="J17" i="93"/>
  <c r="I17" i="93"/>
  <c r="G17" i="93"/>
  <c r="M16" i="93"/>
  <c r="K16" i="93"/>
  <c r="J16" i="93"/>
  <c r="I16" i="93"/>
  <c r="G16" i="93"/>
  <c r="M15" i="93"/>
  <c r="K15" i="93"/>
  <c r="J15" i="93"/>
  <c r="I15" i="93"/>
  <c r="G15" i="93"/>
  <c r="M14" i="93"/>
  <c r="K14" i="93"/>
  <c r="J14" i="93"/>
  <c r="I14" i="93"/>
  <c r="G14" i="93"/>
  <c r="M13" i="93"/>
  <c r="K13" i="93"/>
  <c r="J13" i="93"/>
  <c r="I13" i="93"/>
  <c r="G13" i="93"/>
  <c r="M12" i="93"/>
  <c r="K12" i="93"/>
  <c r="J12" i="93"/>
  <c r="I12" i="93"/>
  <c r="G12" i="93"/>
  <c r="M11" i="93"/>
  <c r="K11" i="93"/>
  <c r="J11" i="93"/>
  <c r="I11" i="93"/>
  <c r="G11" i="93"/>
  <c r="M10" i="93"/>
  <c r="K10" i="93"/>
  <c r="J10" i="93"/>
  <c r="I10" i="93"/>
  <c r="G10" i="93"/>
  <c r="M9" i="93"/>
  <c r="K9" i="93"/>
  <c r="J9" i="93"/>
  <c r="I9" i="93"/>
  <c r="G9" i="93"/>
  <c r="M8" i="93"/>
  <c r="K8" i="93"/>
  <c r="J8" i="93"/>
  <c r="I8" i="93"/>
  <c r="G8" i="93"/>
  <c r="M10" i="92"/>
  <c r="L10" i="92"/>
  <c r="K10" i="92"/>
  <c r="J10" i="92"/>
  <c r="I10" i="92"/>
  <c r="H10" i="92"/>
  <c r="G10" i="92"/>
  <c r="F10" i="92"/>
  <c r="M9" i="92"/>
  <c r="K9" i="92"/>
  <c r="I9" i="92"/>
  <c r="G9" i="92"/>
  <c r="M8" i="92"/>
  <c r="K8" i="92"/>
  <c r="I8" i="92"/>
  <c r="G8" i="92"/>
  <c r="M7" i="92"/>
  <c r="K7" i="92"/>
  <c r="I7" i="92"/>
  <c r="G7" i="92"/>
  <c r="M87" i="91"/>
  <c r="K87" i="91"/>
  <c r="I87" i="91"/>
  <c r="G87" i="91"/>
  <c r="F87" i="91"/>
  <c r="M86" i="91"/>
  <c r="K86" i="91"/>
  <c r="J86" i="91"/>
  <c r="I86" i="91"/>
  <c r="G86" i="91"/>
  <c r="M85" i="91"/>
  <c r="K85" i="91"/>
  <c r="J85" i="91"/>
  <c r="I85" i="91"/>
  <c r="G85" i="91"/>
  <c r="M84" i="91"/>
  <c r="K84" i="91"/>
  <c r="J84" i="91"/>
  <c r="I84" i="91"/>
  <c r="G84" i="91"/>
  <c r="M83" i="91"/>
  <c r="K83" i="91"/>
  <c r="J83" i="91"/>
  <c r="I83" i="91"/>
  <c r="G83" i="91"/>
  <c r="M82" i="91"/>
  <c r="K82" i="91"/>
  <c r="J82" i="91"/>
  <c r="I82" i="91"/>
  <c r="G82" i="91"/>
  <c r="M81" i="91"/>
  <c r="K81" i="91"/>
  <c r="J81" i="91"/>
  <c r="I81" i="91"/>
  <c r="G81" i="91"/>
  <c r="M80" i="91"/>
  <c r="K80" i="91"/>
  <c r="J80" i="91"/>
  <c r="I80" i="91"/>
  <c r="G80" i="91"/>
  <c r="M79" i="91"/>
  <c r="K79" i="91"/>
  <c r="J79" i="91"/>
  <c r="I79" i="91"/>
  <c r="G79" i="91"/>
  <c r="M78" i="91"/>
  <c r="K78" i="91"/>
  <c r="J78" i="91"/>
  <c r="I78" i="91"/>
  <c r="G78" i="91"/>
  <c r="M77" i="91"/>
  <c r="K77" i="91"/>
  <c r="J77" i="91"/>
  <c r="I77" i="91"/>
  <c r="G77" i="91"/>
  <c r="M76" i="91"/>
  <c r="K76" i="91"/>
  <c r="J76" i="91"/>
  <c r="I76" i="91"/>
  <c r="G76" i="91"/>
  <c r="M75" i="91"/>
  <c r="K75" i="91"/>
  <c r="J75" i="91"/>
  <c r="I75" i="91"/>
  <c r="G75" i="91"/>
  <c r="M74" i="91"/>
  <c r="K74" i="91"/>
  <c r="J74" i="91"/>
  <c r="I74" i="91"/>
  <c r="G74" i="91"/>
  <c r="M73" i="91"/>
  <c r="K73" i="91"/>
  <c r="J73" i="91"/>
  <c r="I73" i="91"/>
  <c r="G73" i="91"/>
  <c r="M72" i="91"/>
  <c r="K72" i="91"/>
  <c r="J72" i="91"/>
  <c r="I72" i="91"/>
  <c r="G72" i="91"/>
  <c r="M71" i="91"/>
  <c r="K71" i="91"/>
  <c r="J71" i="91"/>
  <c r="I71" i="91"/>
  <c r="G71" i="91"/>
  <c r="M70" i="91"/>
  <c r="K70" i="91"/>
  <c r="J70" i="91"/>
  <c r="I70" i="91"/>
  <c r="G70" i="91"/>
  <c r="M69" i="91"/>
  <c r="K69" i="91"/>
  <c r="J69" i="91"/>
  <c r="I69" i="91"/>
  <c r="G69" i="91"/>
  <c r="M68" i="91"/>
  <c r="K68" i="91"/>
  <c r="J68" i="91"/>
  <c r="I68" i="91"/>
  <c r="G68" i="91"/>
  <c r="M67" i="91"/>
  <c r="K67" i="91"/>
  <c r="J67" i="91"/>
  <c r="I67" i="91"/>
  <c r="G67" i="91"/>
  <c r="M66" i="91"/>
  <c r="K66" i="91"/>
  <c r="I66" i="91"/>
  <c r="G66" i="91"/>
  <c r="M65" i="91"/>
  <c r="K65" i="91"/>
  <c r="I65" i="91"/>
  <c r="G65" i="91"/>
  <c r="M64" i="91"/>
  <c r="K64" i="91"/>
  <c r="I64" i="91"/>
  <c r="G64" i="91"/>
  <c r="M63" i="91"/>
  <c r="K63" i="91"/>
  <c r="I63" i="91"/>
  <c r="G63" i="91"/>
  <c r="M62" i="91"/>
  <c r="K62" i="91"/>
  <c r="I62" i="91"/>
  <c r="G62" i="91"/>
  <c r="M61" i="91"/>
  <c r="K61" i="91"/>
  <c r="J61" i="91"/>
  <c r="I61" i="91"/>
  <c r="G61" i="91"/>
  <c r="M60" i="91"/>
  <c r="K60" i="91"/>
  <c r="J60" i="91"/>
  <c r="I60" i="91"/>
  <c r="G60" i="91"/>
  <c r="M59" i="91"/>
  <c r="K59" i="91"/>
  <c r="J59" i="91"/>
  <c r="I59" i="91"/>
  <c r="G59" i="91"/>
  <c r="M58" i="91"/>
  <c r="K58" i="91"/>
  <c r="J58" i="91"/>
  <c r="I58" i="91"/>
  <c r="G58" i="91"/>
  <c r="M57" i="91"/>
  <c r="K57" i="91"/>
  <c r="J57" i="91"/>
  <c r="I57" i="91"/>
  <c r="G57" i="91"/>
  <c r="M56" i="91"/>
  <c r="K56" i="91"/>
  <c r="J56" i="91"/>
  <c r="I56" i="91"/>
  <c r="G56" i="91"/>
  <c r="M55" i="91"/>
  <c r="K55" i="91"/>
  <c r="J55" i="91"/>
  <c r="I55" i="91"/>
  <c r="G55" i="91"/>
  <c r="M54" i="91"/>
  <c r="K54" i="91"/>
  <c r="J54" i="91"/>
  <c r="I54" i="91"/>
  <c r="G54" i="91"/>
  <c r="M53" i="91"/>
  <c r="K53" i="91"/>
  <c r="J53" i="91"/>
  <c r="I53" i="91"/>
  <c r="G53" i="91"/>
  <c r="M52" i="91"/>
  <c r="K52" i="91"/>
  <c r="J52" i="91"/>
  <c r="I52" i="91"/>
  <c r="G52" i="91"/>
  <c r="M51" i="91"/>
  <c r="K51" i="91"/>
  <c r="J51" i="91"/>
  <c r="I51" i="91"/>
  <c r="G51" i="91"/>
  <c r="M50" i="91"/>
  <c r="K50" i="91"/>
  <c r="J50" i="91"/>
  <c r="I50" i="91"/>
  <c r="G50" i="91"/>
  <c r="M49" i="91"/>
  <c r="K49" i="91"/>
  <c r="J49" i="91"/>
  <c r="I49" i="91"/>
  <c r="G49" i="91"/>
  <c r="M48" i="91"/>
  <c r="K48" i="91"/>
  <c r="J48" i="91"/>
  <c r="I48" i="91"/>
  <c r="G48" i="91"/>
  <c r="M47" i="91"/>
  <c r="K47" i="91"/>
  <c r="J47" i="91"/>
  <c r="I47" i="91"/>
  <c r="G47" i="91"/>
  <c r="M46" i="91"/>
  <c r="K46" i="91"/>
  <c r="I46" i="91"/>
  <c r="G46" i="91"/>
  <c r="M45" i="91"/>
  <c r="K45" i="91"/>
  <c r="J45" i="91"/>
  <c r="I45" i="91"/>
  <c r="G45" i="91"/>
  <c r="M44" i="91"/>
  <c r="K44" i="91"/>
  <c r="J44" i="91"/>
  <c r="I44" i="91"/>
  <c r="G44" i="91"/>
  <c r="M43" i="91"/>
  <c r="K43" i="91"/>
  <c r="J43" i="91"/>
  <c r="I43" i="91"/>
  <c r="G43" i="91"/>
  <c r="M42" i="91"/>
  <c r="K42" i="91"/>
  <c r="J42" i="91"/>
  <c r="I42" i="91"/>
  <c r="G42" i="91"/>
  <c r="M41" i="91"/>
  <c r="K41" i="91"/>
  <c r="J41" i="91"/>
  <c r="I41" i="91"/>
  <c r="G41" i="91"/>
  <c r="M40" i="91"/>
  <c r="K40" i="91"/>
  <c r="J40" i="91"/>
  <c r="I40" i="91"/>
  <c r="G40" i="91"/>
  <c r="M39" i="91"/>
  <c r="K39" i="91"/>
  <c r="J39" i="91"/>
  <c r="I39" i="91"/>
  <c r="G39" i="91"/>
  <c r="M38" i="91"/>
  <c r="K38" i="91"/>
  <c r="J38" i="91"/>
  <c r="I38" i="91"/>
  <c r="G38" i="91"/>
  <c r="M37" i="91"/>
  <c r="K37" i="91"/>
  <c r="J37" i="91"/>
  <c r="I37" i="91"/>
  <c r="G37" i="91"/>
  <c r="M36" i="91"/>
  <c r="K36" i="91"/>
  <c r="J36" i="91"/>
  <c r="I36" i="91"/>
  <c r="G36" i="91"/>
  <c r="M35" i="91"/>
  <c r="K35" i="91"/>
  <c r="J35" i="91"/>
  <c r="I35" i="91"/>
  <c r="G35" i="91"/>
  <c r="M34" i="91"/>
  <c r="K34" i="91"/>
  <c r="J34" i="91"/>
  <c r="I34" i="91"/>
  <c r="G34" i="91"/>
  <c r="M33" i="91"/>
  <c r="K33" i="91"/>
  <c r="J33" i="91"/>
  <c r="I33" i="91"/>
  <c r="G33" i="91"/>
  <c r="M32" i="91"/>
  <c r="K32" i="91"/>
  <c r="J32" i="91"/>
  <c r="I32" i="91"/>
  <c r="G32" i="91"/>
  <c r="M31" i="91"/>
  <c r="K31" i="91"/>
  <c r="J31" i="91"/>
  <c r="I31" i="91"/>
  <c r="G31" i="91"/>
  <c r="M30" i="91"/>
  <c r="K30" i="91"/>
  <c r="J30" i="91"/>
  <c r="I30" i="91"/>
  <c r="G30" i="91"/>
  <c r="M29" i="91"/>
  <c r="K29" i="91"/>
  <c r="J29" i="91"/>
  <c r="I29" i="91"/>
  <c r="G29" i="91"/>
  <c r="M28" i="91"/>
  <c r="K28" i="91"/>
  <c r="J28" i="91"/>
  <c r="I28" i="91"/>
  <c r="G28" i="91"/>
  <c r="M27" i="91"/>
  <c r="K27" i="91"/>
  <c r="J27" i="91"/>
  <c r="I27" i="91"/>
  <c r="G27" i="91"/>
  <c r="M26" i="91"/>
  <c r="K26" i="91"/>
  <c r="J26" i="91"/>
  <c r="I26" i="91"/>
  <c r="G26" i="91"/>
  <c r="M25" i="91"/>
  <c r="K25" i="91"/>
  <c r="J25" i="91"/>
  <c r="I25" i="91"/>
  <c r="G25" i="91"/>
  <c r="M24" i="91"/>
  <c r="K24" i="91"/>
  <c r="J24" i="91"/>
  <c r="I24" i="91"/>
  <c r="G24" i="91"/>
  <c r="M23" i="91"/>
  <c r="K23" i="91"/>
  <c r="J23" i="91"/>
  <c r="I23" i="91"/>
  <c r="G23" i="91"/>
  <c r="M22" i="91"/>
  <c r="K22" i="91"/>
  <c r="J22" i="91"/>
  <c r="I22" i="91"/>
  <c r="G22" i="91"/>
  <c r="M21" i="91"/>
  <c r="K21" i="91"/>
  <c r="J21" i="91"/>
  <c r="I21" i="91"/>
  <c r="G21" i="91"/>
  <c r="M20" i="91"/>
  <c r="K20" i="91"/>
  <c r="J20" i="91"/>
  <c r="I20" i="91"/>
  <c r="G20" i="91"/>
  <c r="M19" i="91"/>
  <c r="K19" i="91"/>
  <c r="J19" i="91"/>
  <c r="I19" i="91"/>
  <c r="G19" i="91"/>
  <c r="M18" i="91"/>
  <c r="K18" i="91"/>
  <c r="J18" i="91"/>
  <c r="I18" i="91"/>
  <c r="G18" i="91"/>
  <c r="M17" i="91"/>
  <c r="K17" i="91"/>
  <c r="J17" i="91"/>
  <c r="I17" i="91"/>
  <c r="G17" i="91"/>
  <c r="M16" i="91"/>
  <c r="K16" i="91"/>
  <c r="J16" i="91"/>
  <c r="I16" i="91"/>
  <c r="G16" i="91"/>
  <c r="M15" i="91"/>
  <c r="K15" i="91"/>
  <c r="J15" i="91"/>
  <c r="I15" i="91"/>
  <c r="G15" i="91"/>
  <c r="M14" i="91"/>
  <c r="K14" i="91"/>
  <c r="J14" i="91"/>
  <c r="I14" i="91"/>
  <c r="G14" i="91"/>
  <c r="M13" i="91"/>
  <c r="K13" i="91"/>
  <c r="J13" i="91"/>
  <c r="I13" i="91"/>
  <c r="G13" i="91"/>
  <c r="M12" i="91"/>
  <c r="K12" i="91"/>
  <c r="J12" i="91"/>
  <c r="I12" i="91"/>
  <c r="G12" i="91"/>
  <c r="M11" i="91"/>
  <c r="K11" i="91"/>
  <c r="J11" i="91"/>
  <c r="I11" i="91"/>
  <c r="G11" i="91"/>
  <c r="M10" i="91"/>
  <c r="K10" i="91"/>
  <c r="J10" i="91"/>
  <c r="I10" i="91"/>
  <c r="G10" i="91"/>
  <c r="M9" i="91"/>
  <c r="K9" i="91"/>
  <c r="J9" i="91"/>
  <c r="I9" i="91"/>
  <c r="G9" i="91"/>
  <c r="M8" i="91"/>
  <c r="K8" i="91"/>
  <c r="J8" i="91"/>
  <c r="I8" i="91"/>
  <c r="G8" i="91"/>
  <c r="M10" i="90"/>
  <c r="L10" i="90"/>
  <c r="K10" i="90"/>
  <c r="J10" i="90"/>
  <c r="I10" i="90"/>
  <c r="H10" i="90"/>
  <c r="G10" i="90"/>
  <c r="F10" i="90"/>
  <c r="M9" i="90"/>
  <c r="K9" i="90"/>
  <c r="I9" i="90"/>
  <c r="G9" i="90"/>
  <c r="M8" i="90"/>
  <c r="K8" i="90"/>
  <c r="I8" i="90"/>
  <c r="G8" i="90"/>
  <c r="M7" i="90"/>
  <c r="K7" i="90"/>
  <c r="I7" i="90"/>
  <c r="G7" i="90"/>
  <c r="M87" i="89"/>
  <c r="K87" i="89"/>
  <c r="I87" i="89"/>
  <c r="G87" i="89"/>
  <c r="F87" i="89"/>
  <c r="M86" i="89"/>
  <c r="K86" i="89"/>
  <c r="J86" i="89"/>
  <c r="I86" i="89"/>
  <c r="G86" i="89"/>
  <c r="M85" i="89"/>
  <c r="K85" i="89"/>
  <c r="J85" i="89"/>
  <c r="I85" i="89"/>
  <c r="G85" i="89"/>
  <c r="M84" i="89"/>
  <c r="K84" i="89"/>
  <c r="J84" i="89"/>
  <c r="I84" i="89"/>
  <c r="G84" i="89"/>
  <c r="M83" i="89"/>
  <c r="K83" i="89"/>
  <c r="J83" i="89"/>
  <c r="I83" i="89"/>
  <c r="G83" i="89"/>
  <c r="M82" i="89"/>
  <c r="K82" i="89"/>
  <c r="J82" i="89"/>
  <c r="I82" i="89"/>
  <c r="G82" i="89"/>
  <c r="M81" i="89"/>
  <c r="K81" i="89"/>
  <c r="J81" i="89"/>
  <c r="I81" i="89"/>
  <c r="G81" i="89"/>
  <c r="M80" i="89"/>
  <c r="K80" i="89"/>
  <c r="J80" i="89"/>
  <c r="I80" i="89"/>
  <c r="G80" i="89"/>
  <c r="M79" i="89"/>
  <c r="K79" i="89"/>
  <c r="J79" i="89"/>
  <c r="I79" i="89"/>
  <c r="G79" i="89"/>
  <c r="M78" i="89"/>
  <c r="K78" i="89"/>
  <c r="J78" i="89"/>
  <c r="I78" i="89"/>
  <c r="G78" i="89"/>
  <c r="M77" i="89"/>
  <c r="K77" i="89"/>
  <c r="J77" i="89"/>
  <c r="I77" i="89"/>
  <c r="G77" i="89"/>
  <c r="M76" i="89"/>
  <c r="K76" i="89"/>
  <c r="J76" i="89"/>
  <c r="I76" i="89"/>
  <c r="G76" i="89"/>
  <c r="M75" i="89"/>
  <c r="K75" i="89"/>
  <c r="J75" i="89"/>
  <c r="I75" i="89"/>
  <c r="G75" i="89"/>
  <c r="M74" i="89"/>
  <c r="K74" i="89"/>
  <c r="J74" i="89"/>
  <c r="I74" i="89"/>
  <c r="G74" i="89"/>
  <c r="M73" i="89"/>
  <c r="K73" i="89"/>
  <c r="J73" i="89"/>
  <c r="I73" i="89"/>
  <c r="G73" i="89"/>
  <c r="M72" i="89"/>
  <c r="K72" i="89"/>
  <c r="J72" i="89"/>
  <c r="I72" i="89"/>
  <c r="G72" i="89"/>
  <c r="M71" i="89"/>
  <c r="K71" i="89"/>
  <c r="J71" i="89"/>
  <c r="I71" i="89"/>
  <c r="G71" i="89"/>
  <c r="M70" i="89"/>
  <c r="K70" i="89"/>
  <c r="J70" i="89"/>
  <c r="I70" i="89"/>
  <c r="G70" i="89"/>
  <c r="M69" i="89"/>
  <c r="K69" i="89"/>
  <c r="J69" i="89"/>
  <c r="I69" i="89"/>
  <c r="G69" i="89"/>
  <c r="M68" i="89"/>
  <c r="K68" i="89"/>
  <c r="J68" i="89"/>
  <c r="I68" i="89"/>
  <c r="G68" i="89"/>
  <c r="M67" i="89"/>
  <c r="K67" i="89"/>
  <c r="J67" i="89"/>
  <c r="I67" i="89"/>
  <c r="G67" i="89"/>
  <c r="M66" i="89"/>
  <c r="K66" i="89"/>
  <c r="I66" i="89"/>
  <c r="G66" i="89"/>
  <c r="M65" i="89"/>
  <c r="K65" i="89"/>
  <c r="I65" i="89"/>
  <c r="G65" i="89"/>
  <c r="M64" i="89"/>
  <c r="K64" i="89"/>
  <c r="I64" i="89"/>
  <c r="G64" i="89"/>
  <c r="M63" i="89"/>
  <c r="K63" i="89"/>
  <c r="I63" i="89"/>
  <c r="G63" i="89"/>
  <c r="M62" i="89"/>
  <c r="K62" i="89"/>
  <c r="I62" i="89"/>
  <c r="G62" i="89"/>
  <c r="M61" i="89"/>
  <c r="K61" i="89"/>
  <c r="J61" i="89"/>
  <c r="I61" i="89"/>
  <c r="G61" i="89"/>
  <c r="M60" i="89"/>
  <c r="K60" i="89"/>
  <c r="J60" i="89"/>
  <c r="I60" i="89"/>
  <c r="G60" i="89"/>
  <c r="M59" i="89"/>
  <c r="K59" i="89"/>
  <c r="J59" i="89"/>
  <c r="I59" i="89"/>
  <c r="G59" i="89"/>
  <c r="M58" i="89"/>
  <c r="K58" i="89"/>
  <c r="J58" i="89"/>
  <c r="I58" i="89"/>
  <c r="G58" i="89"/>
  <c r="M57" i="89"/>
  <c r="K57" i="89"/>
  <c r="J57" i="89"/>
  <c r="I57" i="89"/>
  <c r="G57" i="89"/>
  <c r="M56" i="89"/>
  <c r="K56" i="89"/>
  <c r="J56" i="89"/>
  <c r="I56" i="89"/>
  <c r="G56" i="89"/>
  <c r="M55" i="89"/>
  <c r="K55" i="89"/>
  <c r="J55" i="89"/>
  <c r="I55" i="89"/>
  <c r="G55" i="89"/>
  <c r="M54" i="89"/>
  <c r="K54" i="89"/>
  <c r="J54" i="89"/>
  <c r="I54" i="89"/>
  <c r="G54" i="89"/>
  <c r="M53" i="89"/>
  <c r="K53" i="89"/>
  <c r="J53" i="89"/>
  <c r="I53" i="89"/>
  <c r="G53" i="89"/>
  <c r="M52" i="89"/>
  <c r="K52" i="89"/>
  <c r="J52" i="89"/>
  <c r="I52" i="89"/>
  <c r="G52" i="89"/>
  <c r="M51" i="89"/>
  <c r="K51" i="89"/>
  <c r="J51" i="89"/>
  <c r="I51" i="89"/>
  <c r="G51" i="89"/>
  <c r="M50" i="89"/>
  <c r="K50" i="89"/>
  <c r="J50" i="89"/>
  <c r="I50" i="89"/>
  <c r="G50" i="89"/>
  <c r="M49" i="89"/>
  <c r="K49" i="89"/>
  <c r="J49" i="89"/>
  <c r="I49" i="89"/>
  <c r="G49" i="89"/>
  <c r="M48" i="89"/>
  <c r="K48" i="89"/>
  <c r="J48" i="89"/>
  <c r="I48" i="89"/>
  <c r="G48" i="89"/>
  <c r="M47" i="89"/>
  <c r="K47" i="89"/>
  <c r="J47" i="89"/>
  <c r="I47" i="89"/>
  <c r="G47" i="89"/>
  <c r="M46" i="89"/>
  <c r="K46" i="89"/>
  <c r="I46" i="89"/>
  <c r="G46" i="89"/>
  <c r="M45" i="89"/>
  <c r="K45" i="89"/>
  <c r="J45" i="89"/>
  <c r="I45" i="89"/>
  <c r="G45" i="89"/>
  <c r="M44" i="89"/>
  <c r="K44" i="89"/>
  <c r="J44" i="89"/>
  <c r="I44" i="89"/>
  <c r="G44" i="89"/>
  <c r="M43" i="89"/>
  <c r="K43" i="89"/>
  <c r="J43" i="89"/>
  <c r="I43" i="89"/>
  <c r="G43" i="89"/>
  <c r="M42" i="89"/>
  <c r="K42" i="89"/>
  <c r="J42" i="89"/>
  <c r="I42" i="89"/>
  <c r="G42" i="89"/>
  <c r="M41" i="89"/>
  <c r="K41" i="89"/>
  <c r="J41" i="89"/>
  <c r="I41" i="89"/>
  <c r="G41" i="89"/>
  <c r="M40" i="89"/>
  <c r="K40" i="89"/>
  <c r="J40" i="89"/>
  <c r="I40" i="89"/>
  <c r="G40" i="89"/>
  <c r="M39" i="89"/>
  <c r="K39" i="89"/>
  <c r="J39" i="89"/>
  <c r="I39" i="89"/>
  <c r="G39" i="89"/>
  <c r="M38" i="89"/>
  <c r="K38" i="89"/>
  <c r="J38" i="89"/>
  <c r="I38" i="89"/>
  <c r="G38" i="89"/>
  <c r="M37" i="89"/>
  <c r="K37" i="89"/>
  <c r="J37" i="89"/>
  <c r="I37" i="89"/>
  <c r="G37" i="89"/>
  <c r="M36" i="89"/>
  <c r="K36" i="89"/>
  <c r="J36" i="89"/>
  <c r="I36" i="89"/>
  <c r="G36" i="89"/>
  <c r="M35" i="89"/>
  <c r="K35" i="89"/>
  <c r="J35" i="89"/>
  <c r="I35" i="89"/>
  <c r="G35" i="89"/>
  <c r="M34" i="89"/>
  <c r="K34" i="89"/>
  <c r="J34" i="89"/>
  <c r="I34" i="89"/>
  <c r="G34" i="89"/>
  <c r="M33" i="89"/>
  <c r="K33" i="89"/>
  <c r="J33" i="89"/>
  <c r="I33" i="89"/>
  <c r="G33" i="89"/>
  <c r="M32" i="89"/>
  <c r="K32" i="89"/>
  <c r="J32" i="89"/>
  <c r="I32" i="89"/>
  <c r="G32" i="89"/>
  <c r="M31" i="89"/>
  <c r="K31" i="89"/>
  <c r="J31" i="89"/>
  <c r="I31" i="89"/>
  <c r="G31" i="89"/>
  <c r="M30" i="89"/>
  <c r="K30" i="89"/>
  <c r="J30" i="89"/>
  <c r="I30" i="89"/>
  <c r="G30" i="89"/>
  <c r="M29" i="89"/>
  <c r="K29" i="89"/>
  <c r="J29" i="89"/>
  <c r="I29" i="89"/>
  <c r="G29" i="89"/>
  <c r="M28" i="89"/>
  <c r="K28" i="89"/>
  <c r="J28" i="89"/>
  <c r="I28" i="89"/>
  <c r="G28" i="89"/>
  <c r="M27" i="89"/>
  <c r="K27" i="89"/>
  <c r="J27" i="89"/>
  <c r="I27" i="89"/>
  <c r="G27" i="89"/>
  <c r="M26" i="89"/>
  <c r="K26" i="89"/>
  <c r="J26" i="89"/>
  <c r="I26" i="89"/>
  <c r="G26" i="89"/>
  <c r="M25" i="89"/>
  <c r="K25" i="89"/>
  <c r="J25" i="89"/>
  <c r="I25" i="89"/>
  <c r="G25" i="89"/>
  <c r="M24" i="89"/>
  <c r="K24" i="89"/>
  <c r="J24" i="89"/>
  <c r="I24" i="89"/>
  <c r="G24" i="89"/>
  <c r="M23" i="89"/>
  <c r="K23" i="89"/>
  <c r="J23" i="89"/>
  <c r="I23" i="89"/>
  <c r="G23" i="89"/>
  <c r="M22" i="89"/>
  <c r="K22" i="89"/>
  <c r="J22" i="89"/>
  <c r="I22" i="89"/>
  <c r="G22" i="89"/>
  <c r="M21" i="89"/>
  <c r="K21" i="89"/>
  <c r="J21" i="89"/>
  <c r="I21" i="89"/>
  <c r="G21" i="89"/>
  <c r="M20" i="89"/>
  <c r="K20" i="89"/>
  <c r="J20" i="89"/>
  <c r="I20" i="89"/>
  <c r="G20" i="89"/>
  <c r="M19" i="89"/>
  <c r="K19" i="89"/>
  <c r="J19" i="89"/>
  <c r="I19" i="89"/>
  <c r="G19" i="89"/>
  <c r="M18" i="89"/>
  <c r="K18" i="89"/>
  <c r="J18" i="89"/>
  <c r="I18" i="89"/>
  <c r="G18" i="89"/>
  <c r="M17" i="89"/>
  <c r="K17" i="89"/>
  <c r="J17" i="89"/>
  <c r="I17" i="89"/>
  <c r="G17" i="89"/>
  <c r="M16" i="89"/>
  <c r="K16" i="89"/>
  <c r="J16" i="89"/>
  <c r="I16" i="89"/>
  <c r="G16" i="89"/>
  <c r="M15" i="89"/>
  <c r="K15" i="89"/>
  <c r="J15" i="89"/>
  <c r="I15" i="89"/>
  <c r="G15" i="89"/>
  <c r="M14" i="89"/>
  <c r="K14" i="89"/>
  <c r="J14" i="89"/>
  <c r="I14" i="89"/>
  <c r="G14" i="89"/>
  <c r="M13" i="89"/>
  <c r="K13" i="89"/>
  <c r="J13" i="89"/>
  <c r="I13" i="89"/>
  <c r="G13" i="89"/>
  <c r="M12" i="89"/>
  <c r="K12" i="89"/>
  <c r="J12" i="89"/>
  <c r="I12" i="89"/>
  <c r="G12" i="89"/>
  <c r="M11" i="89"/>
  <c r="K11" i="89"/>
  <c r="J11" i="89"/>
  <c r="I11" i="89"/>
  <c r="G11" i="89"/>
  <c r="M10" i="89"/>
  <c r="K10" i="89"/>
  <c r="J10" i="89"/>
  <c r="I10" i="89"/>
  <c r="G10" i="89"/>
  <c r="M9" i="89"/>
  <c r="K9" i="89"/>
  <c r="J9" i="89"/>
  <c r="I9" i="89"/>
  <c r="G9" i="89"/>
  <c r="M8" i="89"/>
  <c r="K8" i="89"/>
  <c r="J8" i="89"/>
  <c r="I8" i="89"/>
  <c r="G8" i="89"/>
  <c r="M10" i="88"/>
  <c r="L10" i="88"/>
  <c r="K10" i="88"/>
  <c r="J10" i="88"/>
  <c r="I10" i="88"/>
  <c r="H10" i="88"/>
  <c r="G10" i="88"/>
  <c r="F10" i="88"/>
  <c r="M9" i="88"/>
  <c r="K9" i="88"/>
  <c r="I9" i="88"/>
  <c r="G9" i="88"/>
  <c r="M8" i="88"/>
  <c r="K8" i="88"/>
  <c r="I8" i="88"/>
  <c r="G8" i="88"/>
  <c r="M7" i="88"/>
  <c r="K7" i="88"/>
  <c r="I7" i="88"/>
  <c r="G7" i="88"/>
  <c r="M87" i="87"/>
  <c r="K87" i="87"/>
  <c r="I87" i="87"/>
  <c r="G87" i="87"/>
  <c r="F87" i="87"/>
  <c r="M86" i="87"/>
  <c r="K86" i="87"/>
  <c r="J86" i="87"/>
  <c r="I86" i="87"/>
  <c r="G86" i="87"/>
  <c r="M85" i="87"/>
  <c r="K85" i="87"/>
  <c r="J85" i="87"/>
  <c r="I85" i="87"/>
  <c r="G85" i="87"/>
  <c r="M84" i="87"/>
  <c r="K84" i="87"/>
  <c r="J84" i="87"/>
  <c r="I84" i="87"/>
  <c r="G84" i="87"/>
  <c r="M83" i="87"/>
  <c r="K83" i="87"/>
  <c r="J83" i="87"/>
  <c r="I83" i="87"/>
  <c r="G83" i="87"/>
  <c r="M82" i="87"/>
  <c r="K82" i="87"/>
  <c r="J82" i="87"/>
  <c r="I82" i="87"/>
  <c r="G82" i="87"/>
  <c r="M81" i="87"/>
  <c r="K81" i="87"/>
  <c r="J81" i="87"/>
  <c r="I81" i="87"/>
  <c r="G81" i="87"/>
  <c r="M80" i="87"/>
  <c r="K80" i="87"/>
  <c r="J80" i="87"/>
  <c r="I80" i="87"/>
  <c r="G80" i="87"/>
  <c r="M79" i="87"/>
  <c r="K79" i="87"/>
  <c r="J79" i="87"/>
  <c r="I79" i="87"/>
  <c r="G79" i="87"/>
  <c r="M78" i="87"/>
  <c r="K78" i="87"/>
  <c r="J78" i="87"/>
  <c r="I78" i="87"/>
  <c r="G78" i="87"/>
  <c r="M77" i="87"/>
  <c r="K77" i="87"/>
  <c r="J77" i="87"/>
  <c r="I77" i="87"/>
  <c r="G77" i="87"/>
  <c r="M76" i="87"/>
  <c r="K76" i="87"/>
  <c r="J76" i="87"/>
  <c r="I76" i="87"/>
  <c r="G76" i="87"/>
  <c r="M75" i="87"/>
  <c r="K75" i="87"/>
  <c r="J75" i="87"/>
  <c r="I75" i="87"/>
  <c r="G75" i="87"/>
  <c r="M74" i="87"/>
  <c r="K74" i="87"/>
  <c r="J74" i="87"/>
  <c r="I74" i="87"/>
  <c r="G74" i="87"/>
  <c r="M73" i="87"/>
  <c r="K73" i="87"/>
  <c r="J73" i="87"/>
  <c r="I73" i="87"/>
  <c r="G73" i="87"/>
  <c r="M72" i="87"/>
  <c r="K72" i="87"/>
  <c r="J72" i="87"/>
  <c r="I72" i="87"/>
  <c r="G72" i="87"/>
  <c r="M71" i="87"/>
  <c r="K71" i="87"/>
  <c r="J71" i="87"/>
  <c r="I71" i="87"/>
  <c r="G71" i="87"/>
  <c r="M70" i="87"/>
  <c r="K70" i="87"/>
  <c r="J70" i="87"/>
  <c r="I70" i="87"/>
  <c r="G70" i="87"/>
  <c r="M69" i="87"/>
  <c r="K69" i="87"/>
  <c r="J69" i="87"/>
  <c r="I69" i="87"/>
  <c r="G69" i="87"/>
  <c r="M68" i="87"/>
  <c r="K68" i="87"/>
  <c r="J68" i="87"/>
  <c r="I68" i="87"/>
  <c r="G68" i="87"/>
  <c r="M67" i="87"/>
  <c r="K67" i="87"/>
  <c r="J67" i="87"/>
  <c r="I67" i="87"/>
  <c r="G67" i="87"/>
  <c r="M66" i="87"/>
  <c r="K66" i="87"/>
  <c r="I66" i="87"/>
  <c r="G66" i="87"/>
  <c r="M65" i="87"/>
  <c r="K65" i="87"/>
  <c r="I65" i="87"/>
  <c r="G65" i="87"/>
  <c r="M64" i="87"/>
  <c r="K64" i="87"/>
  <c r="I64" i="87"/>
  <c r="G64" i="87"/>
  <c r="M63" i="87"/>
  <c r="K63" i="87"/>
  <c r="I63" i="87"/>
  <c r="G63" i="87"/>
  <c r="M62" i="87"/>
  <c r="K62" i="87"/>
  <c r="I62" i="87"/>
  <c r="G62" i="87"/>
  <c r="M61" i="87"/>
  <c r="K61" i="87"/>
  <c r="J61" i="87"/>
  <c r="I61" i="87"/>
  <c r="G61" i="87"/>
  <c r="M60" i="87"/>
  <c r="K60" i="87"/>
  <c r="J60" i="87"/>
  <c r="I60" i="87"/>
  <c r="G60" i="87"/>
  <c r="M59" i="87"/>
  <c r="K59" i="87"/>
  <c r="J59" i="87"/>
  <c r="I59" i="87"/>
  <c r="G59" i="87"/>
  <c r="M58" i="87"/>
  <c r="K58" i="87"/>
  <c r="J58" i="87"/>
  <c r="I58" i="87"/>
  <c r="G58" i="87"/>
  <c r="M57" i="87"/>
  <c r="K57" i="87"/>
  <c r="J57" i="87"/>
  <c r="I57" i="87"/>
  <c r="G57" i="87"/>
  <c r="M56" i="87"/>
  <c r="K56" i="87"/>
  <c r="J56" i="87"/>
  <c r="I56" i="87"/>
  <c r="G56" i="87"/>
  <c r="M55" i="87"/>
  <c r="K55" i="87"/>
  <c r="J55" i="87"/>
  <c r="I55" i="87"/>
  <c r="G55" i="87"/>
  <c r="M54" i="87"/>
  <c r="K54" i="87"/>
  <c r="J54" i="87"/>
  <c r="I54" i="87"/>
  <c r="G54" i="87"/>
  <c r="M53" i="87"/>
  <c r="K53" i="87"/>
  <c r="J53" i="87"/>
  <c r="I53" i="87"/>
  <c r="G53" i="87"/>
  <c r="M52" i="87"/>
  <c r="K52" i="87"/>
  <c r="J52" i="87"/>
  <c r="I52" i="87"/>
  <c r="G52" i="87"/>
  <c r="M51" i="87"/>
  <c r="K51" i="87"/>
  <c r="J51" i="87"/>
  <c r="I51" i="87"/>
  <c r="G51" i="87"/>
  <c r="M50" i="87"/>
  <c r="K50" i="87"/>
  <c r="J50" i="87"/>
  <c r="I50" i="87"/>
  <c r="G50" i="87"/>
  <c r="M49" i="87"/>
  <c r="K49" i="87"/>
  <c r="J49" i="87"/>
  <c r="I49" i="87"/>
  <c r="G49" i="87"/>
  <c r="M48" i="87"/>
  <c r="K48" i="87"/>
  <c r="J48" i="87"/>
  <c r="I48" i="87"/>
  <c r="G48" i="87"/>
  <c r="M47" i="87"/>
  <c r="K47" i="87"/>
  <c r="J47" i="87"/>
  <c r="I47" i="87"/>
  <c r="G47" i="87"/>
  <c r="M46" i="87"/>
  <c r="K46" i="87"/>
  <c r="I46" i="87"/>
  <c r="G46" i="87"/>
  <c r="M45" i="87"/>
  <c r="K45" i="87"/>
  <c r="J45" i="87"/>
  <c r="I45" i="87"/>
  <c r="G45" i="87"/>
  <c r="M44" i="87"/>
  <c r="K44" i="87"/>
  <c r="J44" i="87"/>
  <c r="I44" i="87"/>
  <c r="G44" i="87"/>
  <c r="M43" i="87"/>
  <c r="K43" i="87"/>
  <c r="J43" i="87"/>
  <c r="I43" i="87"/>
  <c r="G43" i="87"/>
  <c r="M42" i="87"/>
  <c r="K42" i="87"/>
  <c r="J42" i="87"/>
  <c r="I42" i="87"/>
  <c r="G42" i="87"/>
  <c r="M41" i="87"/>
  <c r="K41" i="87"/>
  <c r="J41" i="87"/>
  <c r="I41" i="87"/>
  <c r="G41" i="87"/>
  <c r="M40" i="87"/>
  <c r="K40" i="87"/>
  <c r="J40" i="87"/>
  <c r="I40" i="87"/>
  <c r="G40" i="87"/>
  <c r="M39" i="87"/>
  <c r="K39" i="87"/>
  <c r="J39" i="87"/>
  <c r="I39" i="87"/>
  <c r="G39" i="87"/>
  <c r="M38" i="87"/>
  <c r="K38" i="87"/>
  <c r="J38" i="87"/>
  <c r="I38" i="87"/>
  <c r="G38" i="87"/>
  <c r="M37" i="87"/>
  <c r="K37" i="87"/>
  <c r="J37" i="87"/>
  <c r="I37" i="87"/>
  <c r="G37" i="87"/>
  <c r="M36" i="87"/>
  <c r="K36" i="87"/>
  <c r="J36" i="87"/>
  <c r="I36" i="87"/>
  <c r="G36" i="87"/>
  <c r="M35" i="87"/>
  <c r="K35" i="87"/>
  <c r="J35" i="87"/>
  <c r="I35" i="87"/>
  <c r="G35" i="87"/>
  <c r="M34" i="87"/>
  <c r="K34" i="87"/>
  <c r="J34" i="87"/>
  <c r="I34" i="87"/>
  <c r="G34" i="87"/>
  <c r="M33" i="87"/>
  <c r="K33" i="87"/>
  <c r="J33" i="87"/>
  <c r="I33" i="87"/>
  <c r="G33" i="87"/>
  <c r="M32" i="87"/>
  <c r="K32" i="87"/>
  <c r="J32" i="87"/>
  <c r="I32" i="87"/>
  <c r="G32" i="87"/>
  <c r="M31" i="87"/>
  <c r="K31" i="87"/>
  <c r="J31" i="87"/>
  <c r="I31" i="87"/>
  <c r="G31" i="87"/>
  <c r="M30" i="87"/>
  <c r="K30" i="87"/>
  <c r="J30" i="87"/>
  <c r="I30" i="87"/>
  <c r="G30" i="87"/>
  <c r="M29" i="87"/>
  <c r="K29" i="87"/>
  <c r="J29" i="87"/>
  <c r="I29" i="87"/>
  <c r="G29" i="87"/>
  <c r="M28" i="87"/>
  <c r="K28" i="87"/>
  <c r="J28" i="87"/>
  <c r="I28" i="87"/>
  <c r="G28" i="87"/>
  <c r="M27" i="87"/>
  <c r="K27" i="87"/>
  <c r="J27" i="87"/>
  <c r="I27" i="87"/>
  <c r="G27" i="87"/>
  <c r="M26" i="87"/>
  <c r="K26" i="87"/>
  <c r="J26" i="87"/>
  <c r="I26" i="87"/>
  <c r="G26" i="87"/>
  <c r="M25" i="87"/>
  <c r="K25" i="87"/>
  <c r="J25" i="87"/>
  <c r="I25" i="87"/>
  <c r="G25" i="87"/>
  <c r="M24" i="87"/>
  <c r="K24" i="87"/>
  <c r="J24" i="87"/>
  <c r="I24" i="87"/>
  <c r="G24" i="87"/>
  <c r="M23" i="87"/>
  <c r="K23" i="87"/>
  <c r="J23" i="87"/>
  <c r="I23" i="87"/>
  <c r="G23" i="87"/>
  <c r="M22" i="87"/>
  <c r="K22" i="87"/>
  <c r="J22" i="87"/>
  <c r="I22" i="87"/>
  <c r="G22" i="87"/>
  <c r="M21" i="87"/>
  <c r="K21" i="87"/>
  <c r="J21" i="87"/>
  <c r="I21" i="87"/>
  <c r="G21" i="87"/>
  <c r="M20" i="87"/>
  <c r="K20" i="87"/>
  <c r="J20" i="87"/>
  <c r="I20" i="87"/>
  <c r="G20" i="87"/>
  <c r="M19" i="87"/>
  <c r="K19" i="87"/>
  <c r="J19" i="87"/>
  <c r="I19" i="87"/>
  <c r="G19" i="87"/>
  <c r="M18" i="87"/>
  <c r="K18" i="87"/>
  <c r="J18" i="87"/>
  <c r="I18" i="87"/>
  <c r="G18" i="87"/>
  <c r="M17" i="87"/>
  <c r="K17" i="87"/>
  <c r="J17" i="87"/>
  <c r="I17" i="87"/>
  <c r="G17" i="87"/>
  <c r="M16" i="87"/>
  <c r="K16" i="87"/>
  <c r="J16" i="87"/>
  <c r="I16" i="87"/>
  <c r="G16" i="87"/>
  <c r="M15" i="87"/>
  <c r="K15" i="87"/>
  <c r="J15" i="87"/>
  <c r="I15" i="87"/>
  <c r="G15" i="87"/>
  <c r="M14" i="87"/>
  <c r="K14" i="87"/>
  <c r="J14" i="87"/>
  <c r="I14" i="87"/>
  <c r="G14" i="87"/>
  <c r="M13" i="87"/>
  <c r="K13" i="87"/>
  <c r="J13" i="87"/>
  <c r="I13" i="87"/>
  <c r="G13" i="87"/>
  <c r="M12" i="87"/>
  <c r="K12" i="87"/>
  <c r="J12" i="87"/>
  <c r="I12" i="87"/>
  <c r="G12" i="87"/>
  <c r="M11" i="87"/>
  <c r="K11" i="87"/>
  <c r="J11" i="87"/>
  <c r="I11" i="87"/>
  <c r="G11" i="87"/>
  <c r="M10" i="87"/>
  <c r="K10" i="87"/>
  <c r="J10" i="87"/>
  <c r="I10" i="87"/>
  <c r="G10" i="87"/>
  <c r="M9" i="87"/>
  <c r="K9" i="87"/>
  <c r="J9" i="87"/>
  <c r="I9" i="87"/>
  <c r="G9" i="87"/>
  <c r="M8" i="87"/>
  <c r="K8" i="87"/>
  <c r="J8" i="87"/>
  <c r="I8" i="87"/>
  <c r="G8" i="87"/>
  <c r="M10" i="86"/>
  <c r="L10" i="86"/>
  <c r="K10" i="86"/>
  <c r="J10" i="86"/>
  <c r="I10" i="86"/>
  <c r="H10" i="86"/>
  <c r="G10" i="86"/>
  <c r="F10" i="86"/>
  <c r="M9" i="86"/>
  <c r="K9" i="86"/>
  <c r="I9" i="86"/>
  <c r="G9" i="86"/>
  <c r="M8" i="86"/>
  <c r="K8" i="86"/>
  <c r="I8" i="86"/>
  <c r="G8" i="86"/>
  <c r="M7" i="86"/>
  <c r="K7" i="86"/>
  <c r="I7" i="86"/>
  <c r="G7" i="86"/>
  <c r="M10" i="85"/>
  <c r="L10" i="85"/>
  <c r="K10" i="85"/>
  <c r="J10" i="85"/>
  <c r="I10" i="85"/>
  <c r="H10" i="85"/>
  <c r="G10" i="85"/>
  <c r="F10" i="85"/>
  <c r="M9" i="85"/>
  <c r="K9" i="85"/>
  <c r="I9" i="85"/>
  <c r="G9" i="85"/>
  <c r="M8" i="85"/>
  <c r="K8" i="85"/>
  <c r="I8" i="85"/>
  <c r="G8" i="85"/>
  <c r="M7" i="85"/>
  <c r="K7" i="85"/>
  <c r="I7" i="85"/>
  <c r="G7" i="85"/>
  <c r="M87" i="83"/>
  <c r="K87" i="83"/>
  <c r="I87" i="83"/>
  <c r="G87" i="83"/>
  <c r="F87" i="83"/>
  <c r="M86" i="83"/>
  <c r="K86" i="83"/>
  <c r="J86" i="83"/>
  <c r="I86" i="83"/>
  <c r="G86" i="83"/>
  <c r="M85" i="83"/>
  <c r="K85" i="83"/>
  <c r="J85" i="83"/>
  <c r="I85" i="83"/>
  <c r="G85" i="83"/>
  <c r="M84" i="83"/>
  <c r="K84" i="83"/>
  <c r="J84" i="83"/>
  <c r="I84" i="83"/>
  <c r="G84" i="83"/>
  <c r="M83" i="83"/>
  <c r="K83" i="83"/>
  <c r="J83" i="83"/>
  <c r="I83" i="83"/>
  <c r="G83" i="83"/>
  <c r="M82" i="83"/>
  <c r="K82" i="83"/>
  <c r="J82" i="83"/>
  <c r="I82" i="83"/>
  <c r="G82" i="83"/>
  <c r="M81" i="83"/>
  <c r="K81" i="83"/>
  <c r="J81" i="83"/>
  <c r="I81" i="83"/>
  <c r="G81" i="83"/>
  <c r="M80" i="83"/>
  <c r="K80" i="83"/>
  <c r="J80" i="83"/>
  <c r="I80" i="83"/>
  <c r="G80" i="83"/>
  <c r="M79" i="83"/>
  <c r="K79" i="83"/>
  <c r="J79" i="83"/>
  <c r="I79" i="83"/>
  <c r="G79" i="83"/>
  <c r="M78" i="83"/>
  <c r="K78" i="83"/>
  <c r="J78" i="83"/>
  <c r="I78" i="83"/>
  <c r="G78" i="83"/>
  <c r="M77" i="83"/>
  <c r="K77" i="83"/>
  <c r="J77" i="83"/>
  <c r="I77" i="83"/>
  <c r="G77" i="83"/>
  <c r="M76" i="83"/>
  <c r="K76" i="83"/>
  <c r="J76" i="83"/>
  <c r="I76" i="83"/>
  <c r="G76" i="83"/>
  <c r="M75" i="83"/>
  <c r="K75" i="83"/>
  <c r="J75" i="83"/>
  <c r="I75" i="83"/>
  <c r="G75" i="83"/>
  <c r="M74" i="83"/>
  <c r="K74" i="83"/>
  <c r="J74" i="83"/>
  <c r="I74" i="83"/>
  <c r="G74" i="83"/>
  <c r="M73" i="83"/>
  <c r="K73" i="83"/>
  <c r="J73" i="83"/>
  <c r="I73" i="83"/>
  <c r="G73" i="83"/>
  <c r="M72" i="83"/>
  <c r="K72" i="83"/>
  <c r="J72" i="83"/>
  <c r="I72" i="83"/>
  <c r="G72" i="83"/>
  <c r="M71" i="83"/>
  <c r="K71" i="83"/>
  <c r="J71" i="83"/>
  <c r="I71" i="83"/>
  <c r="G71" i="83"/>
  <c r="M70" i="83"/>
  <c r="K70" i="83"/>
  <c r="J70" i="83"/>
  <c r="I70" i="83"/>
  <c r="G70" i="83"/>
  <c r="M69" i="83"/>
  <c r="K69" i="83"/>
  <c r="J69" i="83"/>
  <c r="I69" i="83"/>
  <c r="G69" i="83"/>
  <c r="M68" i="83"/>
  <c r="K68" i="83"/>
  <c r="J68" i="83"/>
  <c r="I68" i="83"/>
  <c r="G68" i="83"/>
  <c r="M67" i="83"/>
  <c r="K67" i="83"/>
  <c r="J67" i="83"/>
  <c r="I67" i="83"/>
  <c r="G67" i="83"/>
  <c r="M66" i="83"/>
  <c r="K66" i="83"/>
  <c r="I66" i="83"/>
  <c r="G66" i="83"/>
  <c r="M65" i="83"/>
  <c r="K65" i="83"/>
  <c r="I65" i="83"/>
  <c r="G65" i="83"/>
  <c r="M64" i="83"/>
  <c r="K64" i="83"/>
  <c r="I64" i="83"/>
  <c r="G64" i="83"/>
  <c r="M63" i="83"/>
  <c r="K63" i="83"/>
  <c r="I63" i="83"/>
  <c r="G63" i="83"/>
  <c r="M62" i="83"/>
  <c r="K62" i="83"/>
  <c r="I62" i="83"/>
  <c r="G62" i="83"/>
  <c r="M61" i="83"/>
  <c r="K61" i="83"/>
  <c r="J61" i="83"/>
  <c r="I61" i="83"/>
  <c r="G61" i="83"/>
  <c r="M60" i="83"/>
  <c r="K60" i="83"/>
  <c r="J60" i="83"/>
  <c r="I60" i="83"/>
  <c r="G60" i="83"/>
  <c r="M59" i="83"/>
  <c r="K59" i="83"/>
  <c r="J59" i="83"/>
  <c r="I59" i="83"/>
  <c r="G59" i="83"/>
  <c r="M58" i="83"/>
  <c r="K58" i="83"/>
  <c r="J58" i="83"/>
  <c r="I58" i="83"/>
  <c r="G58" i="83"/>
  <c r="M57" i="83"/>
  <c r="K57" i="83"/>
  <c r="J57" i="83"/>
  <c r="I57" i="83"/>
  <c r="G57" i="83"/>
  <c r="M56" i="83"/>
  <c r="K56" i="83"/>
  <c r="J56" i="83"/>
  <c r="I56" i="83"/>
  <c r="G56" i="83"/>
  <c r="M55" i="83"/>
  <c r="K55" i="83"/>
  <c r="J55" i="83"/>
  <c r="I55" i="83"/>
  <c r="G55" i="83"/>
  <c r="M54" i="83"/>
  <c r="K54" i="83"/>
  <c r="J54" i="83"/>
  <c r="I54" i="83"/>
  <c r="G54" i="83"/>
  <c r="M53" i="83"/>
  <c r="K53" i="83"/>
  <c r="J53" i="83"/>
  <c r="I53" i="83"/>
  <c r="G53" i="83"/>
  <c r="M52" i="83"/>
  <c r="K52" i="83"/>
  <c r="J52" i="83"/>
  <c r="I52" i="83"/>
  <c r="G52" i="83"/>
  <c r="M51" i="83"/>
  <c r="K51" i="83"/>
  <c r="J51" i="83"/>
  <c r="I51" i="83"/>
  <c r="G51" i="83"/>
  <c r="M50" i="83"/>
  <c r="K50" i="83"/>
  <c r="J50" i="83"/>
  <c r="I50" i="83"/>
  <c r="G50" i="83"/>
  <c r="M49" i="83"/>
  <c r="K49" i="83"/>
  <c r="J49" i="83"/>
  <c r="I49" i="83"/>
  <c r="G49" i="83"/>
  <c r="M48" i="83"/>
  <c r="K48" i="83"/>
  <c r="J48" i="83"/>
  <c r="I48" i="83"/>
  <c r="G48" i="83"/>
  <c r="M47" i="83"/>
  <c r="K47" i="83"/>
  <c r="J47" i="83"/>
  <c r="I47" i="83"/>
  <c r="G47" i="83"/>
  <c r="M46" i="83"/>
  <c r="K46" i="83"/>
  <c r="I46" i="83"/>
  <c r="G46" i="83"/>
  <c r="M45" i="83"/>
  <c r="K45" i="83"/>
  <c r="J45" i="83"/>
  <c r="I45" i="83"/>
  <c r="G45" i="83"/>
  <c r="M44" i="83"/>
  <c r="K44" i="83"/>
  <c r="J44" i="83"/>
  <c r="I44" i="83"/>
  <c r="G44" i="83"/>
  <c r="M43" i="83"/>
  <c r="K43" i="83"/>
  <c r="J43" i="83"/>
  <c r="I43" i="83"/>
  <c r="G43" i="83"/>
  <c r="M42" i="83"/>
  <c r="K42" i="83"/>
  <c r="J42" i="83"/>
  <c r="I42" i="83"/>
  <c r="G42" i="83"/>
  <c r="M41" i="83"/>
  <c r="K41" i="83"/>
  <c r="J41" i="83"/>
  <c r="I41" i="83"/>
  <c r="G41" i="83"/>
  <c r="M40" i="83"/>
  <c r="K40" i="83"/>
  <c r="J40" i="83"/>
  <c r="I40" i="83"/>
  <c r="G40" i="83"/>
  <c r="M39" i="83"/>
  <c r="K39" i="83"/>
  <c r="J39" i="83"/>
  <c r="I39" i="83"/>
  <c r="G39" i="83"/>
  <c r="M38" i="83"/>
  <c r="K38" i="83"/>
  <c r="J38" i="83"/>
  <c r="I38" i="83"/>
  <c r="G38" i="83"/>
  <c r="M37" i="83"/>
  <c r="K37" i="83"/>
  <c r="J37" i="83"/>
  <c r="I37" i="83"/>
  <c r="G37" i="83"/>
  <c r="M36" i="83"/>
  <c r="K36" i="83"/>
  <c r="J36" i="83"/>
  <c r="I36" i="83"/>
  <c r="G36" i="83"/>
  <c r="M35" i="83"/>
  <c r="K35" i="83"/>
  <c r="J35" i="83"/>
  <c r="I35" i="83"/>
  <c r="G35" i="83"/>
  <c r="M34" i="83"/>
  <c r="K34" i="83"/>
  <c r="J34" i="83"/>
  <c r="I34" i="83"/>
  <c r="G34" i="83"/>
  <c r="M33" i="83"/>
  <c r="K33" i="83"/>
  <c r="J33" i="83"/>
  <c r="I33" i="83"/>
  <c r="G33" i="83"/>
  <c r="M32" i="83"/>
  <c r="K32" i="83"/>
  <c r="J32" i="83"/>
  <c r="I32" i="83"/>
  <c r="G32" i="83"/>
  <c r="M31" i="83"/>
  <c r="K31" i="83"/>
  <c r="J31" i="83"/>
  <c r="I31" i="83"/>
  <c r="G31" i="83"/>
  <c r="M30" i="83"/>
  <c r="K30" i="83"/>
  <c r="J30" i="83"/>
  <c r="I30" i="83"/>
  <c r="G30" i="83"/>
  <c r="M29" i="83"/>
  <c r="K29" i="83"/>
  <c r="J29" i="83"/>
  <c r="I29" i="83"/>
  <c r="G29" i="83"/>
  <c r="M28" i="83"/>
  <c r="K28" i="83"/>
  <c r="J28" i="83"/>
  <c r="I28" i="83"/>
  <c r="G28" i="83"/>
  <c r="M27" i="83"/>
  <c r="K27" i="83"/>
  <c r="J27" i="83"/>
  <c r="I27" i="83"/>
  <c r="G27" i="83"/>
  <c r="M26" i="83"/>
  <c r="K26" i="83"/>
  <c r="J26" i="83"/>
  <c r="I26" i="83"/>
  <c r="G26" i="83"/>
  <c r="M25" i="83"/>
  <c r="K25" i="83"/>
  <c r="J25" i="83"/>
  <c r="I25" i="83"/>
  <c r="G25" i="83"/>
  <c r="M24" i="83"/>
  <c r="K24" i="83"/>
  <c r="J24" i="83"/>
  <c r="I24" i="83"/>
  <c r="G24" i="83"/>
  <c r="M23" i="83"/>
  <c r="K23" i="83"/>
  <c r="J23" i="83"/>
  <c r="I23" i="83"/>
  <c r="G23" i="83"/>
  <c r="M22" i="83"/>
  <c r="K22" i="83"/>
  <c r="J22" i="83"/>
  <c r="I22" i="83"/>
  <c r="G22" i="83"/>
  <c r="M21" i="83"/>
  <c r="K21" i="83"/>
  <c r="J21" i="83"/>
  <c r="I21" i="83"/>
  <c r="G21" i="83"/>
  <c r="M20" i="83"/>
  <c r="K20" i="83"/>
  <c r="J20" i="83"/>
  <c r="I20" i="83"/>
  <c r="G20" i="83"/>
  <c r="M19" i="83"/>
  <c r="K19" i="83"/>
  <c r="J19" i="83"/>
  <c r="I19" i="83"/>
  <c r="G19" i="83"/>
  <c r="M18" i="83"/>
  <c r="K18" i="83"/>
  <c r="J18" i="83"/>
  <c r="I18" i="83"/>
  <c r="G18" i="83"/>
  <c r="M17" i="83"/>
  <c r="K17" i="83"/>
  <c r="J17" i="83"/>
  <c r="I17" i="83"/>
  <c r="G17" i="83"/>
  <c r="M16" i="83"/>
  <c r="K16" i="83"/>
  <c r="J16" i="83"/>
  <c r="I16" i="83"/>
  <c r="G16" i="83"/>
  <c r="M15" i="83"/>
  <c r="K15" i="83"/>
  <c r="J15" i="83"/>
  <c r="I15" i="83"/>
  <c r="G15" i="83"/>
  <c r="M14" i="83"/>
  <c r="K14" i="83"/>
  <c r="J14" i="83"/>
  <c r="I14" i="83"/>
  <c r="G14" i="83"/>
  <c r="M13" i="83"/>
  <c r="K13" i="83"/>
  <c r="J13" i="83"/>
  <c r="I13" i="83"/>
  <c r="G13" i="83"/>
  <c r="M12" i="83"/>
  <c r="K12" i="83"/>
  <c r="J12" i="83"/>
  <c r="I12" i="83"/>
  <c r="G12" i="83"/>
  <c r="M11" i="83"/>
  <c r="K11" i="83"/>
  <c r="J11" i="83"/>
  <c r="I11" i="83"/>
  <c r="G11" i="83"/>
  <c r="M10" i="83"/>
  <c r="K10" i="83"/>
  <c r="J10" i="83"/>
  <c r="I10" i="83"/>
  <c r="G10" i="83"/>
  <c r="M9" i="83"/>
  <c r="K9" i="83"/>
  <c r="J9" i="83"/>
  <c r="I9" i="83"/>
  <c r="G9" i="83"/>
  <c r="M8" i="83"/>
  <c r="K8" i="83"/>
  <c r="J8" i="83"/>
  <c r="I8" i="83"/>
  <c r="G8" i="83"/>
  <c r="M10" i="82"/>
  <c r="L10" i="82"/>
  <c r="K10" i="82"/>
  <c r="J10" i="82"/>
  <c r="I10" i="82"/>
  <c r="H10" i="82"/>
  <c r="G10" i="82"/>
  <c r="F10" i="82"/>
  <c r="M9" i="82"/>
  <c r="K9" i="82"/>
  <c r="I9" i="82"/>
  <c r="G9" i="82"/>
  <c r="M8" i="82"/>
  <c r="K8" i="82"/>
  <c r="I8" i="82"/>
  <c r="G8" i="82"/>
  <c r="M7" i="82"/>
  <c r="K7" i="82"/>
  <c r="I7" i="82"/>
  <c r="G7" i="82"/>
  <c r="M87" i="81"/>
  <c r="K87" i="81"/>
  <c r="I87" i="81"/>
  <c r="G87" i="81"/>
  <c r="F87" i="81"/>
  <c r="M86" i="81"/>
  <c r="K86" i="81"/>
  <c r="J86" i="81"/>
  <c r="I86" i="81"/>
  <c r="G86" i="81"/>
  <c r="M85" i="81"/>
  <c r="K85" i="81"/>
  <c r="J85" i="81"/>
  <c r="I85" i="81"/>
  <c r="G85" i="81"/>
  <c r="M84" i="81"/>
  <c r="K84" i="81"/>
  <c r="J84" i="81"/>
  <c r="I84" i="81"/>
  <c r="G84" i="81"/>
  <c r="M83" i="81"/>
  <c r="K83" i="81"/>
  <c r="J83" i="81"/>
  <c r="I83" i="81"/>
  <c r="G83" i="81"/>
  <c r="M82" i="81"/>
  <c r="K82" i="81"/>
  <c r="J82" i="81"/>
  <c r="I82" i="81"/>
  <c r="G82" i="81"/>
  <c r="M81" i="81"/>
  <c r="K81" i="81"/>
  <c r="J81" i="81"/>
  <c r="I81" i="81"/>
  <c r="G81" i="81"/>
  <c r="M80" i="81"/>
  <c r="K80" i="81"/>
  <c r="J80" i="81"/>
  <c r="I80" i="81"/>
  <c r="G80" i="81"/>
  <c r="M79" i="81"/>
  <c r="K79" i="81"/>
  <c r="J79" i="81"/>
  <c r="I79" i="81"/>
  <c r="G79" i="81"/>
  <c r="M78" i="81"/>
  <c r="K78" i="81"/>
  <c r="J78" i="81"/>
  <c r="I78" i="81"/>
  <c r="G78" i="81"/>
  <c r="M77" i="81"/>
  <c r="K77" i="81"/>
  <c r="J77" i="81"/>
  <c r="I77" i="81"/>
  <c r="G77" i="81"/>
  <c r="M76" i="81"/>
  <c r="K76" i="81"/>
  <c r="J76" i="81"/>
  <c r="I76" i="81"/>
  <c r="G76" i="81"/>
  <c r="M75" i="81"/>
  <c r="K75" i="81"/>
  <c r="J75" i="81"/>
  <c r="I75" i="81"/>
  <c r="G75" i="81"/>
  <c r="M74" i="81"/>
  <c r="K74" i="81"/>
  <c r="J74" i="81"/>
  <c r="I74" i="81"/>
  <c r="G74" i="81"/>
  <c r="M73" i="81"/>
  <c r="K73" i="81"/>
  <c r="J73" i="81"/>
  <c r="I73" i="81"/>
  <c r="G73" i="81"/>
  <c r="M72" i="81"/>
  <c r="K72" i="81"/>
  <c r="J72" i="81"/>
  <c r="I72" i="81"/>
  <c r="G72" i="81"/>
  <c r="M71" i="81"/>
  <c r="K71" i="81"/>
  <c r="J71" i="81"/>
  <c r="I71" i="81"/>
  <c r="G71" i="81"/>
  <c r="M70" i="81"/>
  <c r="K70" i="81"/>
  <c r="J70" i="81"/>
  <c r="I70" i="81"/>
  <c r="G70" i="81"/>
  <c r="M69" i="81"/>
  <c r="K69" i="81"/>
  <c r="J69" i="81"/>
  <c r="I69" i="81"/>
  <c r="G69" i="81"/>
  <c r="M68" i="81"/>
  <c r="K68" i="81"/>
  <c r="J68" i="81"/>
  <c r="I68" i="81"/>
  <c r="G68" i="81"/>
  <c r="M67" i="81"/>
  <c r="K67" i="81"/>
  <c r="J67" i="81"/>
  <c r="I67" i="81"/>
  <c r="G67" i="81"/>
  <c r="M66" i="81"/>
  <c r="K66" i="81"/>
  <c r="I66" i="81"/>
  <c r="G66" i="81"/>
  <c r="M65" i="81"/>
  <c r="K65" i="81"/>
  <c r="I65" i="81"/>
  <c r="G65" i="81"/>
  <c r="M64" i="81"/>
  <c r="K64" i="81"/>
  <c r="I64" i="81"/>
  <c r="G64" i="81"/>
  <c r="M63" i="81"/>
  <c r="K63" i="81"/>
  <c r="I63" i="81"/>
  <c r="G63" i="81"/>
  <c r="M62" i="81"/>
  <c r="K62" i="81"/>
  <c r="I62" i="81"/>
  <c r="G62" i="81"/>
  <c r="M61" i="81"/>
  <c r="K61" i="81"/>
  <c r="J61" i="81"/>
  <c r="I61" i="81"/>
  <c r="G61" i="81"/>
  <c r="M60" i="81"/>
  <c r="K60" i="81"/>
  <c r="J60" i="81"/>
  <c r="I60" i="81"/>
  <c r="G60" i="81"/>
  <c r="M59" i="81"/>
  <c r="K59" i="81"/>
  <c r="J59" i="81"/>
  <c r="I59" i="81"/>
  <c r="G59" i="81"/>
  <c r="M58" i="81"/>
  <c r="K58" i="81"/>
  <c r="J58" i="81"/>
  <c r="I58" i="81"/>
  <c r="G58" i="81"/>
  <c r="M57" i="81"/>
  <c r="K57" i="81"/>
  <c r="J57" i="81"/>
  <c r="I57" i="81"/>
  <c r="G57" i="81"/>
  <c r="M56" i="81"/>
  <c r="K56" i="81"/>
  <c r="J56" i="81"/>
  <c r="I56" i="81"/>
  <c r="G56" i="81"/>
  <c r="M55" i="81"/>
  <c r="K55" i="81"/>
  <c r="J55" i="81"/>
  <c r="I55" i="81"/>
  <c r="G55" i="81"/>
  <c r="M54" i="81"/>
  <c r="K54" i="81"/>
  <c r="J54" i="81"/>
  <c r="I54" i="81"/>
  <c r="G54" i="81"/>
  <c r="M53" i="81"/>
  <c r="K53" i="81"/>
  <c r="J53" i="81"/>
  <c r="I53" i="81"/>
  <c r="G53" i="81"/>
  <c r="M52" i="81"/>
  <c r="K52" i="81"/>
  <c r="J52" i="81"/>
  <c r="I52" i="81"/>
  <c r="G52" i="81"/>
  <c r="M51" i="81"/>
  <c r="K51" i="81"/>
  <c r="J51" i="81"/>
  <c r="I51" i="81"/>
  <c r="G51" i="81"/>
  <c r="M50" i="81"/>
  <c r="K50" i="81"/>
  <c r="J50" i="81"/>
  <c r="I50" i="81"/>
  <c r="G50" i="81"/>
  <c r="M49" i="81"/>
  <c r="K49" i="81"/>
  <c r="J49" i="81"/>
  <c r="I49" i="81"/>
  <c r="G49" i="81"/>
  <c r="M48" i="81"/>
  <c r="K48" i="81"/>
  <c r="J48" i="81"/>
  <c r="I48" i="81"/>
  <c r="G48" i="81"/>
  <c r="M47" i="81"/>
  <c r="K47" i="81"/>
  <c r="J47" i="81"/>
  <c r="I47" i="81"/>
  <c r="G47" i="81"/>
  <c r="M46" i="81"/>
  <c r="K46" i="81"/>
  <c r="I46" i="81"/>
  <c r="G46" i="81"/>
  <c r="M45" i="81"/>
  <c r="K45" i="81"/>
  <c r="J45" i="81"/>
  <c r="I45" i="81"/>
  <c r="G45" i="81"/>
  <c r="M44" i="81"/>
  <c r="K44" i="81"/>
  <c r="J44" i="81"/>
  <c r="I44" i="81"/>
  <c r="G44" i="81"/>
  <c r="M43" i="81"/>
  <c r="K43" i="81"/>
  <c r="J43" i="81"/>
  <c r="I43" i="81"/>
  <c r="G43" i="81"/>
  <c r="M42" i="81"/>
  <c r="K42" i="81"/>
  <c r="J42" i="81"/>
  <c r="I42" i="81"/>
  <c r="G42" i="81"/>
  <c r="M41" i="81"/>
  <c r="K41" i="81"/>
  <c r="J41" i="81"/>
  <c r="I41" i="81"/>
  <c r="G41" i="81"/>
  <c r="M40" i="81"/>
  <c r="K40" i="81"/>
  <c r="J40" i="81"/>
  <c r="I40" i="81"/>
  <c r="G40" i="81"/>
  <c r="M39" i="81"/>
  <c r="K39" i="81"/>
  <c r="J39" i="81"/>
  <c r="I39" i="81"/>
  <c r="G39" i="81"/>
  <c r="M38" i="81"/>
  <c r="K38" i="81"/>
  <c r="J38" i="81"/>
  <c r="I38" i="81"/>
  <c r="G38" i="81"/>
  <c r="M37" i="81"/>
  <c r="K37" i="81"/>
  <c r="J37" i="81"/>
  <c r="I37" i="81"/>
  <c r="G37" i="81"/>
  <c r="M36" i="81"/>
  <c r="K36" i="81"/>
  <c r="J36" i="81"/>
  <c r="I36" i="81"/>
  <c r="G36" i="81"/>
  <c r="M35" i="81"/>
  <c r="K35" i="81"/>
  <c r="J35" i="81"/>
  <c r="I35" i="81"/>
  <c r="G35" i="81"/>
  <c r="M34" i="81"/>
  <c r="K34" i="81"/>
  <c r="J34" i="81"/>
  <c r="I34" i="81"/>
  <c r="G34" i="81"/>
  <c r="M33" i="81"/>
  <c r="K33" i="81"/>
  <c r="J33" i="81"/>
  <c r="I33" i="81"/>
  <c r="G33" i="81"/>
  <c r="M32" i="81"/>
  <c r="K32" i="81"/>
  <c r="J32" i="81"/>
  <c r="I32" i="81"/>
  <c r="G32" i="81"/>
  <c r="M31" i="81"/>
  <c r="K31" i="81"/>
  <c r="J31" i="81"/>
  <c r="I31" i="81"/>
  <c r="G31" i="81"/>
  <c r="M30" i="81"/>
  <c r="K30" i="81"/>
  <c r="J30" i="81"/>
  <c r="I30" i="81"/>
  <c r="G30" i="81"/>
  <c r="M29" i="81"/>
  <c r="K29" i="81"/>
  <c r="J29" i="81"/>
  <c r="I29" i="81"/>
  <c r="G29" i="81"/>
  <c r="M28" i="81"/>
  <c r="K28" i="81"/>
  <c r="J28" i="81"/>
  <c r="I28" i="81"/>
  <c r="G28" i="81"/>
  <c r="M27" i="81"/>
  <c r="K27" i="81"/>
  <c r="J27" i="81"/>
  <c r="I27" i="81"/>
  <c r="G27" i="81"/>
  <c r="M26" i="81"/>
  <c r="K26" i="81"/>
  <c r="J26" i="81"/>
  <c r="I26" i="81"/>
  <c r="G26" i="81"/>
  <c r="M25" i="81"/>
  <c r="K25" i="81"/>
  <c r="J25" i="81"/>
  <c r="I25" i="81"/>
  <c r="G25" i="81"/>
  <c r="M24" i="81"/>
  <c r="K24" i="81"/>
  <c r="J24" i="81"/>
  <c r="I24" i="81"/>
  <c r="G24" i="81"/>
  <c r="M23" i="81"/>
  <c r="K23" i="81"/>
  <c r="J23" i="81"/>
  <c r="I23" i="81"/>
  <c r="G23" i="81"/>
  <c r="M22" i="81"/>
  <c r="K22" i="81"/>
  <c r="J22" i="81"/>
  <c r="I22" i="81"/>
  <c r="G22" i="81"/>
  <c r="M21" i="81"/>
  <c r="K21" i="81"/>
  <c r="J21" i="81"/>
  <c r="I21" i="81"/>
  <c r="G21" i="81"/>
  <c r="M20" i="81"/>
  <c r="K20" i="81"/>
  <c r="J20" i="81"/>
  <c r="I20" i="81"/>
  <c r="G20" i="81"/>
  <c r="M19" i="81"/>
  <c r="K19" i="81"/>
  <c r="J19" i="81"/>
  <c r="I19" i="81"/>
  <c r="G19" i="81"/>
  <c r="M18" i="81"/>
  <c r="K18" i="81"/>
  <c r="J18" i="81"/>
  <c r="I18" i="81"/>
  <c r="G18" i="81"/>
  <c r="M17" i="81"/>
  <c r="K17" i="81"/>
  <c r="J17" i="81"/>
  <c r="I17" i="81"/>
  <c r="G17" i="81"/>
  <c r="M16" i="81"/>
  <c r="K16" i="81"/>
  <c r="J16" i="81"/>
  <c r="I16" i="81"/>
  <c r="G16" i="81"/>
  <c r="M15" i="81"/>
  <c r="K15" i="81"/>
  <c r="J15" i="81"/>
  <c r="I15" i="81"/>
  <c r="G15" i="81"/>
  <c r="M14" i="81"/>
  <c r="K14" i="81"/>
  <c r="J14" i="81"/>
  <c r="I14" i="81"/>
  <c r="G14" i="81"/>
  <c r="M13" i="81"/>
  <c r="K13" i="81"/>
  <c r="J13" i="81"/>
  <c r="I13" i="81"/>
  <c r="G13" i="81"/>
  <c r="M12" i="81"/>
  <c r="K12" i="81"/>
  <c r="J12" i="81"/>
  <c r="I12" i="81"/>
  <c r="G12" i="81"/>
  <c r="M11" i="81"/>
  <c r="K11" i="81"/>
  <c r="J11" i="81"/>
  <c r="I11" i="81"/>
  <c r="G11" i="81"/>
  <c r="M10" i="81"/>
  <c r="K10" i="81"/>
  <c r="J10" i="81"/>
  <c r="I10" i="81"/>
  <c r="G10" i="81"/>
  <c r="M9" i="81"/>
  <c r="K9" i="81"/>
  <c r="J9" i="81"/>
  <c r="I9" i="81"/>
  <c r="G9" i="81"/>
  <c r="M8" i="81"/>
  <c r="K8" i="81"/>
  <c r="J8" i="81"/>
  <c r="I8" i="81"/>
  <c r="G8" i="81"/>
  <c r="M10" i="80"/>
  <c r="L10" i="80"/>
  <c r="K10" i="80"/>
  <c r="J10" i="80"/>
  <c r="I10" i="80"/>
  <c r="H10" i="80"/>
  <c r="G10" i="80"/>
  <c r="F10" i="80"/>
  <c r="M9" i="80"/>
  <c r="K9" i="80"/>
  <c r="I9" i="80"/>
  <c r="G9" i="80"/>
  <c r="M8" i="80"/>
  <c r="K8" i="80"/>
  <c r="I8" i="80"/>
  <c r="G8" i="80"/>
  <c r="M7" i="80"/>
  <c r="K7" i="80"/>
  <c r="I7" i="80"/>
  <c r="G7" i="80"/>
  <c r="M87" i="79"/>
  <c r="K87" i="79"/>
  <c r="I87" i="79"/>
  <c r="G87" i="79"/>
  <c r="F87" i="79"/>
  <c r="M86" i="79"/>
  <c r="K86" i="79"/>
  <c r="J86" i="79"/>
  <c r="I86" i="79"/>
  <c r="G86" i="79"/>
  <c r="M85" i="79"/>
  <c r="K85" i="79"/>
  <c r="J85" i="79"/>
  <c r="I85" i="79"/>
  <c r="G85" i="79"/>
  <c r="M84" i="79"/>
  <c r="K84" i="79"/>
  <c r="J84" i="79"/>
  <c r="I84" i="79"/>
  <c r="G84" i="79"/>
  <c r="M83" i="79"/>
  <c r="K83" i="79"/>
  <c r="J83" i="79"/>
  <c r="I83" i="79"/>
  <c r="G83" i="79"/>
  <c r="M82" i="79"/>
  <c r="K82" i="79"/>
  <c r="J82" i="79"/>
  <c r="I82" i="79"/>
  <c r="G82" i="79"/>
  <c r="M81" i="79"/>
  <c r="K81" i="79"/>
  <c r="J81" i="79"/>
  <c r="I81" i="79"/>
  <c r="G81" i="79"/>
  <c r="M80" i="79"/>
  <c r="K80" i="79"/>
  <c r="J80" i="79"/>
  <c r="I80" i="79"/>
  <c r="G80" i="79"/>
  <c r="M79" i="79"/>
  <c r="K79" i="79"/>
  <c r="J79" i="79"/>
  <c r="I79" i="79"/>
  <c r="G79" i="79"/>
  <c r="M78" i="79"/>
  <c r="K78" i="79"/>
  <c r="J78" i="79"/>
  <c r="I78" i="79"/>
  <c r="G78" i="79"/>
  <c r="M77" i="79"/>
  <c r="K77" i="79"/>
  <c r="J77" i="79"/>
  <c r="I77" i="79"/>
  <c r="G77" i="79"/>
  <c r="M76" i="79"/>
  <c r="K76" i="79"/>
  <c r="J76" i="79"/>
  <c r="I76" i="79"/>
  <c r="G76" i="79"/>
  <c r="M75" i="79"/>
  <c r="K75" i="79"/>
  <c r="J75" i="79"/>
  <c r="I75" i="79"/>
  <c r="G75" i="79"/>
  <c r="M74" i="79"/>
  <c r="K74" i="79"/>
  <c r="J74" i="79"/>
  <c r="I74" i="79"/>
  <c r="G74" i="79"/>
  <c r="M73" i="79"/>
  <c r="K73" i="79"/>
  <c r="J73" i="79"/>
  <c r="I73" i="79"/>
  <c r="G73" i="79"/>
  <c r="M72" i="79"/>
  <c r="K72" i="79"/>
  <c r="J72" i="79"/>
  <c r="I72" i="79"/>
  <c r="G72" i="79"/>
  <c r="M71" i="79"/>
  <c r="K71" i="79"/>
  <c r="J71" i="79"/>
  <c r="I71" i="79"/>
  <c r="G71" i="79"/>
  <c r="M70" i="79"/>
  <c r="K70" i="79"/>
  <c r="J70" i="79"/>
  <c r="I70" i="79"/>
  <c r="G70" i="79"/>
  <c r="M69" i="79"/>
  <c r="K69" i="79"/>
  <c r="J69" i="79"/>
  <c r="I69" i="79"/>
  <c r="G69" i="79"/>
  <c r="M68" i="79"/>
  <c r="K68" i="79"/>
  <c r="J68" i="79"/>
  <c r="I68" i="79"/>
  <c r="G68" i="79"/>
  <c r="M67" i="79"/>
  <c r="K67" i="79"/>
  <c r="J67" i="79"/>
  <c r="I67" i="79"/>
  <c r="G67" i="79"/>
  <c r="M66" i="79"/>
  <c r="K66" i="79"/>
  <c r="I66" i="79"/>
  <c r="G66" i="79"/>
  <c r="M65" i="79"/>
  <c r="K65" i="79"/>
  <c r="I65" i="79"/>
  <c r="G65" i="79"/>
  <c r="M64" i="79"/>
  <c r="K64" i="79"/>
  <c r="I64" i="79"/>
  <c r="G64" i="79"/>
  <c r="M63" i="79"/>
  <c r="K63" i="79"/>
  <c r="I63" i="79"/>
  <c r="G63" i="79"/>
  <c r="M62" i="79"/>
  <c r="K62" i="79"/>
  <c r="I62" i="79"/>
  <c r="G62" i="79"/>
  <c r="M61" i="79"/>
  <c r="K61" i="79"/>
  <c r="J61" i="79"/>
  <c r="I61" i="79"/>
  <c r="G61" i="79"/>
  <c r="M60" i="79"/>
  <c r="K60" i="79"/>
  <c r="J60" i="79"/>
  <c r="I60" i="79"/>
  <c r="G60" i="79"/>
  <c r="M59" i="79"/>
  <c r="K59" i="79"/>
  <c r="J59" i="79"/>
  <c r="I59" i="79"/>
  <c r="G59" i="79"/>
  <c r="M58" i="79"/>
  <c r="K58" i="79"/>
  <c r="J58" i="79"/>
  <c r="I58" i="79"/>
  <c r="G58" i="79"/>
  <c r="M57" i="79"/>
  <c r="K57" i="79"/>
  <c r="J57" i="79"/>
  <c r="I57" i="79"/>
  <c r="G57" i="79"/>
  <c r="M56" i="79"/>
  <c r="K56" i="79"/>
  <c r="J56" i="79"/>
  <c r="I56" i="79"/>
  <c r="G56" i="79"/>
  <c r="M55" i="79"/>
  <c r="K55" i="79"/>
  <c r="J55" i="79"/>
  <c r="I55" i="79"/>
  <c r="G55" i="79"/>
  <c r="M54" i="79"/>
  <c r="K54" i="79"/>
  <c r="J54" i="79"/>
  <c r="I54" i="79"/>
  <c r="G54" i="79"/>
  <c r="M53" i="79"/>
  <c r="K53" i="79"/>
  <c r="J53" i="79"/>
  <c r="I53" i="79"/>
  <c r="G53" i="79"/>
  <c r="M52" i="79"/>
  <c r="K52" i="79"/>
  <c r="J52" i="79"/>
  <c r="I52" i="79"/>
  <c r="G52" i="79"/>
  <c r="M51" i="79"/>
  <c r="K51" i="79"/>
  <c r="J51" i="79"/>
  <c r="I51" i="79"/>
  <c r="G51" i="79"/>
  <c r="M50" i="79"/>
  <c r="K50" i="79"/>
  <c r="J50" i="79"/>
  <c r="I50" i="79"/>
  <c r="G50" i="79"/>
  <c r="M49" i="79"/>
  <c r="K49" i="79"/>
  <c r="J49" i="79"/>
  <c r="I49" i="79"/>
  <c r="G49" i="79"/>
  <c r="M48" i="79"/>
  <c r="K48" i="79"/>
  <c r="J48" i="79"/>
  <c r="I48" i="79"/>
  <c r="G48" i="79"/>
  <c r="M47" i="79"/>
  <c r="K47" i="79"/>
  <c r="J47" i="79"/>
  <c r="I47" i="79"/>
  <c r="G47" i="79"/>
  <c r="M46" i="79"/>
  <c r="K46" i="79"/>
  <c r="I46" i="79"/>
  <c r="G46" i="79"/>
  <c r="M45" i="79"/>
  <c r="K45" i="79"/>
  <c r="J45" i="79"/>
  <c r="I45" i="79"/>
  <c r="G45" i="79"/>
  <c r="M44" i="79"/>
  <c r="K44" i="79"/>
  <c r="J44" i="79"/>
  <c r="I44" i="79"/>
  <c r="G44" i="79"/>
  <c r="M43" i="79"/>
  <c r="K43" i="79"/>
  <c r="J43" i="79"/>
  <c r="I43" i="79"/>
  <c r="G43" i="79"/>
  <c r="M42" i="79"/>
  <c r="K42" i="79"/>
  <c r="J42" i="79"/>
  <c r="I42" i="79"/>
  <c r="G42" i="79"/>
  <c r="M41" i="79"/>
  <c r="K41" i="79"/>
  <c r="J41" i="79"/>
  <c r="I41" i="79"/>
  <c r="G41" i="79"/>
  <c r="M40" i="79"/>
  <c r="K40" i="79"/>
  <c r="J40" i="79"/>
  <c r="I40" i="79"/>
  <c r="G40" i="79"/>
  <c r="M39" i="79"/>
  <c r="K39" i="79"/>
  <c r="J39" i="79"/>
  <c r="I39" i="79"/>
  <c r="G39" i="79"/>
  <c r="M38" i="79"/>
  <c r="K38" i="79"/>
  <c r="J38" i="79"/>
  <c r="I38" i="79"/>
  <c r="G38" i="79"/>
  <c r="M37" i="79"/>
  <c r="K37" i="79"/>
  <c r="J37" i="79"/>
  <c r="I37" i="79"/>
  <c r="G37" i="79"/>
  <c r="M36" i="79"/>
  <c r="K36" i="79"/>
  <c r="J36" i="79"/>
  <c r="I36" i="79"/>
  <c r="G36" i="79"/>
  <c r="M35" i="79"/>
  <c r="K35" i="79"/>
  <c r="J35" i="79"/>
  <c r="I35" i="79"/>
  <c r="G35" i="79"/>
  <c r="M34" i="79"/>
  <c r="K34" i="79"/>
  <c r="J34" i="79"/>
  <c r="I34" i="79"/>
  <c r="G34" i="79"/>
  <c r="M33" i="79"/>
  <c r="K33" i="79"/>
  <c r="J33" i="79"/>
  <c r="I33" i="79"/>
  <c r="G33" i="79"/>
  <c r="M32" i="79"/>
  <c r="K32" i="79"/>
  <c r="J32" i="79"/>
  <c r="I32" i="79"/>
  <c r="G32" i="79"/>
  <c r="M31" i="79"/>
  <c r="K31" i="79"/>
  <c r="J31" i="79"/>
  <c r="I31" i="79"/>
  <c r="G31" i="79"/>
  <c r="M30" i="79"/>
  <c r="K30" i="79"/>
  <c r="J30" i="79"/>
  <c r="I30" i="79"/>
  <c r="G30" i="79"/>
  <c r="M29" i="79"/>
  <c r="K29" i="79"/>
  <c r="J29" i="79"/>
  <c r="I29" i="79"/>
  <c r="G29" i="79"/>
  <c r="M28" i="79"/>
  <c r="K28" i="79"/>
  <c r="J28" i="79"/>
  <c r="I28" i="79"/>
  <c r="G28" i="79"/>
  <c r="M27" i="79"/>
  <c r="K27" i="79"/>
  <c r="J27" i="79"/>
  <c r="I27" i="79"/>
  <c r="G27" i="79"/>
  <c r="M26" i="79"/>
  <c r="K26" i="79"/>
  <c r="J26" i="79"/>
  <c r="I26" i="79"/>
  <c r="G26" i="79"/>
  <c r="M25" i="79"/>
  <c r="K25" i="79"/>
  <c r="J25" i="79"/>
  <c r="I25" i="79"/>
  <c r="G25" i="79"/>
  <c r="M24" i="79"/>
  <c r="K24" i="79"/>
  <c r="J24" i="79"/>
  <c r="I24" i="79"/>
  <c r="G24" i="79"/>
  <c r="M23" i="79"/>
  <c r="K23" i="79"/>
  <c r="J23" i="79"/>
  <c r="I23" i="79"/>
  <c r="G23" i="79"/>
  <c r="M22" i="79"/>
  <c r="K22" i="79"/>
  <c r="J22" i="79"/>
  <c r="I22" i="79"/>
  <c r="G22" i="79"/>
  <c r="M21" i="79"/>
  <c r="K21" i="79"/>
  <c r="J21" i="79"/>
  <c r="I21" i="79"/>
  <c r="G21" i="79"/>
  <c r="M20" i="79"/>
  <c r="K20" i="79"/>
  <c r="J20" i="79"/>
  <c r="I20" i="79"/>
  <c r="G20" i="79"/>
  <c r="M19" i="79"/>
  <c r="K19" i="79"/>
  <c r="J19" i="79"/>
  <c r="I19" i="79"/>
  <c r="G19" i="79"/>
  <c r="M18" i="79"/>
  <c r="K18" i="79"/>
  <c r="J18" i="79"/>
  <c r="I18" i="79"/>
  <c r="G18" i="79"/>
  <c r="M17" i="79"/>
  <c r="K17" i="79"/>
  <c r="J17" i="79"/>
  <c r="I17" i="79"/>
  <c r="G17" i="79"/>
  <c r="M16" i="79"/>
  <c r="K16" i="79"/>
  <c r="J16" i="79"/>
  <c r="I16" i="79"/>
  <c r="G16" i="79"/>
  <c r="M15" i="79"/>
  <c r="K15" i="79"/>
  <c r="J15" i="79"/>
  <c r="I15" i="79"/>
  <c r="G15" i="79"/>
  <c r="M14" i="79"/>
  <c r="K14" i="79"/>
  <c r="J14" i="79"/>
  <c r="I14" i="79"/>
  <c r="G14" i="79"/>
  <c r="M13" i="79"/>
  <c r="K13" i="79"/>
  <c r="J13" i="79"/>
  <c r="I13" i="79"/>
  <c r="G13" i="79"/>
  <c r="M12" i="79"/>
  <c r="K12" i="79"/>
  <c r="J12" i="79"/>
  <c r="I12" i="79"/>
  <c r="G12" i="79"/>
  <c r="M11" i="79"/>
  <c r="K11" i="79"/>
  <c r="J11" i="79"/>
  <c r="I11" i="79"/>
  <c r="G11" i="79"/>
  <c r="M10" i="79"/>
  <c r="K10" i="79"/>
  <c r="J10" i="79"/>
  <c r="I10" i="79"/>
  <c r="G10" i="79"/>
  <c r="M9" i="79"/>
  <c r="K9" i="79"/>
  <c r="J9" i="79"/>
  <c r="I9" i="79"/>
  <c r="G9" i="79"/>
  <c r="M8" i="79"/>
  <c r="K8" i="79"/>
  <c r="J8" i="79"/>
  <c r="I8" i="79"/>
  <c r="G8" i="79"/>
  <c r="M10" i="78"/>
  <c r="L10" i="78"/>
  <c r="K10" i="78"/>
  <c r="J10" i="78"/>
  <c r="I10" i="78"/>
  <c r="H10" i="78"/>
  <c r="G10" i="78"/>
  <c r="F10" i="78"/>
  <c r="M9" i="78"/>
  <c r="K9" i="78"/>
  <c r="I9" i="78"/>
  <c r="G9" i="78"/>
  <c r="M8" i="78"/>
  <c r="K8" i="78"/>
  <c r="I8" i="78"/>
  <c r="G8" i="78"/>
  <c r="M7" i="78"/>
  <c r="K7" i="78"/>
  <c r="I7" i="78"/>
  <c r="G7" i="78"/>
  <c r="M87" i="77"/>
  <c r="K87" i="77"/>
  <c r="I87" i="77"/>
  <c r="G87" i="77"/>
  <c r="F87" i="77"/>
  <c r="M86" i="77"/>
  <c r="K86" i="77"/>
  <c r="J86" i="77"/>
  <c r="I86" i="77"/>
  <c r="G86" i="77"/>
  <c r="M85" i="77"/>
  <c r="K85" i="77"/>
  <c r="J85" i="77"/>
  <c r="I85" i="77"/>
  <c r="G85" i="77"/>
  <c r="M84" i="77"/>
  <c r="K84" i="77"/>
  <c r="J84" i="77"/>
  <c r="I84" i="77"/>
  <c r="G84" i="77"/>
  <c r="M83" i="77"/>
  <c r="K83" i="77"/>
  <c r="J83" i="77"/>
  <c r="I83" i="77"/>
  <c r="G83" i="77"/>
  <c r="M82" i="77"/>
  <c r="K82" i="77"/>
  <c r="J82" i="77"/>
  <c r="I82" i="77"/>
  <c r="G82" i="77"/>
  <c r="M81" i="77"/>
  <c r="K81" i="77"/>
  <c r="J81" i="77"/>
  <c r="I81" i="77"/>
  <c r="G81" i="77"/>
  <c r="M80" i="77"/>
  <c r="K80" i="77"/>
  <c r="J80" i="77"/>
  <c r="I80" i="77"/>
  <c r="G80" i="77"/>
  <c r="M79" i="77"/>
  <c r="K79" i="77"/>
  <c r="J79" i="77"/>
  <c r="I79" i="77"/>
  <c r="G79" i="77"/>
  <c r="M78" i="77"/>
  <c r="K78" i="77"/>
  <c r="J78" i="77"/>
  <c r="I78" i="77"/>
  <c r="G78" i="77"/>
  <c r="M77" i="77"/>
  <c r="K77" i="77"/>
  <c r="J77" i="77"/>
  <c r="I77" i="77"/>
  <c r="G77" i="77"/>
  <c r="M76" i="77"/>
  <c r="K76" i="77"/>
  <c r="J76" i="77"/>
  <c r="I76" i="77"/>
  <c r="G76" i="77"/>
  <c r="M75" i="77"/>
  <c r="K75" i="77"/>
  <c r="J75" i="77"/>
  <c r="I75" i="77"/>
  <c r="G75" i="77"/>
  <c r="M74" i="77"/>
  <c r="K74" i="77"/>
  <c r="J74" i="77"/>
  <c r="I74" i="77"/>
  <c r="G74" i="77"/>
  <c r="M73" i="77"/>
  <c r="K73" i="77"/>
  <c r="J73" i="77"/>
  <c r="I73" i="77"/>
  <c r="G73" i="77"/>
  <c r="M72" i="77"/>
  <c r="K72" i="77"/>
  <c r="J72" i="77"/>
  <c r="I72" i="77"/>
  <c r="G72" i="77"/>
  <c r="M71" i="77"/>
  <c r="K71" i="77"/>
  <c r="J71" i="77"/>
  <c r="I71" i="77"/>
  <c r="G71" i="77"/>
  <c r="M70" i="77"/>
  <c r="K70" i="77"/>
  <c r="J70" i="77"/>
  <c r="I70" i="77"/>
  <c r="G70" i="77"/>
  <c r="M69" i="77"/>
  <c r="K69" i="77"/>
  <c r="J69" i="77"/>
  <c r="I69" i="77"/>
  <c r="G69" i="77"/>
  <c r="M68" i="77"/>
  <c r="K68" i="77"/>
  <c r="J68" i="77"/>
  <c r="I68" i="77"/>
  <c r="G68" i="77"/>
  <c r="M67" i="77"/>
  <c r="K67" i="77"/>
  <c r="J67" i="77"/>
  <c r="I67" i="77"/>
  <c r="G67" i="77"/>
  <c r="M66" i="77"/>
  <c r="K66" i="77"/>
  <c r="I66" i="77"/>
  <c r="G66" i="77"/>
  <c r="M65" i="77"/>
  <c r="K65" i="77"/>
  <c r="I65" i="77"/>
  <c r="G65" i="77"/>
  <c r="M64" i="77"/>
  <c r="K64" i="77"/>
  <c r="I64" i="77"/>
  <c r="G64" i="77"/>
  <c r="M63" i="77"/>
  <c r="K63" i="77"/>
  <c r="I63" i="77"/>
  <c r="G63" i="77"/>
  <c r="M62" i="77"/>
  <c r="K62" i="77"/>
  <c r="I62" i="77"/>
  <c r="G62" i="77"/>
  <c r="M61" i="77"/>
  <c r="K61" i="77"/>
  <c r="J61" i="77"/>
  <c r="I61" i="77"/>
  <c r="G61" i="77"/>
  <c r="M60" i="77"/>
  <c r="K60" i="77"/>
  <c r="J60" i="77"/>
  <c r="I60" i="77"/>
  <c r="G60" i="77"/>
  <c r="M59" i="77"/>
  <c r="K59" i="77"/>
  <c r="J59" i="77"/>
  <c r="I59" i="77"/>
  <c r="G59" i="77"/>
  <c r="M58" i="77"/>
  <c r="K58" i="77"/>
  <c r="J58" i="77"/>
  <c r="I58" i="77"/>
  <c r="G58" i="77"/>
  <c r="M57" i="77"/>
  <c r="K57" i="77"/>
  <c r="J57" i="77"/>
  <c r="I57" i="77"/>
  <c r="G57" i="77"/>
  <c r="M56" i="77"/>
  <c r="K56" i="77"/>
  <c r="J56" i="77"/>
  <c r="I56" i="77"/>
  <c r="G56" i="77"/>
  <c r="M55" i="77"/>
  <c r="K55" i="77"/>
  <c r="J55" i="77"/>
  <c r="I55" i="77"/>
  <c r="G55" i="77"/>
  <c r="M54" i="77"/>
  <c r="K54" i="77"/>
  <c r="J54" i="77"/>
  <c r="I54" i="77"/>
  <c r="G54" i="77"/>
  <c r="M53" i="77"/>
  <c r="K53" i="77"/>
  <c r="J53" i="77"/>
  <c r="I53" i="77"/>
  <c r="G53" i="77"/>
  <c r="M52" i="77"/>
  <c r="K52" i="77"/>
  <c r="J52" i="77"/>
  <c r="I52" i="77"/>
  <c r="G52" i="77"/>
  <c r="M51" i="77"/>
  <c r="K51" i="77"/>
  <c r="J51" i="77"/>
  <c r="I51" i="77"/>
  <c r="G51" i="77"/>
  <c r="M50" i="77"/>
  <c r="K50" i="77"/>
  <c r="J50" i="77"/>
  <c r="I50" i="77"/>
  <c r="G50" i="77"/>
  <c r="M49" i="77"/>
  <c r="K49" i="77"/>
  <c r="J49" i="77"/>
  <c r="I49" i="77"/>
  <c r="G49" i="77"/>
  <c r="M48" i="77"/>
  <c r="K48" i="77"/>
  <c r="J48" i="77"/>
  <c r="I48" i="77"/>
  <c r="G48" i="77"/>
  <c r="M47" i="77"/>
  <c r="K47" i="77"/>
  <c r="J47" i="77"/>
  <c r="I47" i="77"/>
  <c r="G47" i="77"/>
  <c r="M46" i="77"/>
  <c r="K46" i="77"/>
  <c r="I46" i="77"/>
  <c r="G46" i="77"/>
  <c r="M45" i="77"/>
  <c r="K45" i="77"/>
  <c r="J45" i="77"/>
  <c r="I45" i="77"/>
  <c r="G45" i="77"/>
  <c r="M44" i="77"/>
  <c r="K44" i="77"/>
  <c r="J44" i="77"/>
  <c r="I44" i="77"/>
  <c r="G44" i="77"/>
  <c r="M43" i="77"/>
  <c r="K43" i="77"/>
  <c r="J43" i="77"/>
  <c r="I43" i="77"/>
  <c r="G43" i="77"/>
  <c r="M42" i="77"/>
  <c r="K42" i="77"/>
  <c r="J42" i="77"/>
  <c r="I42" i="77"/>
  <c r="G42" i="77"/>
  <c r="M41" i="77"/>
  <c r="K41" i="77"/>
  <c r="J41" i="77"/>
  <c r="I41" i="77"/>
  <c r="G41" i="77"/>
  <c r="M40" i="77"/>
  <c r="K40" i="77"/>
  <c r="J40" i="77"/>
  <c r="I40" i="77"/>
  <c r="G40" i="77"/>
  <c r="M39" i="77"/>
  <c r="K39" i="77"/>
  <c r="J39" i="77"/>
  <c r="I39" i="77"/>
  <c r="G39" i="77"/>
  <c r="M38" i="77"/>
  <c r="K38" i="77"/>
  <c r="J38" i="77"/>
  <c r="I38" i="77"/>
  <c r="G38" i="77"/>
  <c r="M37" i="77"/>
  <c r="K37" i="77"/>
  <c r="J37" i="77"/>
  <c r="I37" i="77"/>
  <c r="G37" i="77"/>
  <c r="M36" i="77"/>
  <c r="K36" i="77"/>
  <c r="J36" i="77"/>
  <c r="I36" i="77"/>
  <c r="G36" i="77"/>
  <c r="M35" i="77"/>
  <c r="K35" i="77"/>
  <c r="J35" i="77"/>
  <c r="I35" i="77"/>
  <c r="G35" i="77"/>
  <c r="M34" i="77"/>
  <c r="K34" i="77"/>
  <c r="J34" i="77"/>
  <c r="I34" i="77"/>
  <c r="G34" i="77"/>
  <c r="M33" i="77"/>
  <c r="K33" i="77"/>
  <c r="J33" i="77"/>
  <c r="I33" i="77"/>
  <c r="G33" i="77"/>
  <c r="M32" i="77"/>
  <c r="K32" i="77"/>
  <c r="J32" i="77"/>
  <c r="I32" i="77"/>
  <c r="G32" i="77"/>
  <c r="M31" i="77"/>
  <c r="K31" i="77"/>
  <c r="J31" i="77"/>
  <c r="I31" i="77"/>
  <c r="G31" i="77"/>
  <c r="M30" i="77"/>
  <c r="K30" i="77"/>
  <c r="J30" i="77"/>
  <c r="I30" i="77"/>
  <c r="G30" i="77"/>
  <c r="M29" i="77"/>
  <c r="K29" i="77"/>
  <c r="J29" i="77"/>
  <c r="I29" i="77"/>
  <c r="G29" i="77"/>
  <c r="M28" i="77"/>
  <c r="K28" i="77"/>
  <c r="J28" i="77"/>
  <c r="I28" i="77"/>
  <c r="G28" i="77"/>
  <c r="M27" i="77"/>
  <c r="K27" i="77"/>
  <c r="J27" i="77"/>
  <c r="I27" i="77"/>
  <c r="G27" i="77"/>
  <c r="M26" i="77"/>
  <c r="K26" i="77"/>
  <c r="J26" i="77"/>
  <c r="I26" i="77"/>
  <c r="G26" i="77"/>
  <c r="M25" i="77"/>
  <c r="K25" i="77"/>
  <c r="J25" i="77"/>
  <c r="I25" i="77"/>
  <c r="G25" i="77"/>
  <c r="M24" i="77"/>
  <c r="K24" i="77"/>
  <c r="J24" i="77"/>
  <c r="I24" i="77"/>
  <c r="G24" i="77"/>
  <c r="M23" i="77"/>
  <c r="K23" i="77"/>
  <c r="J23" i="77"/>
  <c r="I23" i="77"/>
  <c r="G23" i="77"/>
  <c r="M22" i="77"/>
  <c r="K22" i="77"/>
  <c r="J22" i="77"/>
  <c r="I22" i="77"/>
  <c r="G22" i="77"/>
  <c r="M21" i="77"/>
  <c r="K21" i="77"/>
  <c r="J21" i="77"/>
  <c r="I21" i="77"/>
  <c r="G21" i="77"/>
  <c r="M20" i="77"/>
  <c r="K20" i="77"/>
  <c r="J20" i="77"/>
  <c r="I20" i="77"/>
  <c r="G20" i="77"/>
  <c r="M19" i="77"/>
  <c r="K19" i="77"/>
  <c r="J19" i="77"/>
  <c r="I19" i="77"/>
  <c r="G19" i="77"/>
  <c r="M18" i="77"/>
  <c r="K18" i="77"/>
  <c r="J18" i="77"/>
  <c r="I18" i="77"/>
  <c r="G18" i="77"/>
  <c r="M17" i="77"/>
  <c r="K17" i="77"/>
  <c r="J17" i="77"/>
  <c r="I17" i="77"/>
  <c r="G17" i="77"/>
  <c r="M16" i="77"/>
  <c r="K16" i="77"/>
  <c r="J16" i="77"/>
  <c r="I16" i="77"/>
  <c r="G16" i="77"/>
  <c r="M15" i="77"/>
  <c r="K15" i="77"/>
  <c r="J15" i="77"/>
  <c r="I15" i="77"/>
  <c r="G15" i="77"/>
  <c r="M14" i="77"/>
  <c r="K14" i="77"/>
  <c r="J14" i="77"/>
  <c r="I14" i="77"/>
  <c r="G14" i="77"/>
  <c r="M13" i="77"/>
  <c r="K13" i="77"/>
  <c r="J13" i="77"/>
  <c r="I13" i="77"/>
  <c r="G13" i="77"/>
  <c r="M12" i="77"/>
  <c r="K12" i="77"/>
  <c r="J12" i="77"/>
  <c r="I12" i="77"/>
  <c r="G12" i="77"/>
  <c r="M11" i="77"/>
  <c r="K11" i="77"/>
  <c r="J11" i="77"/>
  <c r="I11" i="77"/>
  <c r="G11" i="77"/>
  <c r="M10" i="77"/>
  <c r="K10" i="77"/>
  <c r="J10" i="77"/>
  <c r="I10" i="77"/>
  <c r="G10" i="77"/>
  <c r="M9" i="77"/>
  <c r="K9" i="77"/>
  <c r="J9" i="77"/>
  <c r="I9" i="77"/>
  <c r="G9" i="77"/>
  <c r="M8" i="77"/>
  <c r="K8" i="77"/>
  <c r="J8" i="77"/>
  <c r="I8" i="77"/>
  <c r="G8" i="77"/>
  <c r="M10" i="76"/>
  <c r="L10" i="76"/>
  <c r="K10" i="76"/>
  <c r="J10" i="76"/>
  <c r="I10" i="76"/>
  <c r="H10" i="76"/>
  <c r="G10" i="76"/>
  <c r="F10" i="76"/>
  <c r="M9" i="76"/>
  <c r="K9" i="76"/>
  <c r="I9" i="76"/>
  <c r="G9" i="76"/>
  <c r="M8" i="76"/>
  <c r="K8" i="76"/>
  <c r="I8" i="76"/>
  <c r="G8" i="76"/>
  <c r="M7" i="76"/>
  <c r="K7" i="76"/>
  <c r="I7" i="76"/>
  <c r="G7" i="76"/>
  <c r="M87" i="75"/>
  <c r="K87" i="75"/>
  <c r="I87" i="75"/>
  <c r="G87" i="75"/>
  <c r="F87" i="75"/>
  <c r="M86" i="75"/>
  <c r="K86" i="75"/>
  <c r="J86" i="75"/>
  <c r="I86" i="75"/>
  <c r="G86" i="75"/>
  <c r="M85" i="75"/>
  <c r="K85" i="75"/>
  <c r="J85" i="75"/>
  <c r="I85" i="75"/>
  <c r="G85" i="75"/>
  <c r="M84" i="75"/>
  <c r="K84" i="75"/>
  <c r="J84" i="75"/>
  <c r="I84" i="75"/>
  <c r="G84" i="75"/>
  <c r="M83" i="75"/>
  <c r="K83" i="75"/>
  <c r="J83" i="75"/>
  <c r="I83" i="75"/>
  <c r="G83" i="75"/>
  <c r="M82" i="75"/>
  <c r="K82" i="75"/>
  <c r="J82" i="75"/>
  <c r="I82" i="75"/>
  <c r="G82" i="75"/>
  <c r="M81" i="75"/>
  <c r="K81" i="75"/>
  <c r="J81" i="75"/>
  <c r="I81" i="75"/>
  <c r="G81" i="75"/>
  <c r="M80" i="75"/>
  <c r="K80" i="75"/>
  <c r="J80" i="75"/>
  <c r="I80" i="75"/>
  <c r="G80" i="75"/>
  <c r="M79" i="75"/>
  <c r="K79" i="75"/>
  <c r="J79" i="75"/>
  <c r="I79" i="75"/>
  <c r="G79" i="75"/>
  <c r="M78" i="75"/>
  <c r="K78" i="75"/>
  <c r="J78" i="75"/>
  <c r="I78" i="75"/>
  <c r="G78" i="75"/>
  <c r="M77" i="75"/>
  <c r="K77" i="75"/>
  <c r="J77" i="75"/>
  <c r="I77" i="75"/>
  <c r="G77" i="75"/>
  <c r="M76" i="75"/>
  <c r="K76" i="75"/>
  <c r="J76" i="75"/>
  <c r="I76" i="75"/>
  <c r="G76" i="75"/>
  <c r="M75" i="75"/>
  <c r="K75" i="75"/>
  <c r="J75" i="75"/>
  <c r="I75" i="75"/>
  <c r="G75" i="75"/>
  <c r="M74" i="75"/>
  <c r="K74" i="75"/>
  <c r="J74" i="75"/>
  <c r="I74" i="75"/>
  <c r="G74" i="75"/>
  <c r="M73" i="75"/>
  <c r="K73" i="75"/>
  <c r="J73" i="75"/>
  <c r="I73" i="75"/>
  <c r="G73" i="75"/>
  <c r="M72" i="75"/>
  <c r="K72" i="75"/>
  <c r="J72" i="75"/>
  <c r="I72" i="75"/>
  <c r="G72" i="75"/>
  <c r="M71" i="75"/>
  <c r="K71" i="75"/>
  <c r="J71" i="75"/>
  <c r="I71" i="75"/>
  <c r="G71" i="75"/>
  <c r="M70" i="75"/>
  <c r="K70" i="75"/>
  <c r="J70" i="75"/>
  <c r="I70" i="75"/>
  <c r="G70" i="75"/>
  <c r="M69" i="75"/>
  <c r="K69" i="75"/>
  <c r="J69" i="75"/>
  <c r="I69" i="75"/>
  <c r="G69" i="75"/>
  <c r="M68" i="75"/>
  <c r="K68" i="75"/>
  <c r="J68" i="75"/>
  <c r="I68" i="75"/>
  <c r="G68" i="75"/>
  <c r="M67" i="75"/>
  <c r="K67" i="75"/>
  <c r="J67" i="75"/>
  <c r="I67" i="75"/>
  <c r="G67" i="75"/>
  <c r="M66" i="75"/>
  <c r="K66" i="75"/>
  <c r="I66" i="75"/>
  <c r="G66" i="75"/>
  <c r="M65" i="75"/>
  <c r="K65" i="75"/>
  <c r="I65" i="75"/>
  <c r="G65" i="75"/>
  <c r="M64" i="75"/>
  <c r="K64" i="75"/>
  <c r="I64" i="75"/>
  <c r="G64" i="75"/>
  <c r="M63" i="75"/>
  <c r="K63" i="75"/>
  <c r="I63" i="75"/>
  <c r="G63" i="75"/>
  <c r="M62" i="75"/>
  <c r="K62" i="75"/>
  <c r="I62" i="75"/>
  <c r="G62" i="75"/>
  <c r="M61" i="75"/>
  <c r="K61" i="75"/>
  <c r="J61" i="75"/>
  <c r="I61" i="75"/>
  <c r="G61" i="75"/>
  <c r="M60" i="75"/>
  <c r="K60" i="75"/>
  <c r="J60" i="75"/>
  <c r="I60" i="75"/>
  <c r="G60" i="75"/>
  <c r="M59" i="75"/>
  <c r="K59" i="75"/>
  <c r="J59" i="75"/>
  <c r="I59" i="75"/>
  <c r="G59" i="75"/>
  <c r="M58" i="75"/>
  <c r="K58" i="75"/>
  <c r="J58" i="75"/>
  <c r="I58" i="75"/>
  <c r="G58" i="75"/>
  <c r="M57" i="75"/>
  <c r="K57" i="75"/>
  <c r="J57" i="75"/>
  <c r="I57" i="75"/>
  <c r="G57" i="75"/>
  <c r="M56" i="75"/>
  <c r="K56" i="75"/>
  <c r="J56" i="75"/>
  <c r="I56" i="75"/>
  <c r="G56" i="75"/>
  <c r="M55" i="75"/>
  <c r="K55" i="75"/>
  <c r="J55" i="75"/>
  <c r="I55" i="75"/>
  <c r="G55" i="75"/>
  <c r="M54" i="75"/>
  <c r="K54" i="75"/>
  <c r="J54" i="75"/>
  <c r="I54" i="75"/>
  <c r="G54" i="75"/>
  <c r="M53" i="75"/>
  <c r="K53" i="75"/>
  <c r="J53" i="75"/>
  <c r="I53" i="75"/>
  <c r="G53" i="75"/>
  <c r="M52" i="75"/>
  <c r="K52" i="75"/>
  <c r="J52" i="75"/>
  <c r="I52" i="75"/>
  <c r="G52" i="75"/>
  <c r="M51" i="75"/>
  <c r="K51" i="75"/>
  <c r="J51" i="75"/>
  <c r="I51" i="75"/>
  <c r="G51" i="75"/>
  <c r="M50" i="75"/>
  <c r="K50" i="75"/>
  <c r="J50" i="75"/>
  <c r="I50" i="75"/>
  <c r="G50" i="75"/>
  <c r="M49" i="75"/>
  <c r="K49" i="75"/>
  <c r="J49" i="75"/>
  <c r="I49" i="75"/>
  <c r="G49" i="75"/>
  <c r="M48" i="75"/>
  <c r="K48" i="75"/>
  <c r="J48" i="75"/>
  <c r="I48" i="75"/>
  <c r="G48" i="75"/>
  <c r="M47" i="75"/>
  <c r="K47" i="75"/>
  <c r="J47" i="75"/>
  <c r="I47" i="75"/>
  <c r="G47" i="75"/>
  <c r="M46" i="75"/>
  <c r="K46" i="75"/>
  <c r="I46" i="75"/>
  <c r="G46" i="75"/>
  <c r="M45" i="75"/>
  <c r="K45" i="75"/>
  <c r="J45" i="75"/>
  <c r="I45" i="75"/>
  <c r="G45" i="75"/>
  <c r="M44" i="75"/>
  <c r="K44" i="75"/>
  <c r="J44" i="75"/>
  <c r="I44" i="75"/>
  <c r="G44" i="75"/>
  <c r="M43" i="75"/>
  <c r="K43" i="75"/>
  <c r="J43" i="75"/>
  <c r="I43" i="75"/>
  <c r="G43" i="75"/>
  <c r="M42" i="75"/>
  <c r="K42" i="75"/>
  <c r="J42" i="75"/>
  <c r="I42" i="75"/>
  <c r="G42" i="75"/>
  <c r="M41" i="75"/>
  <c r="K41" i="75"/>
  <c r="J41" i="75"/>
  <c r="I41" i="75"/>
  <c r="G41" i="75"/>
  <c r="M40" i="75"/>
  <c r="K40" i="75"/>
  <c r="J40" i="75"/>
  <c r="I40" i="75"/>
  <c r="G40" i="75"/>
  <c r="M39" i="75"/>
  <c r="K39" i="75"/>
  <c r="J39" i="75"/>
  <c r="I39" i="75"/>
  <c r="G39" i="75"/>
  <c r="M38" i="75"/>
  <c r="K38" i="75"/>
  <c r="J38" i="75"/>
  <c r="I38" i="75"/>
  <c r="G38" i="75"/>
  <c r="M37" i="75"/>
  <c r="K37" i="75"/>
  <c r="J37" i="75"/>
  <c r="I37" i="75"/>
  <c r="G37" i="75"/>
  <c r="M36" i="75"/>
  <c r="K36" i="75"/>
  <c r="J36" i="75"/>
  <c r="I36" i="75"/>
  <c r="G36" i="75"/>
  <c r="M35" i="75"/>
  <c r="K35" i="75"/>
  <c r="J35" i="75"/>
  <c r="I35" i="75"/>
  <c r="G35" i="75"/>
  <c r="M34" i="75"/>
  <c r="K34" i="75"/>
  <c r="J34" i="75"/>
  <c r="I34" i="75"/>
  <c r="G34" i="75"/>
  <c r="M33" i="75"/>
  <c r="K33" i="75"/>
  <c r="J33" i="75"/>
  <c r="I33" i="75"/>
  <c r="G33" i="75"/>
  <c r="M32" i="75"/>
  <c r="K32" i="75"/>
  <c r="J32" i="75"/>
  <c r="I32" i="75"/>
  <c r="G32" i="75"/>
  <c r="M31" i="75"/>
  <c r="K31" i="75"/>
  <c r="J31" i="75"/>
  <c r="I31" i="75"/>
  <c r="G31" i="75"/>
  <c r="M30" i="75"/>
  <c r="K30" i="75"/>
  <c r="J30" i="75"/>
  <c r="I30" i="75"/>
  <c r="G30" i="75"/>
  <c r="M29" i="75"/>
  <c r="K29" i="75"/>
  <c r="J29" i="75"/>
  <c r="I29" i="75"/>
  <c r="G29" i="75"/>
  <c r="M28" i="75"/>
  <c r="K28" i="75"/>
  <c r="J28" i="75"/>
  <c r="I28" i="75"/>
  <c r="G28" i="75"/>
  <c r="M27" i="75"/>
  <c r="K27" i="75"/>
  <c r="J27" i="75"/>
  <c r="I27" i="75"/>
  <c r="G27" i="75"/>
  <c r="M26" i="75"/>
  <c r="K26" i="75"/>
  <c r="J26" i="75"/>
  <c r="I26" i="75"/>
  <c r="G26" i="75"/>
  <c r="M25" i="75"/>
  <c r="K25" i="75"/>
  <c r="J25" i="75"/>
  <c r="I25" i="75"/>
  <c r="G25" i="75"/>
  <c r="M24" i="75"/>
  <c r="K24" i="75"/>
  <c r="J24" i="75"/>
  <c r="I24" i="75"/>
  <c r="G24" i="75"/>
  <c r="M23" i="75"/>
  <c r="K23" i="75"/>
  <c r="J23" i="75"/>
  <c r="I23" i="75"/>
  <c r="G23" i="75"/>
  <c r="M22" i="75"/>
  <c r="K22" i="75"/>
  <c r="J22" i="75"/>
  <c r="I22" i="75"/>
  <c r="G22" i="75"/>
  <c r="M21" i="75"/>
  <c r="K21" i="75"/>
  <c r="J21" i="75"/>
  <c r="I21" i="75"/>
  <c r="G21" i="75"/>
  <c r="M20" i="75"/>
  <c r="K20" i="75"/>
  <c r="J20" i="75"/>
  <c r="I20" i="75"/>
  <c r="G20" i="75"/>
  <c r="M19" i="75"/>
  <c r="K19" i="75"/>
  <c r="J19" i="75"/>
  <c r="I19" i="75"/>
  <c r="G19" i="75"/>
  <c r="M18" i="75"/>
  <c r="K18" i="75"/>
  <c r="J18" i="75"/>
  <c r="I18" i="75"/>
  <c r="G18" i="75"/>
  <c r="M17" i="75"/>
  <c r="K17" i="75"/>
  <c r="J17" i="75"/>
  <c r="I17" i="75"/>
  <c r="G17" i="75"/>
  <c r="M16" i="75"/>
  <c r="K16" i="75"/>
  <c r="J16" i="75"/>
  <c r="I16" i="75"/>
  <c r="G16" i="75"/>
  <c r="M15" i="75"/>
  <c r="K15" i="75"/>
  <c r="J15" i="75"/>
  <c r="I15" i="75"/>
  <c r="G15" i="75"/>
  <c r="M14" i="75"/>
  <c r="K14" i="75"/>
  <c r="J14" i="75"/>
  <c r="I14" i="75"/>
  <c r="G14" i="75"/>
  <c r="M13" i="75"/>
  <c r="K13" i="75"/>
  <c r="J13" i="75"/>
  <c r="I13" i="75"/>
  <c r="G13" i="75"/>
  <c r="M12" i="75"/>
  <c r="K12" i="75"/>
  <c r="J12" i="75"/>
  <c r="I12" i="75"/>
  <c r="G12" i="75"/>
  <c r="M11" i="75"/>
  <c r="K11" i="75"/>
  <c r="J11" i="75"/>
  <c r="I11" i="75"/>
  <c r="G11" i="75"/>
  <c r="M10" i="75"/>
  <c r="K10" i="75"/>
  <c r="J10" i="75"/>
  <c r="I10" i="75"/>
  <c r="G10" i="75"/>
  <c r="M9" i="75"/>
  <c r="K9" i="75"/>
  <c r="J9" i="75"/>
  <c r="I9" i="75"/>
  <c r="G9" i="75"/>
  <c r="M8" i="75"/>
  <c r="K8" i="75"/>
  <c r="J8" i="75"/>
  <c r="I8" i="75"/>
  <c r="G8" i="75"/>
  <c r="M10" i="74"/>
  <c r="L10" i="74"/>
  <c r="K10" i="74"/>
  <c r="J10" i="74"/>
  <c r="I10" i="74"/>
  <c r="H10" i="74"/>
  <c r="G10" i="74"/>
  <c r="F10" i="74"/>
  <c r="M9" i="74"/>
  <c r="K9" i="74"/>
  <c r="I9" i="74"/>
  <c r="G9" i="74"/>
  <c r="M8" i="74"/>
  <c r="K8" i="74"/>
  <c r="I8" i="74"/>
  <c r="G8" i="74"/>
  <c r="M7" i="74"/>
  <c r="K7" i="74"/>
  <c r="I7" i="74"/>
  <c r="G7" i="74"/>
  <c r="M87" i="73"/>
  <c r="K87" i="73"/>
  <c r="I87" i="73"/>
  <c r="G87" i="73"/>
  <c r="F87" i="73"/>
  <c r="M86" i="73"/>
  <c r="K86" i="73"/>
  <c r="J86" i="73"/>
  <c r="I86" i="73"/>
  <c r="G86" i="73"/>
  <c r="M85" i="73"/>
  <c r="K85" i="73"/>
  <c r="J85" i="73"/>
  <c r="I85" i="73"/>
  <c r="G85" i="73"/>
  <c r="M84" i="73"/>
  <c r="K84" i="73"/>
  <c r="J84" i="73"/>
  <c r="I84" i="73"/>
  <c r="G84" i="73"/>
  <c r="M83" i="73"/>
  <c r="K83" i="73"/>
  <c r="J83" i="73"/>
  <c r="I83" i="73"/>
  <c r="G83" i="73"/>
  <c r="M82" i="73"/>
  <c r="K82" i="73"/>
  <c r="J82" i="73"/>
  <c r="I82" i="73"/>
  <c r="G82" i="73"/>
  <c r="M81" i="73"/>
  <c r="K81" i="73"/>
  <c r="J81" i="73"/>
  <c r="I81" i="73"/>
  <c r="G81" i="73"/>
  <c r="M80" i="73"/>
  <c r="K80" i="73"/>
  <c r="J80" i="73"/>
  <c r="I80" i="73"/>
  <c r="G80" i="73"/>
  <c r="M79" i="73"/>
  <c r="K79" i="73"/>
  <c r="J79" i="73"/>
  <c r="I79" i="73"/>
  <c r="G79" i="73"/>
  <c r="M78" i="73"/>
  <c r="K78" i="73"/>
  <c r="J78" i="73"/>
  <c r="I78" i="73"/>
  <c r="G78" i="73"/>
  <c r="M77" i="73"/>
  <c r="K77" i="73"/>
  <c r="J77" i="73"/>
  <c r="I77" i="73"/>
  <c r="G77" i="73"/>
  <c r="M76" i="73"/>
  <c r="K76" i="73"/>
  <c r="J76" i="73"/>
  <c r="I76" i="73"/>
  <c r="G76" i="73"/>
  <c r="M75" i="73"/>
  <c r="K75" i="73"/>
  <c r="J75" i="73"/>
  <c r="I75" i="73"/>
  <c r="G75" i="73"/>
  <c r="M74" i="73"/>
  <c r="K74" i="73"/>
  <c r="J74" i="73"/>
  <c r="I74" i="73"/>
  <c r="G74" i="73"/>
  <c r="M73" i="73"/>
  <c r="K73" i="73"/>
  <c r="J73" i="73"/>
  <c r="I73" i="73"/>
  <c r="G73" i="73"/>
  <c r="M72" i="73"/>
  <c r="K72" i="73"/>
  <c r="J72" i="73"/>
  <c r="I72" i="73"/>
  <c r="G72" i="73"/>
  <c r="M71" i="73"/>
  <c r="K71" i="73"/>
  <c r="J71" i="73"/>
  <c r="I71" i="73"/>
  <c r="G71" i="73"/>
  <c r="M70" i="73"/>
  <c r="K70" i="73"/>
  <c r="J70" i="73"/>
  <c r="I70" i="73"/>
  <c r="G70" i="73"/>
  <c r="M69" i="73"/>
  <c r="K69" i="73"/>
  <c r="J69" i="73"/>
  <c r="I69" i="73"/>
  <c r="G69" i="73"/>
  <c r="M68" i="73"/>
  <c r="K68" i="73"/>
  <c r="J68" i="73"/>
  <c r="I68" i="73"/>
  <c r="G68" i="73"/>
  <c r="M67" i="73"/>
  <c r="K67" i="73"/>
  <c r="J67" i="73"/>
  <c r="I67" i="73"/>
  <c r="G67" i="73"/>
  <c r="M66" i="73"/>
  <c r="K66" i="73"/>
  <c r="I66" i="73"/>
  <c r="G66" i="73"/>
  <c r="M65" i="73"/>
  <c r="K65" i="73"/>
  <c r="I65" i="73"/>
  <c r="G65" i="73"/>
  <c r="M64" i="73"/>
  <c r="K64" i="73"/>
  <c r="I64" i="73"/>
  <c r="G64" i="73"/>
  <c r="M63" i="73"/>
  <c r="K63" i="73"/>
  <c r="I63" i="73"/>
  <c r="G63" i="73"/>
  <c r="M62" i="73"/>
  <c r="K62" i="73"/>
  <c r="I62" i="73"/>
  <c r="G62" i="73"/>
  <c r="M61" i="73"/>
  <c r="K61" i="73"/>
  <c r="J61" i="73"/>
  <c r="I61" i="73"/>
  <c r="G61" i="73"/>
  <c r="M60" i="73"/>
  <c r="K60" i="73"/>
  <c r="J60" i="73"/>
  <c r="I60" i="73"/>
  <c r="G60" i="73"/>
  <c r="M59" i="73"/>
  <c r="K59" i="73"/>
  <c r="J59" i="73"/>
  <c r="I59" i="73"/>
  <c r="G59" i="73"/>
  <c r="M58" i="73"/>
  <c r="K58" i="73"/>
  <c r="J58" i="73"/>
  <c r="I58" i="73"/>
  <c r="G58" i="73"/>
  <c r="M57" i="73"/>
  <c r="K57" i="73"/>
  <c r="J57" i="73"/>
  <c r="I57" i="73"/>
  <c r="G57" i="73"/>
  <c r="M56" i="73"/>
  <c r="K56" i="73"/>
  <c r="J56" i="73"/>
  <c r="I56" i="73"/>
  <c r="G56" i="73"/>
  <c r="M55" i="73"/>
  <c r="K55" i="73"/>
  <c r="J55" i="73"/>
  <c r="I55" i="73"/>
  <c r="G55" i="73"/>
  <c r="M54" i="73"/>
  <c r="K54" i="73"/>
  <c r="J54" i="73"/>
  <c r="I54" i="73"/>
  <c r="G54" i="73"/>
  <c r="M53" i="73"/>
  <c r="K53" i="73"/>
  <c r="J53" i="73"/>
  <c r="I53" i="73"/>
  <c r="G53" i="73"/>
  <c r="M52" i="73"/>
  <c r="K52" i="73"/>
  <c r="J52" i="73"/>
  <c r="I52" i="73"/>
  <c r="G52" i="73"/>
  <c r="M51" i="73"/>
  <c r="K51" i="73"/>
  <c r="J51" i="73"/>
  <c r="I51" i="73"/>
  <c r="G51" i="73"/>
  <c r="M50" i="73"/>
  <c r="K50" i="73"/>
  <c r="J50" i="73"/>
  <c r="I50" i="73"/>
  <c r="G50" i="73"/>
  <c r="M49" i="73"/>
  <c r="K49" i="73"/>
  <c r="J49" i="73"/>
  <c r="I49" i="73"/>
  <c r="G49" i="73"/>
  <c r="M48" i="73"/>
  <c r="K48" i="73"/>
  <c r="J48" i="73"/>
  <c r="I48" i="73"/>
  <c r="G48" i="73"/>
  <c r="M47" i="73"/>
  <c r="K47" i="73"/>
  <c r="J47" i="73"/>
  <c r="I47" i="73"/>
  <c r="G47" i="73"/>
  <c r="M46" i="73"/>
  <c r="K46" i="73"/>
  <c r="I46" i="73"/>
  <c r="G46" i="73"/>
  <c r="M45" i="73"/>
  <c r="K45" i="73"/>
  <c r="J45" i="73"/>
  <c r="I45" i="73"/>
  <c r="G45" i="73"/>
  <c r="M44" i="73"/>
  <c r="K44" i="73"/>
  <c r="J44" i="73"/>
  <c r="I44" i="73"/>
  <c r="G44" i="73"/>
  <c r="M43" i="73"/>
  <c r="K43" i="73"/>
  <c r="J43" i="73"/>
  <c r="I43" i="73"/>
  <c r="G43" i="73"/>
  <c r="M42" i="73"/>
  <c r="K42" i="73"/>
  <c r="J42" i="73"/>
  <c r="I42" i="73"/>
  <c r="G42" i="73"/>
  <c r="M41" i="73"/>
  <c r="K41" i="73"/>
  <c r="J41" i="73"/>
  <c r="I41" i="73"/>
  <c r="G41" i="73"/>
  <c r="M40" i="73"/>
  <c r="K40" i="73"/>
  <c r="J40" i="73"/>
  <c r="I40" i="73"/>
  <c r="G40" i="73"/>
  <c r="M39" i="73"/>
  <c r="K39" i="73"/>
  <c r="J39" i="73"/>
  <c r="I39" i="73"/>
  <c r="G39" i="73"/>
  <c r="M38" i="73"/>
  <c r="K38" i="73"/>
  <c r="J38" i="73"/>
  <c r="I38" i="73"/>
  <c r="G38" i="73"/>
  <c r="M37" i="73"/>
  <c r="K37" i="73"/>
  <c r="J37" i="73"/>
  <c r="I37" i="73"/>
  <c r="G37" i="73"/>
  <c r="M36" i="73"/>
  <c r="K36" i="73"/>
  <c r="J36" i="73"/>
  <c r="I36" i="73"/>
  <c r="G36" i="73"/>
  <c r="M35" i="73"/>
  <c r="K35" i="73"/>
  <c r="J35" i="73"/>
  <c r="I35" i="73"/>
  <c r="G35" i="73"/>
  <c r="M34" i="73"/>
  <c r="K34" i="73"/>
  <c r="J34" i="73"/>
  <c r="I34" i="73"/>
  <c r="G34" i="73"/>
  <c r="M33" i="73"/>
  <c r="K33" i="73"/>
  <c r="J33" i="73"/>
  <c r="I33" i="73"/>
  <c r="G33" i="73"/>
  <c r="M32" i="73"/>
  <c r="K32" i="73"/>
  <c r="J32" i="73"/>
  <c r="I32" i="73"/>
  <c r="G32" i="73"/>
  <c r="M31" i="73"/>
  <c r="K31" i="73"/>
  <c r="J31" i="73"/>
  <c r="I31" i="73"/>
  <c r="G31" i="73"/>
  <c r="M30" i="73"/>
  <c r="K30" i="73"/>
  <c r="J30" i="73"/>
  <c r="I30" i="73"/>
  <c r="G30" i="73"/>
  <c r="M29" i="73"/>
  <c r="K29" i="73"/>
  <c r="J29" i="73"/>
  <c r="I29" i="73"/>
  <c r="G29" i="73"/>
  <c r="M28" i="73"/>
  <c r="K28" i="73"/>
  <c r="J28" i="73"/>
  <c r="I28" i="73"/>
  <c r="G28" i="73"/>
  <c r="M27" i="73"/>
  <c r="K27" i="73"/>
  <c r="J27" i="73"/>
  <c r="I27" i="73"/>
  <c r="G27" i="73"/>
  <c r="M26" i="73"/>
  <c r="K26" i="73"/>
  <c r="J26" i="73"/>
  <c r="I26" i="73"/>
  <c r="G26" i="73"/>
  <c r="M25" i="73"/>
  <c r="K25" i="73"/>
  <c r="J25" i="73"/>
  <c r="I25" i="73"/>
  <c r="G25" i="73"/>
  <c r="M24" i="73"/>
  <c r="K24" i="73"/>
  <c r="J24" i="73"/>
  <c r="I24" i="73"/>
  <c r="G24" i="73"/>
  <c r="M23" i="73"/>
  <c r="K23" i="73"/>
  <c r="J23" i="73"/>
  <c r="I23" i="73"/>
  <c r="G23" i="73"/>
  <c r="M22" i="73"/>
  <c r="K22" i="73"/>
  <c r="J22" i="73"/>
  <c r="I22" i="73"/>
  <c r="G22" i="73"/>
  <c r="M21" i="73"/>
  <c r="K21" i="73"/>
  <c r="J21" i="73"/>
  <c r="I21" i="73"/>
  <c r="G21" i="73"/>
  <c r="M20" i="73"/>
  <c r="K20" i="73"/>
  <c r="J20" i="73"/>
  <c r="I20" i="73"/>
  <c r="G20" i="73"/>
  <c r="M19" i="73"/>
  <c r="K19" i="73"/>
  <c r="J19" i="73"/>
  <c r="I19" i="73"/>
  <c r="G19" i="73"/>
  <c r="M18" i="73"/>
  <c r="K18" i="73"/>
  <c r="J18" i="73"/>
  <c r="I18" i="73"/>
  <c r="G18" i="73"/>
  <c r="M17" i="73"/>
  <c r="K17" i="73"/>
  <c r="J17" i="73"/>
  <c r="I17" i="73"/>
  <c r="G17" i="73"/>
  <c r="M16" i="73"/>
  <c r="K16" i="73"/>
  <c r="J16" i="73"/>
  <c r="I16" i="73"/>
  <c r="G16" i="73"/>
  <c r="M15" i="73"/>
  <c r="K15" i="73"/>
  <c r="J15" i="73"/>
  <c r="I15" i="73"/>
  <c r="G15" i="73"/>
  <c r="M14" i="73"/>
  <c r="K14" i="73"/>
  <c r="J14" i="73"/>
  <c r="I14" i="73"/>
  <c r="G14" i="73"/>
  <c r="M13" i="73"/>
  <c r="K13" i="73"/>
  <c r="J13" i="73"/>
  <c r="I13" i="73"/>
  <c r="G13" i="73"/>
  <c r="M12" i="73"/>
  <c r="K12" i="73"/>
  <c r="J12" i="73"/>
  <c r="I12" i="73"/>
  <c r="G12" i="73"/>
  <c r="M11" i="73"/>
  <c r="K11" i="73"/>
  <c r="J11" i="73"/>
  <c r="I11" i="73"/>
  <c r="G11" i="73"/>
  <c r="M10" i="73"/>
  <c r="K10" i="73"/>
  <c r="J10" i="73"/>
  <c r="I10" i="73"/>
  <c r="G10" i="73"/>
  <c r="M9" i="73"/>
  <c r="K9" i="73"/>
  <c r="J9" i="73"/>
  <c r="I9" i="73"/>
  <c r="G9" i="73"/>
  <c r="M8" i="73"/>
  <c r="K8" i="73"/>
  <c r="J8" i="73"/>
  <c r="I8" i="73"/>
  <c r="G8" i="73"/>
  <c r="M10" i="72"/>
  <c r="L10" i="72"/>
  <c r="K10" i="72"/>
  <c r="J10" i="72"/>
  <c r="I10" i="72"/>
  <c r="H10" i="72"/>
  <c r="G10" i="72"/>
  <c r="F10" i="72"/>
  <c r="M9" i="72"/>
  <c r="K9" i="72"/>
  <c r="I9" i="72"/>
  <c r="G9" i="72"/>
  <c r="M8" i="72"/>
  <c r="K8" i="72"/>
  <c r="I8" i="72"/>
  <c r="G8" i="72"/>
  <c r="M7" i="72"/>
  <c r="K7" i="72"/>
  <c r="I7" i="72"/>
  <c r="G7" i="72"/>
  <c r="M87" i="71"/>
  <c r="K87" i="71"/>
  <c r="I87" i="71"/>
  <c r="G87" i="71"/>
  <c r="F87" i="71"/>
  <c r="M86" i="71"/>
  <c r="K86" i="71"/>
  <c r="J86" i="71"/>
  <c r="I86" i="71"/>
  <c r="G86" i="71"/>
  <c r="M85" i="71"/>
  <c r="K85" i="71"/>
  <c r="J85" i="71"/>
  <c r="I85" i="71"/>
  <c r="G85" i="71"/>
  <c r="M84" i="71"/>
  <c r="K84" i="71"/>
  <c r="J84" i="71"/>
  <c r="I84" i="71"/>
  <c r="G84" i="71"/>
  <c r="M83" i="71"/>
  <c r="K83" i="71"/>
  <c r="J83" i="71"/>
  <c r="I83" i="71"/>
  <c r="G83" i="71"/>
  <c r="M82" i="71"/>
  <c r="K82" i="71"/>
  <c r="J82" i="71"/>
  <c r="I82" i="71"/>
  <c r="G82" i="71"/>
  <c r="M81" i="71"/>
  <c r="K81" i="71"/>
  <c r="J81" i="71"/>
  <c r="I81" i="71"/>
  <c r="G81" i="71"/>
  <c r="M80" i="71"/>
  <c r="K80" i="71"/>
  <c r="J80" i="71"/>
  <c r="I80" i="71"/>
  <c r="G80" i="71"/>
  <c r="M79" i="71"/>
  <c r="K79" i="71"/>
  <c r="J79" i="71"/>
  <c r="I79" i="71"/>
  <c r="G79" i="71"/>
  <c r="M78" i="71"/>
  <c r="K78" i="71"/>
  <c r="J78" i="71"/>
  <c r="I78" i="71"/>
  <c r="G78" i="71"/>
  <c r="M77" i="71"/>
  <c r="K77" i="71"/>
  <c r="J77" i="71"/>
  <c r="I77" i="71"/>
  <c r="G77" i="71"/>
  <c r="M76" i="71"/>
  <c r="K76" i="71"/>
  <c r="J76" i="71"/>
  <c r="I76" i="71"/>
  <c r="G76" i="71"/>
  <c r="M75" i="71"/>
  <c r="K75" i="71"/>
  <c r="J75" i="71"/>
  <c r="I75" i="71"/>
  <c r="G75" i="71"/>
  <c r="M74" i="71"/>
  <c r="K74" i="71"/>
  <c r="J74" i="71"/>
  <c r="I74" i="71"/>
  <c r="G74" i="71"/>
  <c r="M73" i="71"/>
  <c r="K73" i="71"/>
  <c r="J73" i="71"/>
  <c r="I73" i="71"/>
  <c r="G73" i="71"/>
  <c r="M72" i="71"/>
  <c r="K72" i="71"/>
  <c r="J72" i="71"/>
  <c r="I72" i="71"/>
  <c r="G72" i="71"/>
  <c r="M71" i="71"/>
  <c r="K71" i="71"/>
  <c r="J71" i="71"/>
  <c r="I71" i="71"/>
  <c r="G71" i="71"/>
  <c r="M70" i="71"/>
  <c r="K70" i="71"/>
  <c r="J70" i="71"/>
  <c r="I70" i="71"/>
  <c r="G70" i="71"/>
  <c r="M69" i="71"/>
  <c r="K69" i="71"/>
  <c r="J69" i="71"/>
  <c r="I69" i="71"/>
  <c r="G69" i="71"/>
  <c r="M68" i="71"/>
  <c r="K68" i="71"/>
  <c r="J68" i="71"/>
  <c r="I68" i="71"/>
  <c r="G68" i="71"/>
  <c r="M67" i="71"/>
  <c r="K67" i="71"/>
  <c r="J67" i="71"/>
  <c r="I67" i="71"/>
  <c r="G67" i="71"/>
  <c r="M66" i="71"/>
  <c r="K66" i="71"/>
  <c r="I66" i="71"/>
  <c r="G66" i="71"/>
  <c r="M65" i="71"/>
  <c r="K65" i="71"/>
  <c r="I65" i="71"/>
  <c r="G65" i="71"/>
  <c r="M64" i="71"/>
  <c r="K64" i="71"/>
  <c r="I64" i="71"/>
  <c r="G64" i="71"/>
  <c r="M63" i="71"/>
  <c r="K63" i="71"/>
  <c r="I63" i="71"/>
  <c r="G63" i="71"/>
  <c r="M62" i="71"/>
  <c r="K62" i="71"/>
  <c r="I62" i="71"/>
  <c r="G62" i="71"/>
  <c r="M61" i="71"/>
  <c r="K61" i="71"/>
  <c r="J61" i="71"/>
  <c r="I61" i="71"/>
  <c r="G61" i="71"/>
  <c r="M60" i="71"/>
  <c r="K60" i="71"/>
  <c r="J60" i="71"/>
  <c r="I60" i="71"/>
  <c r="G60" i="71"/>
  <c r="M59" i="71"/>
  <c r="K59" i="71"/>
  <c r="J59" i="71"/>
  <c r="I59" i="71"/>
  <c r="G59" i="71"/>
  <c r="M58" i="71"/>
  <c r="K58" i="71"/>
  <c r="J58" i="71"/>
  <c r="I58" i="71"/>
  <c r="G58" i="71"/>
  <c r="M57" i="71"/>
  <c r="K57" i="71"/>
  <c r="J57" i="71"/>
  <c r="I57" i="71"/>
  <c r="G57" i="71"/>
  <c r="M56" i="71"/>
  <c r="K56" i="71"/>
  <c r="J56" i="71"/>
  <c r="I56" i="71"/>
  <c r="G56" i="71"/>
  <c r="M55" i="71"/>
  <c r="K55" i="71"/>
  <c r="J55" i="71"/>
  <c r="I55" i="71"/>
  <c r="G55" i="71"/>
  <c r="M54" i="71"/>
  <c r="K54" i="71"/>
  <c r="J54" i="71"/>
  <c r="I54" i="71"/>
  <c r="G54" i="71"/>
  <c r="M53" i="71"/>
  <c r="K53" i="71"/>
  <c r="J53" i="71"/>
  <c r="I53" i="71"/>
  <c r="G53" i="71"/>
  <c r="M52" i="71"/>
  <c r="K52" i="71"/>
  <c r="J52" i="71"/>
  <c r="I52" i="71"/>
  <c r="G52" i="71"/>
  <c r="M51" i="71"/>
  <c r="K51" i="71"/>
  <c r="J51" i="71"/>
  <c r="I51" i="71"/>
  <c r="G51" i="71"/>
  <c r="M50" i="71"/>
  <c r="K50" i="71"/>
  <c r="J50" i="71"/>
  <c r="I50" i="71"/>
  <c r="G50" i="71"/>
  <c r="M49" i="71"/>
  <c r="K49" i="71"/>
  <c r="J49" i="71"/>
  <c r="I49" i="71"/>
  <c r="G49" i="71"/>
  <c r="M48" i="71"/>
  <c r="K48" i="71"/>
  <c r="J48" i="71"/>
  <c r="I48" i="71"/>
  <c r="G48" i="71"/>
  <c r="M47" i="71"/>
  <c r="K47" i="71"/>
  <c r="J47" i="71"/>
  <c r="I47" i="71"/>
  <c r="G47" i="71"/>
  <c r="M46" i="71"/>
  <c r="K46" i="71"/>
  <c r="I46" i="71"/>
  <c r="G46" i="71"/>
  <c r="M45" i="71"/>
  <c r="K45" i="71"/>
  <c r="J45" i="71"/>
  <c r="I45" i="71"/>
  <c r="G45" i="71"/>
  <c r="M44" i="71"/>
  <c r="K44" i="71"/>
  <c r="J44" i="71"/>
  <c r="I44" i="71"/>
  <c r="G44" i="71"/>
  <c r="M43" i="71"/>
  <c r="K43" i="71"/>
  <c r="J43" i="71"/>
  <c r="I43" i="71"/>
  <c r="G43" i="71"/>
  <c r="M42" i="71"/>
  <c r="K42" i="71"/>
  <c r="J42" i="71"/>
  <c r="I42" i="71"/>
  <c r="G42" i="71"/>
  <c r="M41" i="71"/>
  <c r="K41" i="71"/>
  <c r="J41" i="71"/>
  <c r="I41" i="71"/>
  <c r="G41" i="71"/>
  <c r="M40" i="71"/>
  <c r="K40" i="71"/>
  <c r="J40" i="71"/>
  <c r="I40" i="71"/>
  <c r="G40" i="71"/>
  <c r="M39" i="71"/>
  <c r="K39" i="71"/>
  <c r="J39" i="71"/>
  <c r="I39" i="71"/>
  <c r="G39" i="71"/>
  <c r="M38" i="71"/>
  <c r="K38" i="71"/>
  <c r="J38" i="71"/>
  <c r="I38" i="71"/>
  <c r="G38" i="71"/>
  <c r="M37" i="71"/>
  <c r="K37" i="71"/>
  <c r="J37" i="71"/>
  <c r="I37" i="71"/>
  <c r="G37" i="71"/>
  <c r="M36" i="71"/>
  <c r="K36" i="71"/>
  <c r="J36" i="71"/>
  <c r="I36" i="71"/>
  <c r="G36" i="71"/>
  <c r="M35" i="71"/>
  <c r="K35" i="71"/>
  <c r="J35" i="71"/>
  <c r="I35" i="71"/>
  <c r="G35" i="71"/>
  <c r="M34" i="71"/>
  <c r="K34" i="71"/>
  <c r="J34" i="71"/>
  <c r="I34" i="71"/>
  <c r="G34" i="71"/>
  <c r="M33" i="71"/>
  <c r="K33" i="71"/>
  <c r="J33" i="71"/>
  <c r="I33" i="71"/>
  <c r="G33" i="71"/>
  <c r="M32" i="71"/>
  <c r="K32" i="71"/>
  <c r="J32" i="71"/>
  <c r="I32" i="71"/>
  <c r="G32" i="71"/>
  <c r="M31" i="71"/>
  <c r="K31" i="71"/>
  <c r="J31" i="71"/>
  <c r="I31" i="71"/>
  <c r="G31" i="71"/>
  <c r="M30" i="71"/>
  <c r="K30" i="71"/>
  <c r="J30" i="71"/>
  <c r="I30" i="71"/>
  <c r="G30" i="71"/>
  <c r="M29" i="71"/>
  <c r="K29" i="71"/>
  <c r="J29" i="71"/>
  <c r="I29" i="71"/>
  <c r="G29" i="71"/>
  <c r="M28" i="71"/>
  <c r="K28" i="71"/>
  <c r="J28" i="71"/>
  <c r="I28" i="71"/>
  <c r="G28" i="71"/>
  <c r="M27" i="71"/>
  <c r="K27" i="71"/>
  <c r="J27" i="71"/>
  <c r="I27" i="71"/>
  <c r="G27" i="71"/>
  <c r="M26" i="71"/>
  <c r="K26" i="71"/>
  <c r="J26" i="71"/>
  <c r="I26" i="71"/>
  <c r="G26" i="71"/>
  <c r="M25" i="71"/>
  <c r="K25" i="71"/>
  <c r="J25" i="71"/>
  <c r="I25" i="71"/>
  <c r="G25" i="71"/>
  <c r="M24" i="71"/>
  <c r="K24" i="71"/>
  <c r="J24" i="71"/>
  <c r="I24" i="71"/>
  <c r="G24" i="71"/>
  <c r="M23" i="71"/>
  <c r="K23" i="71"/>
  <c r="J23" i="71"/>
  <c r="I23" i="71"/>
  <c r="G23" i="71"/>
  <c r="M22" i="71"/>
  <c r="K22" i="71"/>
  <c r="J22" i="71"/>
  <c r="I22" i="71"/>
  <c r="G22" i="71"/>
  <c r="M21" i="71"/>
  <c r="K21" i="71"/>
  <c r="J21" i="71"/>
  <c r="I21" i="71"/>
  <c r="G21" i="71"/>
  <c r="M20" i="71"/>
  <c r="K20" i="71"/>
  <c r="J20" i="71"/>
  <c r="I20" i="71"/>
  <c r="G20" i="71"/>
  <c r="M19" i="71"/>
  <c r="K19" i="71"/>
  <c r="J19" i="71"/>
  <c r="I19" i="71"/>
  <c r="G19" i="71"/>
  <c r="M18" i="71"/>
  <c r="K18" i="71"/>
  <c r="J18" i="71"/>
  <c r="I18" i="71"/>
  <c r="G18" i="71"/>
  <c r="M17" i="71"/>
  <c r="K17" i="71"/>
  <c r="J17" i="71"/>
  <c r="I17" i="71"/>
  <c r="G17" i="71"/>
  <c r="M16" i="71"/>
  <c r="K16" i="71"/>
  <c r="J16" i="71"/>
  <c r="I16" i="71"/>
  <c r="G16" i="71"/>
  <c r="M15" i="71"/>
  <c r="K15" i="71"/>
  <c r="J15" i="71"/>
  <c r="I15" i="71"/>
  <c r="G15" i="71"/>
  <c r="M14" i="71"/>
  <c r="K14" i="71"/>
  <c r="J14" i="71"/>
  <c r="I14" i="71"/>
  <c r="G14" i="71"/>
  <c r="M13" i="71"/>
  <c r="K13" i="71"/>
  <c r="J13" i="71"/>
  <c r="I13" i="71"/>
  <c r="G13" i="71"/>
  <c r="M12" i="71"/>
  <c r="K12" i="71"/>
  <c r="J12" i="71"/>
  <c r="I12" i="71"/>
  <c r="G12" i="71"/>
  <c r="M11" i="71"/>
  <c r="K11" i="71"/>
  <c r="J11" i="71"/>
  <c r="I11" i="71"/>
  <c r="G11" i="71"/>
  <c r="M10" i="71"/>
  <c r="K10" i="71"/>
  <c r="J10" i="71"/>
  <c r="I10" i="71"/>
  <c r="G10" i="71"/>
  <c r="M9" i="71"/>
  <c r="K9" i="71"/>
  <c r="J9" i="71"/>
  <c r="I9" i="71"/>
  <c r="G9" i="71"/>
  <c r="M8" i="71"/>
  <c r="K8" i="71"/>
  <c r="J8" i="71"/>
  <c r="I8" i="71"/>
  <c r="G8" i="71"/>
  <c r="M10" i="70"/>
  <c r="L10" i="70"/>
  <c r="K10" i="70"/>
  <c r="J10" i="70"/>
  <c r="I10" i="70"/>
  <c r="H10" i="70"/>
  <c r="G10" i="70"/>
  <c r="F10" i="70"/>
  <c r="M9" i="70"/>
  <c r="K9" i="70"/>
  <c r="I9" i="70"/>
  <c r="G9" i="70"/>
  <c r="M8" i="70"/>
  <c r="K8" i="70"/>
  <c r="I8" i="70"/>
  <c r="G8" i="70"/>
  <c r="M7" i="70"/>
  <c r="K7" i="70"/>
  <c r="I7" i="70"/>
  <c r="G7" i="70"/>
  <c r="M87" i="69"/>
  <c r="K87" i="69"/>
  <c r="I87" i="69"/>
  <c r="G87" i="69"/>
  <c r="F87" i="69"/>
  <c r="M86" i="69"/>
  <c r="K86" i="69"/>
  <c r="J86" i="69"/>
  <c r="I86" i="69"/>
  <c r="G86" i="69"/>
  <c r="M85" i="69"/>
  <c r="K85" i="69"/>
  <c r="J85" i="69"/>
  <c r="I85" i="69"/>
  <c r="G85" i="69"/>
  <c r="M84" i="69"/>
  <c r="K84" i="69"/>
  <c r="J84" i="69"/>
  <c r="I84" i="69"/>
  <c r="G84" i="69"/>
  <c r="M83" i="69"/>
  <c r="K83" i="69"/>
  <c r="J83" i="69"/>
  <c r="I83" i="69"/>
  <c r="G83" i="69"/>
  <c r="M82" i="69"/>
  <c r="K82" i="69"/>
  <c r="J82" i="69"/>
  <c r="I82" i="69"/>
  <c r="G82" i="69"/>
  <c r="M81" i="69"/>
  <c r="K81" i="69"/>
  <c r="J81" i="69"/>
  <c r="I81" i="69"/>
  <c r="G81" i="69"/>
  <c r="M80" i="69"/>
  <c r="K80" i="69"/>
  <c r="J80" i="69"/>
  <c r="I80" i="69"/>
  <c r="G80" i="69"/>
  <c r="M79" i="69"/>
  <c r="K79" i="69"/>
  <c r="J79" i="69"/>
  <c r="I79" i="69"/>
  <c r="G79" i="69"/>
  <c r="M78" i="69"/>
  <c r="K78" i="69"/>
  <c r="J78" i="69"/>
  <c r="I78" i="69"/>
  <c r="G78" i="69"/>
  <c r="M77" i="69"/>
  <c r="K77" i="69"/>
  <c r="J77" i="69"/>
  <c r="I77" i="69"/>
  <c r="G77" i="69"/>
  <c r="M76" i="69"/>
  <c r="K76" i="69"/>
  <c r="J76" i="69"/>
  <c r="I76" i="69"/>
  <c r="G76" i="69"/>
  <c r="M75" i="69"/>
  <c r="K75" i="69"/>
  <c r="J75" i="69"/>
  <c r="I75" i="69"/>
  <c r="G75" i="69"/>
  <c r="M74" i="69"/>
  <c r="K74" i="69"/>
  <c r="J74" i="69"/>
  <c r="I74" i="69"/>
  <c r="G74" i="69"/>
  <c r="M73" i="69"/>
  <c r="K73" i="69"/>
  <c r="J73" i="69"/>
  <c r="I73" i="69"/>
  <c r="G73" i="69"/>
  <c r="M72" i="69"/>
  <c r="K72" i="69"/>
  <c r="J72" i="69"/>
  <c r="I72" i="69"/>
  <c r="G72" i="69"/>
  <c r="M71" i="69"/>
  <c r="K71" i="69"/>
  <c r="J71" i="69"/>
  <c r="I71" i="69"/>
  <c r="G71" i="69"/>
  <c r="M70" i="69"/>
  <c r="K70" i="69"/>
  <c r="J70" i="69"/>
  <c r="I70" i="69"/>
  <c r="G70" i="69"/>
  <c r="M69" i="69"/>
  <c r="K69" i="69"/>
  <c r="J69" i="69"/>
  <c r="I69" i="69"/>
  <c r="G69" i="69"/>
  <c r="M68" i="69"/>
  <c r="K68" i="69"/>
  <c r="J68" i="69"/>
  <c r="I68" i="69"/>
  <c r="G68" i="69"/>
  <c r="M67" i="69"/>
  <c r="K67" i="69"/>
  <c r="J67" i="69"/>
  <c r="I67" i="69"/>
  <c r="G67" i="69"/>
  <c r="M66" i="69"/>
  <c r="K66" i="69"/>
  <c r="I66" i="69"/>
  <c r="G66" i="69"/>
  <c r="M65" i="69"/>
  <c r="K65" i="69"/>
  <c r="I65" i="69"/>
  <c r="G65" i="69"/>
  <c r="M64" i="69"/>
  <c r="K64" i="69"/>
  <c r="I64" i="69"/>
  <c r="G64" i="69"/>
  <c r="M63" i="69"/>
  <c r="K63" i="69"/>
  <c r="I63" i="69"/>
  <c r="G63" i="69"/>
  <c r="M62" i="69"/>
  <c r="K62" i="69"/>
  <c r="I62" i="69"/>
  <c r="G62" i="69"/>
  <c r="M61" i="69"/>
  <c r="K61" i="69"/>
  <c r="J61" i="69"/>
  <c r="I61" i="69"/>
  <c r="G61" i="69"/>
  <c r="M60" i="69"/>
  <c r="K60" i="69"/>
  <c r="J60" i="69"/>
  <c r="I60" i="69"/>
  <c r="G60" i="69"/>
  <c r="M59" i="69"/>
  <c r="K59" i="69"/>
  <c r="J59" i="69"/>
  <c r="I59" i="69"/>
  <c r="G59" i="69"/>
  <c r="M58" i="69"/>
  <c r="K58" i="69"/>
  <c r="J58" i="69"/>
  <c r="I58" i="69"/>
  <c r="G58" i="69"/>
  <c r="M57" i="69"/>
  <c r="K57" i="69"/>
  <c r="J57" i="69"/>
  <c r="I57" i="69"/>
  <c r="G57" i="69"/>
  <c r="M56" i="69"/>
  <c r="K56" i="69"/>
  <c r="J56" i="69"/>
  <c r="I56" i="69"/>
  <c r="G56" i="69"/>
  <c r="M55" i="69"/>
  <c r="K55" i="69"/>
  <c r="J55" i="69"/>
  <c r="I55" i="69"/>
  <c r="G55" i="69"/>
  <c r="M54" i="69"/>
  <c r="K54" i="69"/>
  <c r="J54" i="69"/>
  <c r="I54" i="69"/>
  <c r="G54" i="69"/>
  <c r="M53" i="69"/>
  <c r="K53" i="69"/>
  <c r="J53" i="69"/>
  <c r="I53" i="69"/>
  <c r="G53" i="69"/>
  <c r="M52" i="69"/>
  <c r="K52" i="69"/>
  <c r="J52" i="69"/>
  <c r="I52" i="69"/>
  <c r="G52" i="69"/>
  <c r="M51" i="69"/>
  <c r="K51" i="69"/>
  <c r="J51" i="69"/>
  <c r="I51" i="69"/>
  <c r="G51" i="69"/>
  <c r="M50" i="69"/>
  <c r="K50" i="69"/>
  <c r="J50" i="69"/>
  <c r="I50" i="69"/>
  <c r="G50" i="69"/>
  <c r="M49" i="69"/>
  <c r="K49" i="69"/>
  <c r="J49" i="69"/>
  <c r="I49" i="69"/>
  <c r="G49" i="69"/>
  <c r="M48" i="69"/>
  <c r="K48" i="69"/>
  <c r="J48" i="69"/>
  <c r="I48" i="69"/>
  <c r="G48" i="69"/>
  <c r="M47" i="69"/>
  <c r="K47" i="69"/>
  <c r="J47" i="69"/>
  <c r="I47" i="69"/>
  <c r="G47" i="69"/>
  <c r="M46" i="69"/>
  <c r="K46" i="69"/>
  <c r="I46" i="69"/>
  <c r="G46" i="69"/>
  <c r="M45" i="69"/>
  <c r="K45" i="69"/>
  <c r="J45" i="69"/>
  <c r="I45" i="69"/>
  <c r="G45" i="69"/>
  <c r="M44" i="69"/>
  <c r="K44" i="69"/>
  <c r="J44" i="69"/>
  <c r="I44" i="69"/>
  <c r="G44" i="69"/>
  <c r="M43" i="69"/>
  <c r="K43" i="69"/>
  <c r="J43" i="69"/>
  <c r="I43" i="69"/>
  <c r="G43" i="69"/>
  <c r="M42" i="69"/>
  <c r="K42" i="69"/>
  <c r="J42" i="69"/>
  <c r="I42" i="69"/>
  <c r="G42" i="69"/>
  <c r="M41" i="69"/>
  <c r="K41" i="69"/>
  <c r="J41" i="69"/>
  <c r="I41" i="69"/>
  <c r="G41" i="69"/>
  <c r="M40" i="69"/>
  <c r="K40" i="69"/>
  <c r="J40" i="69"/>
  <c r="I40" i="69"/>
  <c r="G40" i="69"/>
  <c r="M39" i="69"/>
  <c r="K39" i="69"/>
  <c r="J39" i="69"/>
  <c r="I39" i="69"/>
  <c r="G39" i="69"/>
  <c r="M38" i="69"/>
  <c r="K38" i="69"/>
  <c r="J38" i="69"/>
  <c r="I38" i="69"/>
  <c r="G38" i="69"/>
  <c r="M37" i="69"/>
  <c r="K37" i="69"/>
  <c r="J37" i="69"/>
  <c r="I37" i="69"/>
  <c r="G37" i="69"/>
  <c r="M36" i="69"/>
  <c r="K36" i="69"/>
  <c r="J36" i="69"/>
  <c r="I36" i="69"/>
  <c r="G36" i="69"/>
  <c r="M35" i="69"/>
  <c r="K35" i="69"/>
  <c r="J35" i="69"/>
  <c r="I35" i="69"/>
  <c r="G35" i="69"/>
  <c r="M34" i="69"/>
  <c r="K34" i="69"/>
  <c r="J34" i="69"/>
  <c r="I34" i="69"/>
  <c r="G34" i="69"/>
  <c r="M33" i="69"/>
  <c r="K33" i="69"/>
  <c r="J33" i="69"/>
  <c r="I33" i="69"/>
  <c r="G33" i="69"/>
  <c r="M32" i="69"/>
  <c r="K32" i="69"/>
  <c r="J32" i="69"/>
  <c r="I32" i="69"/>
  <c r="G32" i="69"/>
  <c r="M31" i="69"/>
  <c r="K31" i="69"/>
  <c r="J31" i="69"/>
  <c r="I31" i="69"/>
  <c r="G31" i="69"/>
  <c r="M30" i="69"/>
  <c r="K30" i="69"/>
  <c r="J30" i="69"/>
  <c r="I30" i="69"/>
  <c r="G30" i="69"/>
  <c r="M29" i="69"/>
  <c r="K29" i="69"/>
  <c r="J29" i="69"/>
  <c r="I29" i="69"/>
  <c r="G29" i="69"/>
  <c r="M28" i="69"/>
  <c r="K28" i="69"/>
  <c r="J28" i="69"/>
  <c r="I28" i="69"/>
  <c r="G28" i="69"/>
  <c r="M27" i="69"/>
  <c r="K27" i="69"/>
  <c r="J27" i="69"/>
  <c r="I27" i="69"/>
  <c r="G27" i="69"/>
  <c r="M26" i="69"/>
  <c r="K26" i="69"/>
  <c r="J26" i="69"/>
  <c r="I26" i="69"/>
  <c r="G26" i="69"/>
  <c r="M25" i="69"/>
  <c r="K25" i="69"/>
  <c r="J25" i="69"/>
  <c r="I25" i="69"/>
  <c r="G25" i="69"/>
  <c r="M24" i="69"/>
  <c r="K24" i="69"/>
  <c r="J24" i="69"/>
  <c r="I24" i="69"/>
  <c r="G24" i="69"/>
  <c r="M23" i="69"/>
  <c r="K23" i="69"/>
  <c r="J23" i="69"/>
  <c r="I23" i="69"/>
  <c r="G23" i="69"/>
  <c r="M22" i="69"/>
  <c r="K22" i="69"/>
  <c r="J22" i="69"/>
  <c r="I22" i="69"/>
  <c r="G22" i="69"/>
  <c r="M21" i="69"/>
  <c r="K21" i="69"/>
  <c r="J21" i="69"/>
  <c r="I21" i="69"/>
  <c r="G21" i="69"/>
  <c r="M20" i="69"/>
  <c r="K20" i="69"/>
  <c r="J20" i="69"/>
  <c r="I20" i="69"/>
  <c r="G20" i="69"/>
  <c r="M19" i="69"/>
  <c r="K19" i="69"/>
  <c r="J19" i="69"/>
  <c r="I19" i="69"/>
  <c r="G19" i="69"/>
  <c r="M18" i="69"/>
  <c r="K18" i="69"/>
  <c r="J18" i="69"/>
  <c r="I18" i="69"/>
  <c r="G18" i="69"/>
  <c r="M17" i="69"/>
  <c r="K17" i="69"/>
  <c r="J17" i="69"/>
  <c r="I17" i="69"/>
  <c r="G17" i="69"/>
  <c r="M16" i="69"/>
  <c r="K16" i="69"/>
  <c r="J16" i="69"/>
  <c r="I16" i="69"/>
  <c r="G16" i="69"/>
  <c r="M15" i="69"/>
  <c r="K15" i="69"/>
  <c r="J15" i="69"/>
  <c r="I15" i="69"/>
  <c r="G15" i="69"/>
  <c r="M14" i="69"/>
  <c r="K14" i="69"/>
  <c r="J14" i="69"/>
  <c r="I14" i="69"/>
  <c r="G14" i="69"/>
  <c r="M13" i="69"/>
  <c r="K13" i="69"/>
  <c r="J13" i="69"/>
  <c r="I13" i="69"/>
  <c r="G13" i="69"/>
  <c r="M12" i="69"/>
  <c r="K12" i="69"/>
  <c r="J12" i="69"/>
  <c r="I12" i="69"/>
  <c r="G12" i="69"/>
  <c r="M11" i="69"/>
  <c r="K11" i="69"/>
  <c r="J11" i="69"/>
  <c r="I11" i="69"/>
  <c r="G11" i="69"/>
  <c r="M10" i="69"/>
  <c r="K10" i="69"/>
  <c r="J10" i="69"/>
  <c r="I10" i="69"/>
  <c r="G10" i="69"/>
  <c r="M9" i="69"/>
  <c r="K9" i="69"/>
  <c r="J9" i="69"/>
  <c r="I9" i="69"/>
  <c r="G9" i="69"/>
  <c r="M8" i="69"/>
  <c r="K8" i="69"/>
  <c r="J8" i="69"/>
  <c r="I8" i="69"/>
  <c r="G8" i="69"/>
  <c r="M10" i="68"/>
  <c r="L10" i="68"/>
  <c r="K10" i="68"/>
  <c r="J10" i="68"/>
  <c r="I10" i="68"/>
  <c r="H10" i="68"/>
  <c r="G10" i="68"/>
  <c r="F10" i="68"/>
  <c r="M9" i="68"/>
  <c r="K9" i="68"/>
  <c r="I9" i="68"/>
  <c r="G9" i="68"/>
  <c r="M8" i="68"/>
  <c r="K8" i="68"/>
  <c r="I8" i="68"/>
  <c r="G8" i="68"/>
  <c r="M7" i="68"/>
  <c r="K7" i="68"/>
  <c r="I7" i="68"/>
  <c r="G7" i="68"/>
  <c r="M87" i="67"/>
  <c r="K87" i="67"/>
  <c r="I87" i="67"/>
  <c r="G87" i="67"/>
  <c r="F87" i="67"/>
  <c r="M86" i="67"/>
  <c r="K86" i="67"/>
  <c r="J86" i="67"/>
  <c r="I86" i="67"/>
  <c r="G86" i="67"/>
  <c r="M85" i="67"/>
  <c r="K85" i="67"/>
  <c r="J85" i="67"/>
  <c r="I85" i="67"/>
  <c r="G85" i="67"/>
  <c r="M84" i="67"/>
  <c r="K84" i="67"/>
  <c r="J84" i="67"/>
  <c r="I84" i="67"/>
  <c r="G84" i="67"/>
  <c r="M83" i="67"/>
  <c r="K83" i="67"/>
  <c r="J83" i="67"/>
  <c r="I83" i="67"/>
  <c r="G83" i="67"/>
  <c r="M82" i="67"/>
  <c r="K82" i="67"/>
  <c r="J82" i="67"/>
  <c r="I82" i="67"/>
  <c r="G82" i="67"/>
  <c r="M81" i="67"/>
  <c r="K81" i="67"/>
  <c r="J81" i="67"/>
  <c r="I81" i="67"/>
  <c r="G81" i="67"/>
  <c r="M80" i="67"/>
  <c r="K80" i="67"/>
  <c r="J80" i="67"/>
  <c r="I80" i="67"/>
  <c r="G80" i="67"/>
  <c r="M79" i="67"/>
  <c r="K79" i="67"/>
  <c r="J79" i="67"/>
  <c r="I79" i="67"/>
  <c r="G79" i="67"/>
  <c r="M78" i="67"/>
  <c r="K78" i="67"/>
  <c r="J78" i="67"/>
  <c r="I78" i="67"/>
  <c r="G78" i="67"/>
  <c r="M77" i="67"/>
  <c r="K77" i="67"/>
  <c r="J77" i="67"/>
  <c r="I77" i="67"/>
  <c r="G77" i="67"/>
  <c r="M76" i="67"/>
  <c r="K76" i="67"/>
  <c r="J76" i="67"/>
  <c r="I76" i="67"/>
  <c r="G76" i="67"/>
  <c r="M75" i="67"/>
  <c r="K75" i="67"/>
  <c r="J75" i="67"/>
  <c r="I75" i="67"/>
  <c r="G75" i="67"/>
  <c r="M74" i="67"/>
  <c r="K74" i="67"/>
  <c r="J74" i="67"/>
  <c r="I74" i="67"/>
  <c r="G74" i="67"/>
  <c r="M73" i="67"/>
  <c r="K73" i="67"/>
  <c r="J73" i="67"/>
  <c r="I73" i="67"/>
  <c r="G73" i="67"/>
  <c r="M72" i="67"/>
  <c r="K72" i="67"/>
  <c r="J72" i="67"/>
  <c r="I72" i="67"/>
  <c r="G72" i="67"/>
  <c r="M71" i="67"/>
  <c r="K71" i="67"/>
  <c r="J71" i="67"/>
  <c r="I71" i="67"/>
  <c r="G71" i="67"/>
  <c r="M70" i="67"/>
  <c r="K70" i="67"/>
  <c r="J70" i="67"/>
  <c r="I70" i="67"/>
  <c r="G70" i="67"/>
  <c r="M69" i="67"/>
  <c r="K69" i="67"/>
  <c r="J69" i="67"/>
  <c r="I69" i="67"/>
  <c r="G69" i="67"/>
  <c r="M68" i="67"/>
  <c r="K68" i="67"/>
  <c r="J68" i="67"/>
  <c r="I68" i="67"/>
  <c r="G68" i="67"/>
  <c r="M67" i="67"/>
  <c r="K67" i="67"/>
  <c r="J67" i="67"/>
  <c r="I67" i="67"/>
  <c r="G67" i="67"/>
  <c r="M66" i="67"/>
  <c r="K66" i="67"/>
  <c r="I66" i="67"/>
  <c r="G66" i="67"/>
  <c r="M65" i="67"/>
  <c r="K65" i="67"/>
  <c r="I65" i="67"/>
  <c r="G65" i="67"/>
  <c r="M64" i="67"/>
  <c r="K64" i="67"/>
  <c r="I64" i="67"/>
  <c r="G64" i="67"/>
  <c r="M63" i="67"/>
  <c r="K63" i="67"/>
  <c r="I63" i="67"/>
  <c r="G63" i="67"/>
  <c r="M62" i="67"/>
  <c r="K62" i="67"/>
  <c r="I62" i="67"/>
  <c r="G62" i="67"/>
  <c r="M61" i="67"/>
  <c r="K61" i="67"/>
  <c r="J61" i="67"/>
  <c r="I61" i="67"/>
  <c r="G61" i="67"/>
  <c r="M60" i="67"/>
  <c r="K60" i="67"/>
  <c r="J60" i="67"/>
  <c r="I60" i="67"/>
  <c r="G60" i="67"/>
  <c r="M59" i="67"/>
  <c r="K59" i="67"/>
  <c r="J59" i="67"/>
  <c r="I59" i="67"/>
  <c r="G59" i="67"/>
  <c r="M58" i="67"/>
  <c r="K58" i="67"/>
  <c r="J58" i="67"/>
  <c r="I58" i="67"/>
  <c r="G58" i="67"/>
  <c r="M57" i="67"/>
  <c r="K57" i="67"/>
  <c r="J57" i="67"/>
  <c r="I57" i="67"/>
  <c r="G57" i="67"/>
  <c r="M56" i="67"/>
  <c r="K56" i="67"/>
  <c r="J56" i="67"/>
  <c r="I56" i="67"/>
  <c r="G56" i="67"/>
  <c r="M55" i="67"/>
  <c r="K55" i="67"/>
  <c r="J55" i="67"/>
  <c r="I55" i="67"/>
  <c r="G55" i="67"/>
  <c r="M54" i="67"/>
  <c r="K54" i="67"/>
  <c r="J54" i="67"/>
  <c r="I54" i="67"/>
  <c r="G54" i="67"/>
  <c r="M53" i="67"/>
  <c r="K53" i="67"/>
  <c r="J53" i="67"/>
  <c r="I53" i="67"/>
  <c r="G53" i="67"/>
  <c r="M52" i="67"/>
  <c r="K52" i="67"/>
  <c r="J52" i="67"/>
  <c r="I52" i="67"/>
  <c r="G52" i="67"/>
  <c r="M51" i="67"/>
  <c r="K51" i="67"/>
  <c r="J51" i="67"/>
  <c r="I51" i="67"/>
  <c r="G51" i="67"/>
  <c r="M50" i="67"/>
  <c r="K50" i="67"/>
  <c r="J50" i="67"/>
  <c r="I50" i="67"/>
  <c r="G50" i="67"/>
  <c r="M49" i="67"/>
  <c r="K49" i="67"/>
  <c r="J49" i="67"/>
  <c r="I49" i="67"/>
  <c r="G49" i="67"/>
  <c r="M48" i="67"/>
  <c r="K48" i="67"/>
  <c r="J48" i="67"/>
  <c r="I48" i="67"/>
  <c r="G48" i="67"/>
  <c r="M47" i="67"/>
  <c r="K47" i="67"/>
  <c r="J47" i="67"/>
  <c r="I47" i="67"/>
  <c r="G47" i="67"/>
  <c r="M46" i="67"/>
  <c r="K46" i="67"/>
  <c r="I46" i="67"/>
  <c r="G46" i="67"/>
  <c r="M45" i="67"/>
  <c r="K45" i="67"/>
  <c r="J45" i="67"/>
  <c r="I45" i="67"/>
  <c r="G45" i="67"/>
  <c r="M44" i="67"/>
  <c r="K44" i="67"/>
  <c r="J44" i="67"/>
  <c r="I44" i="67"/>
  <c r="G44" i="67"/>
  <c r="M43" i="67"/>
  <c r="K43" i="67"/>
  <c r="J43" i="67"/>
  <c r="I43" i="67"/>
  <c r="G43" i="67"/>
  <c r="M42" i="67"/>
  <c r="K42" i="67"/>
  <c r="J42" i="67"/>
  <c r="I42" i="67"/>
  <c r="G42" i="67"/>
  <c r="M41" i="67"/>
  <c r="K41" i="67"/>
  <c r="J41" i="67"/>
  <c r="I41" i="67"/>
  <c r="G41" i="67"/>
  <c r="M40" i="67"/>
  <c r="K40" i="67"/>
  <c r="J40" i="67"/>
  <c r="I40" i="67"/>
  <c r="G40" i="67"/>
  <c r="M39" i="67"/>
  <c r="K39" i="67"/>
  <c r="J39" i="67"/>
  <c r="I39" i="67"/>
  <c r="G39" i="67"/>
  <c r="M38" i="67"/>
  <c r="K38" i="67"/>
  <c r="J38" i="67"/>
  <c r="I38" i="67"/>
  <c r="G38" i="67"/>
  <c r="M37" i="67"/>
  <c r="K37" i="67"/>
  <c r="J37" i="67"/>
  <c r="I37" i="67"/>
  <c r="G37" i="67"/>
  <c r="M36" i="67"/>
  <c r="K36" i="67"/>
  <c r="J36" i="67"/>
  <c r="I36" i="67"/>
  <c r="G36" i="67"/>
  <c r="M35" i="67"/>
  <c r="K35" i="67"/>
  <c r="J35" i="67"/>
  <c r="I35" i="67"/>
  <c r="G35" i="67"/>
  <c r="M34" i="67"/>
  <c r="K34" i="67"/>
  <c r="J34" i="67"/>
  <c r="I34" i="67"/>
  <c r="G34" i="67"/>
  <c r="M33" i="67"/>
  <c r="K33" i="67"/>
  <c r="J33" i="67"/>
  <c r="I33" i="67"/>
  <c r="G33" i="67"/>
  <c r="M32" i="67"/>
  <c r="K32" i="67"/>
  <c r="J32" i="67"/>
  <c r="I32" i="67"/>
  <c r="G32" i="67"/>
  <c r="M31" i="67"/>
  <c r="K31" i="67"/>
  <c r="J31" i="67"/>
  <c r="I31" i="67"/>
  <c r="G31" i="67"/>
  <c r="M30" i="67"/>
  <c r="K30" i="67"/>
  <c r="J30" i="67"/>
  <c r="I30" i="67"/>
  <c r="G30" i="67"/>
  <c r="M29" i="67"/>
  <c r="K29" i="67"/>
  <c r="J29" i="67"/>
  <c r="I29" i="67"/>
  <c r="G29" i="67"/>
  <c r="M28" i="67"/>
  <c r="K28" i="67"/>
  <c r="J28" i="67"/>
  <c r="I28" i="67"/>
  <c r="G28" i="67"/>
  <c r="M27" i="67"/>
  <c r="K27" i="67"/>
  <c r="J27" i="67"/>
  <c r="I27" i="67"/>
  <c r="G27" i="67"/>
  <c r="M26" i="67"/>
  <c r="K26" i="67"/>
  <c r="J26" i="67"/>
  <c r="I26" i="67"/>
  <c r="G26" i="67"/>
  <c r="M25" i="67"/>
  <c r="K25" i="67"/>
  <c r="J25" i="67"/>
  <c r="I25" i="67"/>
  <c r="G25" i="67"/>
  <c r="M24" i="67"/>
  <c r="K24" i="67"/>
  <c r="J24" i="67"/>
  <c r="I24" i="67"/>
  <c r="G24" i="67"/>
  <c r="M23" i="67"/>
  <c r="K23" i="67"/>
  <c r="J23" i="67"/>
  <c r="I23" i="67"/>
  <c r="G23" i="67"/>
  <c r="M22" i="67"/>
  <c r="K22" i="67"/>
  <c r="J22" i="67"/>
  <c r="I22" i="67"/>
  <c r="G22" i="67"/>
  <c r="M21" i="67"/>
  <c r="K21" i="67"/>
  <c r="J21" i="67"/>
  <c r="I21" i="67"/>
  <c r="G21" i="67"/>
  <c r="M20" i="67"/>
  <c r="K20" i="67"/>
  <c r="J20" i="67"/>
  <c r="I20" i="67"/>
  <c r="G20" i="67"/>
  <c r="M19" i="67"/>
  <c r="K19" i="67"/>
  <c r="J19" i="67"/>
  <c r="I19" i="67"/>
  <c r="G19" i="67"/>
  <c r="M18" i="67"/>
  <c r="K18" i="67"/>
  <c r="J18" i="67"/>
  <c r="I18" i="67"/>
  <c r="G18" i="67"/>
  <c r="M17" i="67"/>
  <c r="K17" i="67"/>
  <c r="J17" i="67"/>
  <c r="I17" i="67"/>
  <c r="G17" i="67"/>
  <c r="M16" i="67"/>
  <c r="K16" i="67"/>
  <c r="J16" i="67"/>
  <c r="I16" i="67"/>
  <c r="G16" i="67"/>
  <c r="M15" i="67"/>
  <c r="K15" i="67"/>
  <c r="J15" i="67"/>
  <c r="I15" i="67"/>
  <c r="G15" i="67"/>
  <c r="M14" i="67"/>
  <c r="K14" i="67"/>
  <c r="J14" i="67"/>
  <c r="I14" i="67"/>
  <c r="G14" i="67"/>
  <c r="M13" i="67"/>
  <c r="K13" i="67"/>
  <c r="J13" i="67"/>
  <c r="I13" i="67"/>
  <c r="G13" i="67"/>
  <c r="M12" i="67"/>
  <c r="K12" i="67"/>
  <c r="J12" i="67"/>
  <c r="I12" i="67"/>
  <c r="G12" i="67"/>
  <c r="M11" i="67"/>
  <c r="K11" i="67"/>
  <c r="J11" i="67"/>
  <c r="I11" i="67"/>
  <c r="G11" i="67"/>
  <c r="M10" i="67"/>
  <c r="K10" i="67"/>
  <c r="J10" i="67"/>
  <c r="I10" i="67"/>
  <c r="G10" i="67"/>
  <c r="M9" i="67"/>
  <c r="K9" i="67"/>
  <c r="J9" i="67"/>
  <c r="I9" i="67"/>
  <c r="G9" i="67"/>
  <c r="M8" i="67"/>
  <c r="K8" i="67"/>
  <c r="J8" i="67"/>
  <c r="I8" i="67"/>
  <c r="G8" i="67"/>
  <c r="M10" i="66"/>
  <c r="L10" i="66"/>
  <c r="K10" i="66"/>
  <c r="J10" i="66"/>
  <c r="I10" i="66"/>
  <c r="H10" i="66"/>
  <c r="G10" i="66"/>
  <c r="F10" i="66"/>
  <c r="M9" i="66"/>
  <c r="K9" i="66"/>
  <c r="I9" i="66"/>
  <c r="G9" i="66"/>
  <c r="M8" i="66"/>
  <c r="K8" i="66"/>
  <c r="I8" i="66"/>
  <c r="G8" i="66"/>
  <c r="M7" i="66"/>
  <c r="K7" i="66"/>
  <c r="I7" i="66"/>
  <c r="G7" i="66"/>
  <c r="M87" i="65"/>
  <c r="K87" i="65"/>
  <c r="I87" i="65"/>
  <c r="G87" i="65"/>
  <c r="F87" i="65"/>
  <c r="M86" i="65"/>
  <c r="K86" i="65"/>
  <c r="J86" i="65"/>
  <c r="I86" i="65"/>
  <c r="G86" i="65"/>
  <c r="M85" i="65"/>
  <c r="K85" i="65"/>
  <c r="J85" i="65"/>
  <c r="I85" i="65"/>
  <c r="G85" i="65"/>
  <c r="M84" i="65"/>
  <c r="K84" i="65"/>
  <c r="J84" i="65"/>
  <c r="I84" i="65"/>
  <c r="G84" i="65"/>
  <c r="M83" i="65"/>
  <c r="K83" i="65"/>
  <c r="J83" i="65"/>
  <c r="I83" i="65"/>
  <c r="G83" i="65"/>
  <c r="M82" i="65"/>
  <c r="K82" i="65"/>
  <c r="J82" i="65"/>
  <c r="I82" i="65"/>
  <c r="G82" i="65"/>
  <c r="M81" i="65"/>
  <c r="K81" i="65"/>
  <c r="J81" i="65"/>
  <c r="I81" i="65"/>
  <c r="G81" i="65"/>
  <c r="M80" i="65"/>
  <c r="K80" i="65"/>
  <c r="J80" i="65"/>
  <c r="I80" i="65"/>
  <c r="G80" i="65"/>
  <c r="M79" i="65"/>
  <c r="K79" i="65"/>
  <c r="J79" i="65"/>
  <c r="I79" i="65"/>
  <c r="G79" i="65"/>
  <c r="M78" i="65"/>
  <c r="K78" i="65"/>
  <c r="J78" i="65"/>
  <c r="I78" i="65"/>
  <c r="G78" i="65"/>
  <c r="M77" i="65"/>
  <c r="K77" i="65"/>
  <c r="J77" i="65"/>
  <c r="I77" i="65"/>
  <c r="G77" i="65"/>
  <c r="M76" i="65"/>
  <c r="K76" i="65"/>
  <c r="J76" i="65"/>
  <c r="I76" i="65"/>
  <c r="G76" i="65"/>
  <c r="M75" i="65"/>
  <c r="K75" i="65"/>
  <c r="J75" i="65"/>
  <c r="I75" i="65"/>
  <c r="G75" i="65"/>
  <c r="M74" i="65"/>
  <c r="K74" i="65"/>
  <c r="J74" i="65"/>
  <c r="I74" i="65"/>
  <c r="G74" i="65"/>
  <c r="M73" i="65"/>
  <c r="K73" i="65"/>
  <c r="J73" i="65"/>
  <c r="I73" i="65"/>
  <c r="G73" i="65"/>
  <c r="M72" i="65"/>
  <c r="K72" i="65"/>
  <c r="J72" i="65"/>
  <c r="I72" i="65"/>
  <c r="G72" i="65"/>
  <c r="M71" i="65"/>
  <c r="K71" i="65"/>
  <c r="J71" i="65"/>
  <c r="I71" i="65"/>
  <c r="G71" i="65"/>
  <c r="M70" i="65"/>
  <c r="K70" i="65"/>
  <c r="J70" i="65"/>
  <c r="I70" i="65"/>
  <c r="G70" i="65"/>
  <c r="M69" i="65"/>
  <c r="K69" i="65"/>
  <c r="J69" i="65"/>
  <c r="I69" i="65"/>
  <c r="G69" i="65"/>
  <c r="M68" i="65"/>
  <c r="K68" i="65"/>
  <c r="J68" i="65"/>
  <c r="I68" i="65"/>
  <c r="G68" i="65"/>
  <c r="M67" i="65"/>
  <c r="K67" i="65"/>
  <c r="J67" i="65"/>
  <c r="I67" i="65"/>
  <c r="G67" i="65"/>
  <c r="M66" i="65"/>
  <c r="K66" i="65"/>
  <c r="I66" i="65"/>
  <c r="G66" i="65"/>
  <c r="M65" i="65"/>
  <c r="K65" i="65"/>
  <c r="I65" i="65"/>
  <c r="G65" i="65"/>
  <c r="M64" i="65"/>
  <c r="K64" i="65"/>
  <c r="I64" i="65"/>
  <c r="G64" i="65"/>
  <c r="M63" i="65"/>
  <c r="K63" i="65"/>
  <c r="I63" i="65"/>
  <c r="G63" i="65"/>
  <c r="M62" i="65"/>
  <c r="K62" i="65"/>
  <c r="I62" i="65"/>
  <c r="G62" i="65"/>
  <c r="M61" i="65"/>
  <c r="K61" i="65"/>
  <c r="J61" i="65"/>
  <c r="I61" i="65"/>
  <c r="G61" i="65"/>
  <c r="M60" i="65"/>
  <c r="K60" i="65"/>
  <c r="J60" i="65"/>
  <c r="I60" i="65"/>
  <c r="G60" i="65"/>
  <c r="M59" i="65"/>
  <c r="K59" i="65"/>
  <c r="J59" i="65"/>
  <c r="I59" i="65"/>
  <c r="G59" i="65"/>
  <c r="M58" i="65"/>
  <c r="K58" i="65"/>
  <c r="J58" i="65"/>
  <c r="I58" i="65"/>
  <c r="G58" i="65"/>
  <c r="M57" i="65"/>
  <c r="K57" i="65"/>
  <c r="J57" i="65"/>
  <c r="I57" i="65"/>
  <c r="G57" i="65"/>
  <c r="M56" i="65"/>
  <c r="K56" i="65"/>
  <c r="J56" i="65"/>
  <c r="I56" i="65"/>
  <c r="G56" i="65"/>
  <c r="M55" i="65"/>
  <c r="K55" i="65"/>
  <c r="J55" i="65"/>
  <c r="I55" i="65"/>
  <c r="G55" i="65"/>
  <c r="M54" i="65"/>
  <c r="K54" i="65"/>
  <c r="J54" i="65"/>
  <c r="I54" i="65"/>
  <c r="G54" i="65"/>
  <c r="M53" i="65"/>
  <c r="K53" i="65"/>
  <c r="J53" i="65"/>
  <c r="I53" i="65"/>
  <c r="G53" i="65"/>
  <c r="M52" i="65"/>
  <c r="K52" i="65"/>
  <c r="J52" i="65"/>
  <c r="I52" i="65"/>
  <c r="G52" i="65"/>
  <c r="M51" i="65"/>
  <c r="K51" i="65"/>
  <c r="J51" i="65"/>
  <c r="I51" i="65"/>
  <c r="G51" i="65"/>
  <c r="M50" i="65"/>
  <c r="K50" i="65"/>
  <c r="J50" i="65"/>
  <c r="I50" i="65"/>
  <c r="G50" i="65"/>
  <c r="M49" i="65"/>
  <c r="K49" i="65"/>
  <c r="J49" i="65"/>
  <c r="I49" i="65"/>
  <c r="G49" i="65"/>
  <c r="M48" i="65"/>
  <c r="K48" i="65"/>
  <c r="J48" i="65"/>
  <c r="I48" i="65"/>
  <c r="G48" i="65"/>
  <c r="M47" i="65"/>
  <c r="K47" i="65"/>
  <c r="J47" i="65"/>
  <c r="I47" i="65"/>
  <c r="G47" i="65"/>
  <c r="M46" i="65"/>
  <c r="K46" i="65"/>
  <c r="I46" i="65"/>
  <c r="G46" i="65"/>
  <c r="M45" i="65"/>
  <c r="K45" i="65"/>
  <c r="J45" i="65"/>
  <c r="I45" i="65"/>
  <c r="G45" i="65"/>
  <c r="M44" i="65"/>
  <c r="K44" i="65"/>
  <c r="J44" i="65"/>
  <c r="I44" i="65"/>
  <c r="G44" i="65"/>
  <c r="M43" i="65"/>
  <c r="K43" i="65"/>
  <c r="J43" i="65"/>
  <c r="I43" i="65"/>
  <c r="G43" i="65"/>
  <c r="M42" i="65"/>
  <c r="K42" i="65"/>
  <c r="J42" i="65"/>
  <c r="I42" i="65"/>
  <c r="G42" i="65"/>
  <c r="M41" i="65"/>
  <c r="K41" i="65"/>
  <c r="J41" i="65"/>
  <c r="I41" i="65"/>
  <c r="G41" i="65"/>
  <c r="M40" i="65"/>
  <c r="K40" i="65"/>
  <c r="J40" i="65"/>
  <c r="I40" i="65"/>
  <c r="G40" i="65"/>
  <c r="M39" i="65"/>
  <c r="K39" i="65"/>
  <c r="J39" i="65"/>
  <c r="I39" i="65"/>
  <c r="G39" i="65"/>
  <c r="M38" i="65"/>
  <c r="K38" i="65"/>
  <c r="J38" i="65"/>
  <c r="I38" i="65"/>
  <c r="G38" i="65"/>
  <c r="M37" i="65"/>
  <c r="K37" i="65"/>
  <c r="J37" i="65"/>
  <c r="I37" i="65"/>
  <c r="G37" i="65"/>
  <c r="M36" i="65"/>
  <c r="K36" i="65"/>
  <c r="J36" i="65"/>
  <c r="I36" i="65"/>
  <c r="G36" i="65"/>
  <c r="M35" i="65"/>
  <c r="K35" i="65"/>
  <c r="J35" i="65"/>
  <c r="I35" i="65"/>
  <c r="G35" i="65"/>
  <c r="M34" i="65"/>
  <c r="K34" i="65"/>
  <c r="J34" i="65"/>
  <c r="I34" i="65"/>
  <c r="G34" i="65"/>
  <c r="M33" i="65"/>
  <c r="K33" i="65"/>
  <c r="J33" i="65"/>
  <c r="I33" i="65"/>
  <c r="G33" i="65"/>
  <c r="M32" i="65"/>
  <c r="K32" i="65"/>
  <c r="J32" i="65"/>
  <c r="I32" i="65"/>
  <c r="G32" i="65"/>
  <c r="M31" i="65"/>
  <c r="K31" i="65"/>
  <c r="J31" i="65"/>
  <c r="I31" i="65"/>
  <c r="G31" i="65"/>
  <c r="M30" i="65"/>
  <c r="K30" i="65"/>
  <c r="J30" i="65"/>
  <c r="I30" i="65"/>
  <c r="G30" i="65"/>
  <c r="M29" i="65"/>
  <c r="K29" i="65"/>
  <c r="J29" i="65"/>
  <c r="I29" i="65"/>
  <c r="G29" i="65"/>
  <c r="M28" i="65"/>
  <c r="K28" i="65"/>
  <c r="J28" i="65"/>
  <c r="I28" i="65"/>
  <c r="G28" i="65"/>
  <c r="M27" i="65"/>
  <c r="K27" i="65"/>
  <c r="J27" i="65"/>
  <c r="I27" i="65"/>
  <c r="G27" i="65"/>
  <c r="M26" i="65"/>
  <c r="K26" i="65"/>
  <c r="J26" i="65"/>
  <c r="I26" i="65"/>
  <c r="G26" i="65"/>
  <c r="M25" i="65"/>
  <c r="K25" i="65"/>
  <c r="J25" i="65"/>
  <c r="I25" i="65"/>
  <c r="G25" i="65"/>
  <c r="M24" i="65"/>
  <c r="K24" i="65"/>
  <c r="J24" i="65"/>
  <c r="I24" i="65"/>
  <c r="G24" i="65"/>
  <c r="M23" i="65"/>
  <c r="K23" i="65"/>
  <c r="J23" i="65"/>
  <c r="I23" i="65"/>
  <c r="G23" i="65"/>
  <c r="M22" i="65"/>
  <c r="K22" i="65"/>
  <c r="J22" i="65"/>
  <c r="I22" i="65"/>
  <c r="G22" i="65"/>
  <c r="M21" i="65"/>
  <c r="K21" i="65"/>
  <c r="J21" i="65"/>
  <c r="I21" i="65"/>
  <c r="G21" i="65"/>
  <c r="M20" i="65"/>
  <c r="K20" i="65"/>
  <c r="J20" i="65"/>
  <c r="I20" i="65"/>
  <c r="G20" i="65"/>
  <c r="M19" i="65"/>
  <c r="K19" i="65"/>
  <c r="J19" i="65"/>
  <c r="I19" i="65"/>
  <c r="G19" i="65"/>
  <c r="M18" i="65"/>
  <c r="K18" i="65"/>
  <c r="J18" i="65"/>
  <c r="I18" i="65"/>
  <c r="G18" i="65"/>
  <c r="M17" i="65"/>
  <c r="K17" i="65"/>
  <c r="J17" i="65"/>
  <c r="I17" i="65"/>
  <c r="G17" i="65"/>
  <c r="M16" i="65"/>
  <c r="K16" i="65"/>
  <c r="J16" i="65"/>
  <c r="I16" i="65"/>
  <c r="G16" i="65"/>
  <c r="M15" i="65"/>
  <c r="K15" i="65"/>
  <c r="J15" i="65"/>
  <c r="I15" i="65"/>
  <c r="G15" i="65"/>
  <c r="M14" i="65"/>
  <c r="K14" i="65"/>
  <c r="J14" i="65"/>
  <c r="I14" i="65"/>
  <c r="G14" i="65"/>
  <c r="M13" i="65"/>
  <c r="K13" i="65"/>
  <c r="J13" i="65"/>
  <c r="I13" i="65"/>
  <c r="G13" i="65"/>
  <c r="M12" i="65"/>
  <c r="K12" i="65"/>
  <c r="J12" i="65"/>
  <c r="I12" i="65"/>
  <c r="G12" i="65"/>
  <c r="M11" i="65"/>
  <c r="K11" i="65"/>
  <c r="J11" i="65"/>
  <c r="I11" i="65"/>
  <c r="G11" i="65"/>
  <c r="M10" i="65"/>
  <c r="K10" i="65"/>
  <c r="J10" i="65"/>
  <c r="I10" i="65"/>
  <c r="G10" i="65"/>
  <c r="M9" i="65"/>
  <c r="K9" i="65"/>
  <c r="J9" i="65"/>
  <c r="I9" i="65"/>
  <c r="G9" i="65"/>
  <c r="M8" i="65"/>
  <c r="K8" i="65"/>
  <c r="J8" i="65"/>
  <c r="I8" i="65"/>
  <c r="G8" i="65"/>
  <c r="M10" i="64"/>
  <c r="L10" i="64"/>
  <c r="K10" i="64"/>
  <c r="J10" i="64"/>
  <c r="I10" i="64"/>
  <c r="H10" i="64"/>
  <c r="G10" i="64"/>
  <c r="F10" i="64"/>
  <c r="M9" i="64"/>
  <c r="K9" i="64"/>
  <c r="I9" i="64"/>
  <c r="G9" i="64"/>
  <c r="M8" i="64"/>
  <c r="K8" i="64"/>
  <c r="I8" i="64"/>
  <c r="G8" i="64"/>
  <c r="M7" i="64"/>
  <c r="K7" i="64"/>
  <c r="I7" i="64"/>
  <c r="G7" i="64"/>
  <c r="M87" i="63"/>
  <c r="K87" i="63"/>
  <c r="I87" i="63"/>
  <c r="G87" i="63"/>
  <c r="F87" i="63"/>
  <c r="M86" i="63"/>
  <c r="K86" i="63"/>
  <c r="J86" i="63"/>
  <c r="I86" i="63"/>
  <c r="G86" i="63"/>
  <c r="M85" i="63"/>
  <c r="K85" i="63"/>
  <c r="J85" i="63"/>
  <c r="I85" i="63"/>
  <c r="G85" i="63"/>
  <c r="M84" i="63"/>
  <c r="K84" i="63"/>
  <c r="J84" i="63"/>
  <c r="I84" i="63"/>
  <c r="G84" i="63"/>
  <c r="M83" i="63"/>
  <c r="K83" i="63"/>
  <c r="J83" i="63"/>
  <c r="I83" i="63"/>
  <c r="G83" i="63"/>
  <c r="M82" i="63"/>
  <c r="K82" i="63"/>
  <c r="J82" i="63"/>
  <c r="I82" i="63"/>
  <c r="G82" i="63"/>
  <c r="M81" i="63"/>
  <c r="K81" i="63"/>
  <c r="J81" i="63"/>
  <c r="I81" i="63"/>
  <c r="G81" i="63"/>
  <c r="M80" i="63"/>
  <c r="K80" i="63"/>
  <c r="J80" i="63"/>
  <c r="I80" i="63"/>
  <c r="G80" i="63"/>
  <c r="M79" i="63"/>
  <c r="K79" i="63"/>
  <c r="J79" i="63"/>
  <c r="I79" i="63"/>
  <c r="G79" i="63"/>
  <c r="M78" i="63"/>
  <c r="K78" i="63"/>
  <c r="J78" i="63"/>
  <c r="I78" i="63"/>
  <c r="G78" i="63"/>
  <c r="M77" i="63"/>
  <c r="K77" i="63"/>
  <c r="J77" i="63"/>
  <c r="I77" i="63"/>
  <c r="G77" i="63"/>
  <c r="M76" i="63"/>
  <c r="K76" i="63"/>
  <c r="J76" i="63"/>
  <c r="I76" i="63"/>
  <c r="G76" i="63"/>
  <c r="M75" i="63"/>
  <c r="K75" i="63"/>
  <c r="J75" i="63"/>
  <c r="I75" i="63"/>
  <c r="G75" i="63"/>
  <c r="M74" i="63"/>
  <c r="K74" i="63"/>
  <c r="J74" i="63"/>
  <c r="I74" i="63"/>
  <c r="G74" i="63"/>
  <c r="M73" i="63"/>
  <c r="K73" i="63"/>
  <c r="J73" i="63"/>
  <c r="I73" i="63"/>
  <c r="G73" i="63"/>
  <c r="M72" i="63"/>
  <c r="K72" i="63"/>
  <c r="J72" i="63"/>
  <c r="I72" i="63"/>
  <c r="G72" i="63"/>
  <c r="M71" i="63"/>
  <c r="K71" i="63"/>
  <c r="J71" i="63"/>
  <c r="I71" i="63"/>
  <c r="G71" i="63"/>
  <c r="M70" i="63"/>
  <c r="K70" i="63"/>
  <c r="J70" i="63"/>
  <c r="I70" i="63"/>
  <c r="G70" i="63"/>
  <c r="M69" i="63"/>
  <c r="K69" i="63"/>
  <c r="J69" i="63"/>
  <c r="I69" i="63"/>
  <c r="G69" i="63"/>
  <c r="M68" i="63"/>
  <c r="K68" i="63"/>
  <c r="J68" i="63"/>
  <c r="I68" i="63"/>
  <c r="G68" i="63"/>
  <c r="M67" i="63"/>
  <c r="K67" i="63"/>
  <c r="J67" i="63"/>
  <c r="I67" i="63"/>
  <c r="G67" i="63"/>
  <c r="M66" i="63"/>
  <c r="K66" i="63"/>
  <c r="I66" i="63"/>
  <c r="G66" i="63"/>
  <c r="M65" i="63"/>
  <c r="K65" i="63"/>
  <c r="I65" i="63"/>
  <c r="G65" i="63"/>
  <c r="M64" i="63"/>
  <c r="K64" i="63"/>
  <c r="I64" i="63"/>
  <c r="G64" i="63"/>
  <c r="M63" i="63"/>
  <c r="K63" i="63"/>
  <c r="I63" i="63"/>
  <c r="G63" i="63"/>
  <c r="M62" i="63"/>
  <c r="K62" i="63"/>
  <c r="I62" i="63"/>
  <c r="G62" i="63"/>
  <c r="M61" i="63"/>
  <c r="K61" i="63"/>
  <c r="J61" i="63"/>
  <c r="I61" i="63"/>
  <c r="G61" i="63"/>
  <c r="M60" i="63"/>
  <c r="K60" i="63"/>
  <c r="J60" i="63"/>
  <c r="I60" i="63"/>
  <c r="G60" i="63"/>
  <c r="M59" i="63"/>
  <c r="K59" i="63"/>
  <c r="J59" i="63"/>
  <c r="I59" i="63"/>
  <c r="G59" i="63"/>
  <c r="M58" i="63"/>
  <c r="K58" i="63"/>
  <c r="J58" i="63"/>
  <c r="I58" i="63"/>
  <c r="G58" i="63"/>
  <c r="M57" i="63"/>
  <c r="K57" i="63"/>
  <c r="J57" i="63"/>
  <c r="I57" i="63"/>
  <c r="G57" i="63"/>
  <c r="M56" i="63"/>
  <c r="K56" i="63"/>
  <c r="J56" i="63"/>
  <c r="I56" i="63"/>
  <c r="G56" i="63"/>
  <c r="M55" i="63"/>
  <c r="K55" i="63"/>
  <c r="J55" i="63"/>
  <c r="I55" i="63"/>
  <c r="G55" i="63"/>
  <c r="M54" i="63"/>
  <c r="K54" i="63"/>
  <c r="J54" i="63"/>
  <c r="I54" i="63"/>
  <c r="G54" i="63"/>
  <c r="M53" i="63"/>
  <c r="K53" i="63"/>
  <c r="J53" i="63"/>
  <c r="I53" i="63"/>
  <c r="G53" i="63"/>
  <c r="M52" i="63"/>
  <c r="K52" i="63"/>
  <c r="J52" i="63"/>
  <c r="I52" i="63"/>
  <c r="G52" i="63"/>
  <c r="M51" i="63"/>
  <c r="K51" i="63"/>
  <c r="J51" i="63"/>
  <c r="I51" i="63"/>
  <c r="G51" i="63"/>
  <c r="M50" i="63"/>
  <c r="K50" i="63"/>
  <c r="J50" i="63"/>
  <c r="I50" i="63"/>
  <c r="G50" i="63"/>
  <c r="M49" i="63"/>
  <c r="K49" i="63"/>
  <c r="J49" i="63"/>
  <c r="I49" i="63"/>
  <c r="G49" i="63"/>
  <c r="M48" i="63"/>
  <c r="K48" i="63"/>
  <c r="J48" i="63"/>
  <c r="I48" i="63"/>
  <c r="G48" i="63"/>
  <c r="M47" i="63"/>
  <c r="K47" i="63"/>
  <c r="J47" i="63"/>
  <c r="I47" i="63"/>
  <c r="G47" i="63"/>
  <c r="M46" i="63"/>
  <c r="K46" i="63"/>
  <c r="I46" i="63"/>
  <c r="G46" i="63"/>
  <c r="M45" i="63"/>
  <c r="K45" i="63"/>
  <c r="J45" i="63"/>
  <c r="I45" i="63"/>
  <c r="G45" i="63"/>
  <c r="M44" i="63"/>
  <c r="K44" i="63"/>
  <c r="J44" i="63"/>
  <c r="I44" i="63"/>
  <c r="G44" i="63"/>
  <c r="M43" i="63"/>
  <c r="K43" i="63"/>
  <c r="J43" i="63"/>
  <c r="I43" i="63"/>
  <c r="G43" i="63"/>
  <c r="M42" i="63"/>
  <c r="K42" i="63"/>
  <c r="J42" i="63"/>
  <c r="I42" i="63"/>
  <c r="G42" i="63"/>
  <c r="M41" i="63"/>
  <c r="K41" i="63"/>
  <c r="J41" i="63"/>
  <c r="I41" i="63"/>
  <c r="G41" i="63"/>
  <c r="M40" i="63"/>
  <c r="K40" i="63"/>
  <c r="J40" i="63"/>
  <c r="I40" i="63"/>
  <c r="G40" i="63"/>
  <c r="M39" i="63"/>
  <c r="K39" i="63"/>
  <c r="J39" i="63"/>
  <c r="I39" i="63"/>
  <c r="G39" i="63"/>
  <c r="M38" i="63"/>
  <c r="K38" i="63"/>
  <c r="J38" i="63"/>
  <c r="I38" i="63"/>
  <c r="G38" i="63"/>
  <c r="M37" i="63"/>
  <c r="K37" i="63"/>
  <c r="J37" i="63"/>
  <c r="I37" i="63"/>
  <c r="G37" i="63"/>
  <c r="M36" i="63"/>
  <c r="K36" i="63"/>
  <c r="J36" i="63"/>
  <c r="I36" i="63"/>
  <c r="G36" i="63"/>
  <c r="M35" i="63"/>
  <c r="K35" i="63"/>
  <c r="J35" i="63"/>
  <c r="I35" i="63"/>
  <c r="G35" i="63"/>
  <c r="M34" i="63"/>
  <c r="K34" i="63"/>
  <c r="J34" i="63"/>
  <c r="I34" i="63"/>
  <c r="G34" i="63"/>
  <c r="M33" i="63"/>
  <c r="K33" i="63"/>
  <c r="J33" i="63"/>
  <c r="I33" i="63"/>
  <c r="G33" i="63"/>
  <c r="M32" i="63"/>
  <c r="K32" i="63"/>
  <c r="J32" i="63"/>
  <c r="I32" i="63"/>
  <c r="G32" i="63"/>
  <c r="M31" i="63"/>
  <c r="K31" i="63"/>
  <c r="J31" i="63"/>
  <c r="I31" i="63"/>
  <c r="G31" i="63"/>
  <c r="M30" i="63"/>
  <c r="K30" i="63"/>
  <c r="J30" i="63"/>
  <c r="I30" i="63"/>
  <c r="G30" i="63"/>
  <c r="M29" i="63"/>
  <c r="K29" i="63"/>
  <c r="J29" i="63"/>
  <c r="I29" i="63"/>
  <c r="G29" i="63"/>
  <c r="M28" i="63"/>
  <c r="K28" i="63"/>
  <c r="J28" i="63"/>
  <c r="I28" i="63"/>
  <c r="G28" i="63"/>
  <c r="M27" i="63"/>
  <c r="K27" i="63"/>
  <c r="J27" i="63"/>
  <c r="I27" i="63"/>
  <c r="G27" i="63"/>
  <c r="M26" i="63"/>
  <c r="K26" i="63"/>
  <c r="J26" i="63"/>
  <c r="I26" i="63"/>
  <c r="G26" i="63"/>
  <c r="M25" i="63"/>
  <c r="K25" i="63"/>
  <c r="J25" i="63"/>
  <c r="I25" i="63"/>
  <c r="G25" i="63"/>
  <c r="M24" i="63"/>
  <c r="K24" i="63"/>
  <c r="J24" i="63"/>
  <c r="I24" i="63"/>
  <c r="G24" i="63"/>
  <c r="M23" i="63"/>
  <c r="K23" i="63"/>
  <c r="J23" i="63"/>
  <c r="I23" i="63"/>
  <c r="G23" i="63"/>
  <c r="M22" i="63"/>
  <c r="K22" i="63"/>
  <c r="J22" i="63"/>
  <c r="I22" i="63"/>
  <c r="G22" i="63"/>
  <c r="M21" i="63"/>
  <c r="K21" i="63"/>
  <c r="J21" i="63"/>
  <c r="I21" i="63"/>
  <c r="G21" i="63"/>
  <c r="M20" i="63"/>
  <c r="K20" i="63"/>
  <c r="J20" i="63"/>
  <c r="I20" i="63"/>
  <c r="G20" i="63"/>
  <c r="M19" i="63"/>
  <c r="K19" i="63"/>
  <c r="J19" i="63"/>
  <c r="I19" i="63"/>
  <c r="G19" i="63"/>
  <c r="M18" i="63"/>
  <c r="K18" i="63"/>
  <c r="J18" i="63"/>
  <c r="I18" i="63"/>
  <c r="G18" i="63"/>
  <c r="M17" i="63"/>
  <c r="K17" i="63"/>
  <c r="J17" i="63"/>
  <c r="I17" i="63"/>
  <c r="G17" i="63"/>
  <c r="M16" i="63"/>
  <c r="K16" i="63"/>
  <c r="J16" i="63"/>
  <c r="I16" i="63"/>
  <c r="G16" i="63"/>
  <c r="M15" i="63"/>
  <c r="K15" i="63"/>
  <c r="J15" i="63"/>
  <c r="I15" i="63"/>
  <c r="G15" i="63"/>
  <c r="M14" i="63"/>
  <c r="K14" i="63"/>
  <c r="J14" i="63"/>
  <c r="I14" i="63"/>
  <c r="G14" i="63"/>
  <c r="M13" i="63"/>
  <c r="K13" i="63"/>
  <c r="J13" i="63"/>
  <c r="I13" i="63"/>
  <c r="G13" i="63"/>
  <c r="M12" i="63"/>
  <c r="K12" i="63"/>
  <c r="J12" i="63"/>
  <c r="I12" i="63"/>
  <c r="G12" i="63"/>
  <c r="M11" i="63"/>
  <c r="K11" i="63"/>
  <c r="J11" i="63"/>
  <c r="I11" i="63"/>
  <c r="G11" i="63"/>
  <c r="M10" i="63"/>
  <c r="K10" i="63"/>
  <c r="J10" i="63"/>
  <c r="I10" i="63"/>
  <c r="G10" i="63"/>
  <c r="M9" i="63"/>
  <c r="K9" i="63"/>
  <c r="J9" i="63"/>
  <c r="I9" i="63"/>
  <c r="G9" i="63"/>
  <c r="M8" i="63"/>
  <c r="K8" i="63"/>
  <c r="J8" i="63"/>
  <c r="I8" i="63"/>
  <c r="G8" i="63"/>
  <c r="M10" i="62"/>
  <c r="L10" i="62"/>
  <c r="K10" i="62"/>
  <c r="J10" i="62"/>
  <c r="I10" i="62"/>
  <c r="H10" i="62"/>
  <c r="G10" i="62"/>
  <c r="F10" i="62"/>
  <c r="M9" i="62"/>
  <c r="K9" i="62"/>
  <c r="I9" i="62"/>
  <c r="G9" i="62"/>
  <c r="M8" i="62"/>
  <c r="K8" i="62"/>
  <c r="I8" i="62"/>
  <c r="G8" i="62"/>
  <c r="M7" i="62"/>
  <c r="K7" i="62"/>
  <c r="I7" i="62"/>
  <c r="G7" i="62"/>
  <c r="M87" i="61"/>
  <c r="K87" i="61"/>
  <c r="I87" i="61"/>
  <c r="G87" i="61"/>
  <c r="F87" i="61"/>
  <c r="M86" i="61"/>
  <c r="K86" i="61"/>
  <c r="J86" i="61"/>
  <c r="I86" i="61"/>
  <c r="G86" i="61"/>
  <c r="M85" i="61"/>
  <c r="K85" i="61"/>
  <c r="J85" i="61"/>
  <c r="I85" i="61"/>
  <c r="G85" i="61"/>
  <c r="M84" i="61"/>
  <c r="K84" i="61"/>
  <c r="J84" i="61"/>
  <c r="I84" i="61"/>
  <c r="G84" i="61"/>
  <c r="M83" i="61"/>
  <c r="K83" i="61"/>
  <c r="J83" i="61"/>
  <c r="I83" i="61"/>
  <c r="G83" i="61"/>
  <c r="M82" i="61"/>
  <c r="K82" i="61"/>
  <c r="J82" i="61"/>
  <c r="I82" i="61"/>
  <c r="G82" i="61"/>
  <c r="M81" i="61"/>
  <c r="K81" i="61"/>
  <c r="J81" i="61"/>
  <c r="I81" i="61"/>
  <c r="G81" i="61"/>
  <c r="M80" i="61"/>
  <c r="K80" i="61"/>
  <c r="J80" i="61"/>
  <c r="I80" i="61"/>
  <c r="G80" i="61"/>
  <c r="M79" i="61"/>
  <c r="K79" i="61"/>
  <c r="J79" i="61"/>
  <c r="I79" i="61"/>
  <c r="G79" i="61"/>
  <c r="M78" i="61"/>
  <c r="K78" i="61"/>
  <c r="J78" i="61"/>
  <c r="I78" i="61"/>
  <c r="G78" i="61"/>
  <c r="M77" i="61"/>
  <c r="K77" i="61"/>
  <c r="J77" i="61"/>
  <c r="I77" i="61"/>
  <c r="G77" i="61"/>
  <c r="M76" i="61"/>
  <c r="K76" i="61"/>
  <c r="J76" i="61"/>
  <c r="I76" i="61"/>
  <c r="G76" i="61"/>
  <c r="M75" i="61"/>
  <c r="K75" i="61"/>
  <c r="J75" i="61"/>
  <c r="I75" i="61"/>
  <c r="G75" i="61"/>
  <c r="M74" i="61"/>
  <c r="K74" i="61"/>
  <c r="J74" i="61"/>
  <c r="I74" i="61"/>
  <c r="G74" i="61"/>
  <c r="M73" i="61"/>
  <c r="K73" i="61"/>
  <c r="J73" i="61"/>
  <c r="I73" i="61"/>
  <c r="G73" i="61"/>
  <c r="M72" i="61"/>
  <c r="K72" i="61"/>
  <c r="J72" i="61"/>
  <c r="I72" i="61"/>
  <c r="G72" i="61"/>
  <c r="M71" i="61"/>
  <c r="K71" i="61"/>
  <c r="J71" i="61"/>
  <c r="I71" i="61"/>
  <c r="G71" i="61"/>
  <c r="M70" i="61"/>
  <c r="K70" i="61"/>
  <c r="J70" i="61"/>
  <c r="I70" i="61"/>
  <c r="G70" i="61"/>
  <c r="M69" i="61"/>
  <c r="K69" i="61"/>
  <c r="J69" i="61"/>
  <c r="I69" i="61"/>
  <c r="G69" i="61"/>
  <c r="M68" i="61"/>
  <c r="K68" i="61"/>
  <c r="J68" i="61"/>
  <c r="I68" i="61"/>
  <c r="G68" i="61"/>
  <c r="M67" i="61"/>
  <c r="K67" i="61"/>
  <c r="J67" i="61"/>
  <c r="I67" i="61"/>
  <c r="G67" i="61"/>
  <c r="M66" i="61"/>
  <c r="K66" i="61"/>
  <c r="I66" i="61"/>
  <c r="G66" i="61"/>
  <c r="M65" i="61"/>
  <c r="K65" i="61"/>
  <c r="I65" i="61"/>
  <c r="G65" i="61"/>
  <c r="M64" i="61"/>
  <c r="K64" i="61"/>
  <c r="I64" i="61"/>
  <c r="G64" i="61"/>
  <c r="M63" i="61"/>
  <c r="K63" i="61"/>
  <c r="I63" i="61"/>
  <c r="G63" i="61"/>
  <c r="M62" i="61"/>
  <c r="K62" i="61"/>
  <c r="I62" i="61"/>
  <c r="G62" i="61"/>
  <c r="M61" i="61"/>
  <c r="K61" i="61"/>
  <c r="J61" i="61"/>
  <c r="I61" i="61"/>
  <c r="G61" i="61"/>
  <c r="M60" i="61"/>
  <c r="K60" i="61"/>
  <c r="J60" i="61"/>
  <c r="I60" i="61"/>
  <c r="G60" i="61"/>
  <c r="M59" i="61"/>
  <c r="K59" i="61"/>
  <c r="J59" i="61"/>
  <c r="I59" i="61"/>
  <c r="G59" i="61"/>
  <c r="M58" i="61"/>
  <c r="K58" i="61"/>
  <c r="J58" i="61"/>
  <c r="I58" i="61"/>
  <c r="G58" i="61"/>
  <c r="M57" i="61"/>
  <c r="K57" i="61"/>
  <c r="J57" i="61"/>
  <c r="I57" i="61"/>
  <c r="G57" i="61"/>
  <c r="M56" i="61"/>
  <c r="K56" i="61"/>
  <c r="J56" i="61"/>
  <c r="I56" i="61"/>
  <c r="G56" i="61"/>
  <c r="M55" i="61"/>
  <c r="K55" i="61"/>
  <c r="J55" i="61"/>
  <c r="I55" i="61"/>
  <c r="G55" i="61"/>
  <c r="M54" i="61"/>
  <c r="K54" i="61"/>
  <c r="J54" i="61"/>
  <c r="I54" i="61"/>
  <c r="G54" i="61"/>
  <c r="M53" i="61"/>
  <c r="K53" i="61"/>
  <c r="J53" i="61"/>
  <c r="I53" i="61"/>
  <c r="G53" i="61"/>
  <c r="M52" i="61"/>
  <c r="K52" i="61"/>
  <c r="J52" i="61"/>
  <c r="I52" i="61"/>
  <c r="G52" i="61"/>
  <c r="M51" i="61"/>
  <c r="K51" i="61"/>
  <c r="J51" i="61"/>
  <c r="I51" i="61"/>
  <c r="G51" i="61"/>
  <c r="M50" i="61"/>
  <c r="K50" i="61"/>
  <c r="J50" i="61"/>
  <c r="I50" i="61"/>
  <c r="G50" i="61"/>
  <c r="M49" i="61"/>
  <c r="K49" i="61"/>
  <c r="J49" i="61"/>
  <c r="I49" i="61"/>
  <c r="G49" i="61"/>
  <c r="M48" i="61"/>
  <c r="K48" i="61"/>
  <c r="J48" i="61"/>
  <c r="I48" i="61"/>
  <c r="G48" i="61"/>
  <c r="M47" i="61"/>
  <c r="K47" i="61"/>
  <c r="J47" i="61"/>
  <c r="I47" i="61"/>
  <c r="G47" i="61"/>
  <c r="M46" i="61"/>
  <c r="K46" i="61"/>
  <c r="I46" i="61"/>
  <c r="G46" i="61"/>
  <c r="M45" i="61"/>
  <c r="K45" i="61"/>
  <c r="J45" i="61"/>
  <c r="I45" i="61"/>
  <c r="G45" i="61"/>
  <c r="M44" i="61"/>
  <c r="K44" i="61"/>
  <c r="J44" i="61"/>
  <c r="I44" i="61"/>
  <c r="G44" i="61"/>
  <c r="M43" i="61"/>
  <c r="K43" i="61"/>
  <c r="J43" i="61"/>
  <c r="I43" i="61"/>
  <c r="G43" i="61"/>
  <c r="M42" i="61"/>
  <c r="K42" i="61"/>
  <c r="J42" i="61"/>
  <c r="I42" i="61"/>
  <c r="G42" i="61"/>
  <c r="M41" i="61"/>
  <c r="K41" i="61"/>
  <c r="J41" i="61"/>
  <c r="I41" i="61"/>
  <c r="G41" i="61"/>
  <c r="M40" i="61"/>
  <c r="K40" i="61"/>
  <c r="J40" i="61"/>
  <c r="I40" i="61"/>
  <c r="G40" i="61"/>
  <c r="M39" i="61"/>
  <c r="K39" i="61"/>
  <c r="J39" i="61"/>
  <c r="I39" i="61"/>
  <c r="G39" i="61"/>
  <c r="M38" i="61"/>
  <c r="K38" i="61"/>
  <c r="J38" i="61"/>
  <c r="I38" i="61"/>
  <c r="G38" i="61"/>
  <c r="M37" i="61"/>
  <c r="K37" i="61"/>
  <c r="J37" i="61"/>
  <c r="I37" i="61"/>
  <c r="G37" i="61"/>
  <c r="M36" i="61"/>
  <c r="K36" i="61"/>
  <c r="J36" i="61"/>
  <c r="I36" i="61"/>
  <c r="G36" i="61"/>
  <c r="M35" i="61"/>
  <c r="K35" i="61"/>
  <c r="J35" i="61"/>
  <c r="I35" i="61"/>
  <c r="G35" i="61"/>
  <c r="M34" i="61"/>
  <c r="K34" i="61"/>
  <c r="J34" i="61"/>
  <c r="I34" i="61"/>
  <c r="G34" i="61"/>
  <c r="M33" i="61"/>
  <c r="K33" i="61"/>
  <c r="J33" i="61"/>
  <c r="I33" i="61"/>
  <c r="G33" i="61"/>
  <c r="M32" i="61"/>
  <c r="K32" i="61"/>
  <c r="J32" i="61"/>
  <c r="I32" i="61"/>
  <c r="G32" i="61"/>
  <c r="M31" i="61"/>
  <c r="K31" i="61"/>
  <c r="J31" i="61"/>
  <c r="I31" i="61"/>
  <c r="G31" i="61"/>
  <c r="M30" i="61"/>
  <c r="K30" i="61"/>
  <c r="J30" i="61"/>
  <c r="I30" i="61"/>
  <c r="G30" i="61"/>
  <c r="M29" i="61"/>
  <c r="K29" i="61"/>
  <c r="J29" i="61"/>
  <c r="I29" i="61"/>
  <c r="G29" i="61"/>
  <c r="M28" i="61"/>
  <c r="K28" i="61"/>
  <c r="J28" i="61"/>
  <c r="I28" i="61"/>
  <c r="G28" i="61"/>
  <c r="M27" i="61"/>
  <c r="K27" i="61"/>
  <c r="J27" i="61"/>
  <c r="I27" i="61"/>
  <c r="G27" i="61"/>
  <c r="M26" i="61"/>
  <c r="K26" i="61"/>
  <c r="J26" i="61"/>
  <c r="I26" i="61"/>
  <c r="G26" i="61"/>
  <c r="M25" i="61"/>
  <c r="K25" i="61"/>
  <c r="J25" i="61"/>
  <c r="I25" i="61"/>
  <c r="G25" i="61"/>
  <c r="M24" i="61"/>
  <c r="K24" i="61"/>
  <c r="J24" i="61"/>
  <c r="I24" i="61"/>
  <c r="G24" i="61"/>
  <c r="M23" i="61"/>
  <c r="K23" i="61"/>
  <c r="J23" i="61"/>
  <c r="I23" i="61"/>
  <c r="G23" i="61"/>
  <c r="M22" i="61"/>
  <c r="K22" i="61"/>
  <c r="J22" i="61"/>
  <c r="I22" i="61"/>
  <c r="G22" i="61"/>
  <c r="M21" i="61"/>
  <c r="K21" i="61"/>
  <c r="J21" i="61"/>
  <c r="I21" i="61"/>
  <c r="G21" i="61"/>
  <c r="M20" i="61"/>
  <c r="K20" i="61"/>
  <c r="J20" i="61"/>
  <c r="I20" i="61"/>
  <c r="G20" i="61"/>
  <c r="M19" i="61"/>
  <c r="K19" i="61"/>
  <c r="J19" i="61"/>
  <c r="I19" i="61"/>
  <c r="G19" i="61"/>
  <c r="M18" i="61"/>
  <c r="K18" i="61"/>
  <c r="J18" i="61"/>
  <c r="I18" i="61"/>
  <c r="G18" i="61"/>
  <c r="M17" i="61"/>
  <c r="K17" i="61"/>
  <c r="J17" i="61"/>
  <c r="I17" i="61"/>
  <c r="G17" i="61"/>
  <c r="M16" i="61"/>
  <c r="K16" i="61"/>
  <c r="J16" i="61"/>
  <c r="I16" i="61"/>
  <c r="G16" i="61"/>
  <c r="M15" i="61"/>
  <c r="K15" i="61"/>
  <c r="J15" i="61"/>
  <c r="I15" i="61"/>
  <c r="G15" i="61"/>
  <c r="M14" i="61"/>
  <c r="K14" i="61"/>
  <c r="J14" i="61"/>
  <c r="I14" i="61"/>
  <c r="G14" i="61"/>
  <c r="M13" i="61"/>
  <c r="K13" i="61"/>
  <c r="J13" i="61"/>
  <c r="I13" i="61"/>
  <c r="G13" i="61"/>
  <c r="M12" i="61"/>
  <c r="K12" i="61"/>
  <c r="J12" i="61"/>
  <c r="I12" i="61"/>
  <c r="G12" i="61"/>
  <c r="M11" i="61"/>
  <c r="K11" i="61"/>
  <c r="J11" i="61"/>
  <c r="I11" i="61"/>
  <c r="G11" i="61"/>
  <c r="M10" i="61"/>
  <c r="K10" i="61"/>
  <c r="J10" i="61"/>
  <c r="I10" i="61"/>
  <c r="G10" i="61"/>
  <c r="M9" i="61"/>
  <c r="K9" i="61"/>
  <c r="J9" i="61"/>
  <c r="I9" i="61"/>
  <c r="G9" i="61"/>
  <c r="M8" i="61"/>
  <c r="K8" i="61"/>
  <c r="J8" i="61"/>
  <c r="I8" i="61"/>
  <c r="G8" i="61"/>
  <c r="M10" i="60"/>
  <c r="L10" i="60"/>
  <c r="K10" i="60"/>
  <c r="J10" i="60"/>
  <c r="I10" i="60"/>
  <c r="H10" i="60"/>
  <c r="G10" i="60"/>
  <c r="F10" i="60"/>
  <c r="M9" i="60"/>
  <c r="K9" i="60"/>
  <c r="I9" i="60"/>
  <c r="G9" i="60"/>
  <c r="M8" i="60"/>
  <c r="K8" i="60"/>
  <c r="I8" i="60"/>
  <c r="G8" i="60"/>
  <c r="M7" i="60"/>
  <c r="K7" i="60"/>
  <c r="I7" i="60"/>
  <c r="G7" i="60"/>
  <c r="M87" i="59"/>
  <c r="K87" i="59"/>
  <c r="I87" i="59"/>
  <c r="G87" i="59"/>
  <c r="F87" i="59"/>
  <c r="M86" i="59"/>
  <c r="K86" i="59"/>
  <c r="J86" i="59"/>
  <c r="I86" i="59"/>
  <c r="G86" i="59"/>
  <c r="M85" i="59"/>
  <c r="K85" i="59"/>
  <c r="J85" i="59"/>
  <c r="I85" i="59"/>
  <c r="G85" i="59"/>
  <c r="M84" i="59"/>
  <c r="K84" i="59"/>
  <c r="J84" i="59"/>
  <c r="I84" i="59"/>
  <c r="G84" i="59"/>
  <c r="M83" i="59"/>
  <c r="K83" i="59"/>
  <c r="J83" i="59"/>
  <c r="I83" i="59"/>
  <c r="G83" i="59"/>
  <c r="M82" i="59"/>
  <c r="K82" i="59"/>
  <c r="J82" i="59"/>
  <c r="I82" i="59"/>
  <c r="G82" i="59"/>
  <c r="M81" i="59"/>
  <c r="K81" i="59"/>
  <c r="J81" i="59"/>
  <c r="I81" i="59"/>
  <c r="G81" i="59"/>
  <c r="M80" i="59"/>
  <c r="K80" i="59"/>
  <c r="J80" i="59"/>
  <c r="I80" i="59"/>
  <c r="G80" i="59"/>
  <c r="M79" i="59"/>
  <c r="K79" i="59"/>
  <c r="J79" i="59"/>
  <c r="I79" i="59"/>
  <c r="G79" i="59"/>
  <c r="M78" i="59"/>
  <c r="K78" i="59"/>
  <c r="J78" i="59"/>
  <c r="I78" i="59"/>
  <c r="G78" i="59"/>
  <c r="M77" i="59"/>
  <c r="K77" i="59"/>
  <c r="J77" i="59"/>
  <c r="I77" i="59"/>
  <c r="G77" i="59"/>
  <c r="M76" i="59"/>
  <c r="K76" i="59"/>
  <c r="J76" i="59"/>
  <c r="I76" i="59"/>
  <c r="G76" i="59"/>
  <c r="M75" i="59"/>
  <c r="K75" i="59"/>
  <c r="J75" i="59"/>
  <c r="I75" i="59"/>
  <c r="G75" i="59"/>
  <c r="M74" i="59"/>
  <c r="K74" i="59"/>
  <c r="J74" i="59"/>
  <c r="I74" i="59"/>
  <c r="G74" i="59"/>
  <c r="M73" i="59"/>
  <c r="K73" i="59"/>
  <c r="J73" i="59"/>
  <c r="I73" i="59"/>
  <c r="G73" i="59"/>
  <c r="M72" i="59"/>
  <c r="K72" i="59"/>
  <c r="J72" i="59"/>
  <c r="I72" i="59"/>
  <c r="G72" i="59"/>
  <c r="M71" i="59"/>
  <c r="K71" i="59"/>
  <c r="J71" i="59"/>
  <c r="I71" i="59"/>
  <c r="G71" i="59"/>
  <c r="M70" i="59"/>
  <c r="K70" i="59"/>
  <c r="J70" i="59"/>
  <c r="I70" i="59"/>
  <c r="G70" i="59"/>
  <c r="M69" i="59"/>
  <c r="K69" i="59"/>
  <c r="J69" i="59"/>
  <c r="I69" i="59"/>
  <c r="G69" i="59"/>
  <c r="M68" i="59"/>
  <c r="K68" i="59"/>
  <c r="J68" i="59"/>
  <c r="I68" i="59"/>
  <c r="G68" i="59"/>
  <c r="M67" i="59"/>
  <c r="K67" i="59"/>
  <c r="J67" i="59"/>
  <c r="I67" i="59"/>
  <c r="G67" i="59"/>
  <c r="M66" i="59"/>
  <c r="K66" i="59"/>
  <c r="I66" i="59"/>
  <c r="G66" i="59"/>
  <c r="M65" i="59"/>
  <c r="K65" i="59"/>
  <c r="I65" i="59"/>
  <c r="G65" i="59"/>
  <c r="M64" i="59"/>
  <c r="K64" i="59"/>
  <c r="I64" i="59"/>
  <c r="G64" i="59"/>
  <c r="M63" i="59"/>
  <c r="K63" i="59"/>
  <c r="I63" i="59"/>
  <c r="G63" i="59"/>
  <c r="M62" i="59"/>
  <c r="K62" i="59"/>
  <c r="I62" i="59"/>
  <c r="G62" i="59"/>
  <c r="M61" i="59"/>
  <c r="K61" i="59"/>
  <c r="J61" i="59"/>
  <c r="I61" i="59"/>
  <c r="G61" i="59"/>
  <c r="M60" i="59"/>
  <c r="K60" i="59"/>
  <c r="J60" i="59"/>
  <c r="I60" i="59"/>
  <c r="G60" i="59"/>
  <c r="M59" i="59"/>
  <c r="K59" i="59"/>
  <c r="J59" i="59"/>
  <c r="I59" i="59"/>
  <c r="G59" i="59"/>
  <c r="M58" i="59"/>
  <c r="K58" i="59"/>
  <c r="J58" i="59"/>
  <c r="I58" i="59"/>
  <c r="G58" i="59"/>
  <c r="M57" i="59"/>
  <c r="K57" i="59"/>
  <c r="J57" i="59"/>
  <c r="I57" i="59"/>
  <c r="G57" i="59"/>
  <c r="M56" i="59"/>
  <c r="K56" i="59"/>
  <c r="J56" i="59"/>
  <c r="I56" i="59"/>
  <c r="G56" i="59"/>
  <c r="M55" i="59"/>
  <c r="K55" i="59"/>
  <c r="J55" i="59"/>
  <c r="I55" i="59"/>
  <c r="G55" i="59"/>
  <c r="M54" i="59"/>
  <c r="K54" i="59"/>
  <c r="J54" i="59"/>
  <c r="I54" i="59"/>
  <c r="G54" i="59"/>
  <c r="M53" i="59"/>
  <c r="K53" i="59"/>
  <c r="J53" i="59"/>
  <c r="I53" i="59"/>
  <c r="G53" i="59"/>
  <c r="M52" i="59"/>
  <c r="K52" i="59"/>
  <c r="J52" i="59"/>
  <c r="I52" i="59"/>
  <c r="G52" i="59"/>
  <c r="M51" i="59"/>
  <c r="K51" i="59"/>
  <c r="J51" i="59"/>
  <c r="I51" i="59"/>
  <c r="G51" i="59"/>
  <c r="M50" i="59"/>
  <c r="K50" i="59"/>
  <c r="J50" i="59"/>
  <c r="I50" i="59"/>
  <c r="G50" i="59"/>
  <c r="M49" i="59"/>
  <c r="K49" i="59"/>
  <c r="J49" i="59"/>
  <c r="I49" i="59"/>
  <c r="G49" i="59"/>
  <c r="M48" i="59"/>
  <c r="K48" i="59"/>
  <c r="J48" i="59"/>
  <c r="I48" i="59"/>
  <c r="G48" i="59"/>
  <c r="M47" i="59"/>
  <c r="K47" i="59"/>
  <c r="J47" i="59"/>
  <c r="I47" i="59"/>
  <c r="G47" i="59"/>
  <c r="M46" i="59"/>
  <c r="K46" i="59"/>
  <c r="I46" i="59"/>
  <c r="G46" i="59"/>
  <c r="M45" i="59"/>
  <c r="K45" i="59"/>
  <c r="J45" i="59"/>
  <c r="I45" i="59"/>
  <c r="G45" i="59"/>
  <c r="M44" i="59"/>
  <c r="K44" i="59"/>
  <c r="J44" i="59"/>
  <c r="I44" i="59"/>
  <c r="G44" i="59"/>
  <c r="M43" i="59"/>
  <c r="K43" i="59"/>
  <c r="J43" i="59"/>
  <c r="I43" i="59"/>
  <c r="G43" i="59"/>
  <c r="M42" i="59"/>
  <c r="K42" i="59"/>
  <c r="J42" i="59"/>
  <c r="I42" i="59"/>
  <c r="G42" i="59"/>
  <c r="M41" i="59"/>
  <c r="K41" i="59"/>
  <c r="J41" i="59"/>
  <c r="I41" i="59"/>
  <c r="G41" i="59"/>
  <c r="M40" i="59"/>
  <c r="K40" i="59"/>
  <c r="J40" i="59"/>
  <c r="I40" i="59"/>
  <c r="G40" i="59"/>
  <c r="M39" i="59"/>
  <c r="K39" i="59"/>
  <c r="J39" i="59"/>
  <c r="I39" i="59"/>
  <c r="G39" i="59"/>
  <c r="M38" i="59"/>
  <c r="K38" i="59"/>
  <c r="J38" i="59"/>
  <c r="I38" i="59"/>
  <c r="G38" i="59"/>
  <c r="M37" i="59"/>
  <c r="K37" i="59"/>
  <c r="J37" i="59"/>
  <c r="I37" i="59"/>
  <c r="G37" i="59"/>
  <c r="M36" i="59"/>
  <c r="K36" i="59"/>
  <c r="J36" i="59"/>
  <c r="I36" i="59"/>
  <c r="G36" i="59"/>
  <c r="M35" i="59"/>
  <c r="K35" i="59"/>
  <c r="J35" i="59"/>
  <c r="I35" i="59"/>
  <c r="G35" i="59"/>
  <c r="M34" i="59"/>
  <c r="K34" i="59"/>
  <c r="J34" i="59"/>
  <c r="I34" i="59"/>
  <c r="G34" i="59"/>
  <c r="M33" i="59"/>
  <c r="K33" i="59"/>
  <c r="J33" i="59"/>
  <c r="I33" i="59"/>
  <c r="G33" i="59"/>
  <c r="M32" i="59"/>
  <c r="K32" i="59"/>
  <c r="J32" i="59"/>
  <c r="I32" i="59"/>
  <c r="G32" i="59"/>
  <c r="M31" i="59"/>
  <c r="K31" i="59"/>
  <c r="J31" i="59"/>
  <c r="I31" i="59"/>
  <c r="G31" i="59"/>
  <c r="M30" i="59"/>
  <c r="K30" i="59"/>
  <c r="J30" i="59"/>
  <c r="I30" i="59"/>
  <c r="G30" i="59"/>
  <c r="M29" i="59"/>
  <c r="K29" i="59"/>
  <c r="J29" i="59"/>
  <c r="I29" i="59"/>
  <c r="G29" i="59"/>
  <c r="M28" i="59"/>
  <c r="K28" i="59"/>
  <c r="J28" i="59"/>
  <c r="I28" i="59"/>
  <c r="G28" i="59"/>
  <c r="M27" i="59"/>
  <c r="K27" i="59"/>
  <c r="J27" i="59"/>
  <c r="I27" i="59"/>
  <c r="G27" i="59"/>
  <c r="M26" i="59"/>
  <c r="K26" i="59"/>
  <c r="J26" i="59"/>
  <c r="I26" i="59"/>
  <c r="G26" i="59"/>
  <c r="M25" i="59"/>
  <c r="K25" i="59"/>
  <c r="J25" i="59"/>
  <c r="I25" i="59"/>
  <c r="G25" i="59"/>
  <c r="M24" i="59"/>
  <c r="K24" i="59"/>
  <c r="J24" i="59"/>
  <c r="I24" i="59"/>
  <c r="G24" i="59"/>
  <c r="M23" i="59"/>
  <c r="K23" i="59"/>
  <c r="J23" i="59"/>
  <c r="I23" i="59"/>
  <c r="G23" i="59"/>
  <c r="M22" i="59"/>
  <c r="K22" i="59"/>
  <c r="J22" i="59"/>
  <c r="I22" i="59"/>
  <c r="G22" i="59"/>
  <c r="M21" i="59"/>
  <c r="K21" i="59"/>
  <c r="J21" i="59"/>
  <c r="I21" i="59"/>
  <c r="G21" i="59"/>
  <c r="M20" i="59"/>
  <c r="K20" i="59"/>
  <c r="J20" i="59"/>
  <c r="I20" i="59"/>
  <c r="G20" i="59"/>
  <c r="M19" i="59"/>
  <c r="K19" i="59"/>
  <c r="J19" i="59"/>
  <c r="I19" i="59"/>
  <c r="G19" i="59"/>
  <c r="M18" i="59"/>
  <c r="K18" i="59"/>
  <c r="J18" i="59"/>
  <c r="I18" i="59"/>
  <c r="G18" i="59"/>
  <c r="M17" i="59"/>
  <c r="K17" i="59"/>
  <c r="J17" i="59"/>
  <c r="I17" i="59"/>
  <c r="G17" i="59"/>
  <c r="M16" i="59"/>
  <c r="K16" i="59"/>
  <c r="J16" i="59"/>
  <c r="I16" i="59"/>
  <c r="G16" i="59"/>
  <c r="M15" i="59"/>
  <c r="K15" i="59"/>
  <c r="J15" i="59"/>
  <c r="I15" i="59"/>
  <c r="G15" i="59"/>
  <c r="M14" i="59"/>
  <c r="K14" i="59"/>
  <c r="J14" i="59"/>
  <c r="I14" i="59"/>
  <c r="G14" i="59"/>
  <c r="M13" i="59"/>
  <c r="K13" i="59"/>
  <c r="J13" i="59"/>
  <c r="I13" i="59"/>
  <c r="G13" i="59"/>
  <c r="M12" i="59"/>
  <c r="K12" i="59"/>
  <c r="J12" i="59"/>
  <c r="I12" i="59"/>
  <c r="G12" i="59"/>
  <c r="M11" i="59"/>
  <c r="K11" i="59"/>
  <c r="J11" i="59"/>
  <c r="I11" i="59"/>
  <c r="G11" i="59"/>
  <c r="M10" i="59"/>
  <c r="K10" i="59"/>
  <c r="J10" i="59"/>
  <c r="I10" i="59"/>
  <c r="G10" i="59"/>
  <c r="M9" i="59"/>
  <c r="K9" i="59"/>
  <c r="J9" i="59"/>
  <c r="I9" i="59"/>
  <c r="G9" i="59"/>
  <c r="M8" i="59"/>
  <c r="K8" i="59"/>
  <c r="J8" i="59"/>
  <c r="I8" i="59"/>
  <c r="G8" i="59"/>
  <c r="M10" i="58"/>
  <c r="L10" i="58"/>
  <c r="K10" i="58"/>
  <c r="J10" i="58"/>
  <c r="I10" i="58"/>
  <c r="H10" i="58"/>
  <c r="G10" i="58"/>
  <c r="F10" i="58"/>
  <c r="M9" i="58"/>
  <c r="K9" i="58"/>
  <c r="I9" i="58"/>
  <c r="G9" i="58"/>
  <c r="M8" i="58"/>
  <c r="K8" i="58"/>
  <c r="I8" i="58"/>
  <c r="G8" i="58"/>
  <c r="M7" i="58"/>
  <c r="K7" i="58"/>
  <c r="I7" i="58"/>
  <c r="G7" i="58"/>
  <c r="M87" i="57"/>
  <c r="K87" i="57"/>
  <c r="I87" i="57"/>
  <c r="G87" i="57"/>
  <c r="F87" i="57"/>
  <c r="M86" i="57"/>
  <c r="K86" i="57"/>
  <c r="J86" i="57"/>
  <c r="I86" i="57"/>
  <c r="G86" i="57"/>
  <c r="M85" i="57"/>
  <c r="K85" i="57"/>
  <c r="J85" i="57"/>
  <c r="I85" i="57"/>
  <c r="G85" i="57"/>
  <c r="M84" i="57"/>
  <c r="K84" i="57"/>
  <c r="J84" i="57"/>
  <c r="I84" i="57"/>
  <c r="G84" i="57"/>
  <c r="M83" i="57"/>
  <c r="K83" i="57"/>
  <c r="J83" i="57"/>
  <c r="I83" i="57"/>
  <c r="G83" i="57"/>
  <c r="M82" i="57"/>
  <c r="K82" i="57"/>
  <c r="J82" i="57"/>
  <c r="I82" i="57"/>
  <c r="G82" i="57"/>
  <c r="M81" i="57"/>
  <c r="K81" i="57"/>
  <c r="J81" i="57"/>
  <c r="I81" i="57"/>
  <c r="G81" i="57"/>
  <c r="M80" i="57"/>
  <c r="K80" i="57"/>
  <c r="J80" i="57"/>
  <c r="I80" i="57"/>
  <c r="G80" i="57"/>
  <c r="M79" i="57"/>
  <c r="K79" i="57"/>
  <c r="J79" i="57"/>
  <c r="I79" i="57"/>
  <c r="G79" i="57"/>
  <c r="M78" i="57"/>
  <c r="K78" i="57"/>
  <c r="J78" i="57"/>
  <c r="I78" i="57"/>
  <c r="G78" i="57"/>
  <c r="M77" i="57"/>
  <c r="K77" i="57"/>
  <c r="J77" i="57"/>
  <c r="I77" i="57"/>
  <c r="G77" i="57"/>
  <c r="M76" i="57"/>
  <c r="K76" i="57"/>
  <c r="J76" i="57"/>
  <c r="I76" i="57"/>
  <c r="G76" i="57"/>
  <c r="M75" i="57"/>
  <c r="K75" i="57"/>
  <c r="J75" i="57"/>
  <c r="I75" i="57"/>
  <c r="G75" i="57"/>
  <c r="M74" i="57"/>
  <c r="K74" i="57"/>
  <c r="J74" i="57"/>
  <c r="I74" i="57"/>
  <c r="G74" i="57"/>
  <c r="M73" i="57"/>
  <c r="K73" i="57"/>
  <c r="J73" i="57"/>
  <c r="I73" i="57"/>
  <c r="G73" i="57"/>
  <c r="M72" i="57"/>
  <c r="K72" i="57"/>
  <c r="J72" i="57"/>
  <c r="I72" i="57"/>
  <c r="G72" i="57"/>
  <c r="M71" i="57"/>
  <c r="K71" i="57"/>
  <c r="J71" i="57"/>
  <c r="I71" i="57"/>
  <c r="G71" i="57"/>
  <c r="M70" i="57"/>
  <c r="K70" i="57"/>
  <c r="J70" i="57"/>
  <c r="I70" i="57"/>
  <c r="G70" i="57"/>
  <c r="M69" i="57"/>
  <c r="K69" i="57"/>
  <c r="J69" i="57"/>
  <c r="I69" i="57"/>
  <c r="G69" i="57"/>
  <c r="M68" i="57"/>
  <c r="K68" i="57"/>
  <c r="J68" i="57"/>
  <c r="I68" i="57"/>
  <c r="G68" i="57"/>
  <c r="M67" i="57"/>
  <c r="K67" i="57"/>
  <c r="J67" i="57"/>
  <c r="I67" i="57"/>
  <c r="G67" i="57"/>
  <c r="M66" i="57"/>
  <c r="K66" i="57"/>
  <c r="I66" i="57"/>
  <c r="G66" i="57"/>
  <c r="M65" i="57"/>
  <c r="K65" i="57"/>
  <c r="I65" i="57"/>
  <c r="G65" i="57"/>
  <c r="M64" i="57"/>
  <c r="K64" i="57"/>
  <c r="I64" i="57"/>
  <c r="G64" i="57"/>
  <c r="M63" i="57"/>
  <c r="K63" i="57"/>
  <c r="I63" i="57"/>
  <c r="G63" i="57"/>
  <c r="M62" i="57"/>
  <c r="K62" i="57"/>
  <c r="I62" i="57"/>
  <c r="G62" i="57"/>
  <c r="M61" i="57"/>
  <c r="K61" i="57"/>
  <c r="J61" i="57"/>
  <c r="I61" i="57"/>
  <c r="G61" i="57"/>
  <c r="M60" i="57"/>
  <c r="K60" i="57"/>
  <c r="J60" i="57"/>
  <c r="I60" i="57"/>
  <c r="G60" i="57"/>
  <c r="M59" i="57"/>
  <c r="K59" i="57"/>
  <c r="J59" i="57"/>
  <c r="I59" i="57"/>
  <c r="G59" i="57"/>
  <c r="M58" i="57"/>
  <c r="K58" i="57"/>
  <c r="J58" i="57"/>
  <c r="I58" i="57"/>
  <c r="G58" i="57"/>
  <c r="M57" i="57"/>
  <c r="K57" i="57"/>
  <c r="J57" i="57"/>
  <c r="I57" i="57"/>
  <c r="G57" i="57"/>
  <c r="M56" i="57"/>
  <c r="K56" i="57"/>
  <c r="J56" i="57"/>
  <c r="I56" i="57"/>
  <c r="G56" i="57"/>
  <c r="M55" i="57"/>
  <c r="K55" i="57"/>
  <c r="J55" i="57"/>
  <c r="I55" i="57"/>
  <c r="G55" i="57"/>
  <c r="M54" i="57"/>
  <c r="K54" i="57"/>
  <c r="J54" i="57"/>
  <c r="I54" i="57"/>
  <c r="G54" i="57"/>
  <c r="M53" i="57"/>
  <c r="K53" i="57"/>
  <c r="J53" i="57"/>
  <c r="I53" i="57"/>
  <c r="G53" i="57"/>
  <c r="M52" i="57"/>
  <c r="K52" i="57"/>
  <c r="J52" i="57"/>
  <c r="I52" i="57"/>
  <c r="G52" i="57"/>
  <c r="M51" i="57"/>
  <c r="K51" i="57"/>
  <c r="J51" i="57"/>
  <c r="I51" i="57"/>
  <c r="G51" i="57"/>
  <c r="M50" i="57"/>
  <c r="K50" i="57"/>
  <c r="J50" i="57"/>
  <c r="I50" i="57"/>
  <c r="G50" i="57"/>
  <c r="M49" i="57"/>
  <c r="K49" i="57"/>
  <c r="J49" i="57"/>
  <c r="I49" i="57"/>
  <c r="G49" i="57"/>
  <c r="M48" i="57"/>
  <c r="K48" i="57"/>
  <c r="J48" i="57"/>
  <c r="I48" i="57"/>
  <c r="G48" i="57"/>
  <c r="M47" i="57"/>
  <c r="K47" i="57"/>
  <c r="J47" i="57"/>
  <c r="I47" i="57"/>
  <c r="G47" i="57"/>
  <c r="M46" i="57"/>
  <c r="K46" i="57"/>
  <c r="I46" i="57"/>
  <c r="G46" i="57"/>
  <c r="M45" i="57"/>
  <c r="K45" i="57"/>
  <c r="J45" i="57"/>
  <c r="I45" i="57"/>
  <c r="G45" i="57"/>
  <c r="M44" i="57"/>
  <c r="K44" i="57"/>
  <c r="J44" i="57"/>
  <c r="I44" i="57"/>
  <c r="G44" i="57"/>
  <c r="M43" i="57"/>
  <c r="K43" i="57"/>
  <c r="J43" i="57"/>
  <c r="I43" i="57"/>
  <c r="G43" i="57"/>
  <c r="M42" i="57"/>
  <c r="K42" i="57"/>
  <c r="J42" i="57"/>
  <c r="I42" i="57"/>
  <c r="G42" i="57"/>
  <c r="M41" i="57"/>
  <c r="K41" i="57"/>
  <c r="J41" i="57"/>
  <c r="I41" i="57"/>
  <c r="G41" i="57"/>
  <c r="M40" i="57"/>
  <c r="K40" i="57"/>
  <c r="J40" i="57"/>
  <c r="I40" i="57"/>
  <c r="G40" i="57"/>
  <c r="M39" i="57"/>
  <c r="K39" i="57"/>
  <c r="J39" i="57"/>
  <c r="I39" i="57"/>
  <c r="G39" i="57"/>
  <c r="M38" i="57"/>
  <c r="K38" i="57"/>
  <c r="J38" i="57"/>
  <c r="I38" i="57"/>
  <c r="G38" i="57"/>
  <c r="M37" i="57"/>
  <c r="K37" i="57"/>
  <c r="J37" i="57"/>
  <c r="I37" i="57"/>
  <c r="G37" i="57"/>
  <c r="M36" i="57"/>
  <c r="K36" i="57"/>
  <c r="J36" i="57"/>
  <c r="I36" i="57"/>
  <c r="G36" i="57"/>
  <c r="M35" i="57"/>
  <c r="K35" i="57"/>
  <c r="J35" i="57"/>
  <c r="I35" i="57"/>
  <c r="G35" i="57"/>
  <c r="M34" i="57"/>
  <c r="K34" i="57"/>
  <c r="J34" i="57"/>
  <c r="I34" i="57"/>
  <c r="G34" i="57"/>
  <c r="M33" i="57"/>
  <c r="K33" i="57"/>
  <c r="J33" i="57"/>
  <c r="I33" i="57"/>
  <c r="G33" i="57"/>
  <c r="M32" i="57"/>
  <c r="K32" i="57"/>
  <c r="J32" i="57"/>
  <c r="I32" i="57"/>
  <c r="G32" i="57"/>
  <c r="M31" i="57"/>
  <c r="K31" i="57"/>
  <c r="J31" i="57"/>
  <c r="I31" i="57"/>
  <c r="G31" i="57"/>
  <c r="M30" i="57"/>
  <c r="K30" i="57"/>
  <c r="J30" i="57"/>
  <c r="I30" i="57"/>
  <c r="G30" i="57"/>
  <c r="M29" i="57"/>
  <c r="K29" i="57"/>
  <c r="J29" i="57"/>
  <c r="I29" i="57"/>
  <c r="G29" i="57"/>
  <c r="M28" i="57"/>
  <c r="K28" i="57"/>
  <c r="J28" i="57"/>
  <c r="I28" i="57"/>
  <c r="G28" i="57"/>
  <c r="M27" i="57"/>
  <c r="K27" i="57"/>
  <c r="J27" i="57"/>
  <c r="I27" i="57"/>
  <c r="G27" i="57"/>
  <c r="M26" i="57"/>
  <c r="K26" i="57"/>
  <c r="J26" i="57"/>
  <c r="I26" i="57"/>
  <c r="G26" i="57"/>
  <c r="M25" i="57"/>
  <c r="K25" i="57"/>
  <c r="J25" i="57"/>
  <c r="I25" i="57"/>
  <c r="G25" i="57"/>
  <c r="M24" i="57"/>
  <c r="K24" i="57"/>
  <c r="J24" i="57"/>
  <c r="I24" i="57"/>
  <c r="G24" i="57"/>
  <c r="M23" i="57"/>
  <c r="K23" i="57"/>
  <c r="J23" i="57"/>
  <c r="I23" i="57"/>
  <c r="G23" i="57"/>
  <c r="M22" i="57"/>
  <c r="K22" i="57"/>
  <c r="J22" i="57"/>
  <c r="I22" i="57"/>
  <c r="G22" i="57"/>
  <c r="M21" i="57"/>
  <c r="K21" i="57"/>
  <c r="J21" i="57"/>
  <c r="I21" i="57"/>
  <c r="G21" i="57"/>
  <c r="M20" i="57"/>
  <c r="K20" i="57"/>
  <c r="J20" i="57"/>
  <c r="I20" i="57"/>
  <c r="G20" i="57"/>
  <c r="M19" i="57"/>
  <c r="K19" i="57"/>
  <c r="J19" i="57"/>
  <c r="I19" i="57"/>
  <c r="G19" i="57"/>
  <c r="M18" i="57"/>
  <c r="K18" i="57"/>
  <c r="J18" i="57"/>
  <c r="I18" i="57"/>
  <c r="G18" i="57"/>
  <c r="M17" i="57"/>
  <c r="K17" i="57"/>
  <c r="J17" i="57"/>
  <c r="I17" i="57"/>
  <c r="G17" i="57"/>
  <c r="M16" i="57"/>
  <c r="K16" i="57"/>
  <c r="J16" i="57"/>
  <c r="I16" i="57"/>
  <c r="G16" i="57"/>
  <c r="M15" i="57"/>
  <c r="K15" i="57"/>
  <c r="J15" i="57"/>
  <c r="I15" i="57"/>
  <c r="G15" i="57"/>
  <c r="M14" i="57"/>
  <c r="K14" i="57"/>
  <c r="J14" i="57"/>
  <c r="I14" i="57"/>
  <c r="G14" i="57"/>
  <c r="M13" i="57"/>
  <c r="K13" i="57"/>
  <c r="J13" i="57"/>
  <c r="I13" i="57"/>
  <c r="G13" i="57"/>
  <c r="M12" i="57"/>
  <c r="K12" i="57"/>
  <c r="J12" i="57"/>
  <c r="I12" i="57"/>
  <c r="G12" i="57"/>
  <c r="M11" i="57"/>
  <c r="K11" i="57"/>
  <c r="J11" i="57"/>
  <c r="I11" i="57"/>
  <c r="G11" i="57"/>
  <c r="M10" i="57"/>
  <c r="K10" i="57"/>
  <c r="J10" i="57"/>
  <c r="I10" i="57"/>
  <c r="G10" i="57"/>
  <c r="M9" i="57"/>
  <c r="K9" i="57"/>
  <c r="J9" i="57"/>
  <c r="I9" i="57"/>
  <c r="G9" i="57"/>
  <c r="M8" i="57"/>
  <c r="K8" i="57"/>
  <c r="J8" i="57"/>
  <c r="I8" i="57"/>
  <c r="G8" i="57"/>
  <c r="M10" i="56"/>
  <c r="L10" i="56"/>
  <c r="K10" i="56"/>
  <c r="J10" i="56"/>
  <c r="I10" i="56"/>
  <c r="H10" i="56"/>
  <c r="G10" i="56"/>
  <c r="F10" i="56"/>
  <c r="M9" i="56"/>
  <c r="K9" i="56"/>
  <c r="I9" i="56"/>
  <c r="G9" i="56"/>
  <c r="M8" i="56"/>
  <c r="K8" i="56"/>
  <c r="I8" i="56"/>
  <c r="G8" i="56"/>
  <c r="M7" i="56"/>
  <c r="K7" i="56"/>
  <c r="I7" i="56"/>
  <c r="G7" i="56"/>
  <c r="M87" i="55"/>
  <c r="K87" i="55"/>
  <c r="I87" i="55"/>
  <c r="G87" i="55"/>
  <c r="F87" i="55"/>
  <c r="M86" i="55"/>
  <c r="K86" i="55"/>
  <c r="J86" i="55"/>
  <c r="I86" i="55"/>
  <c r="G86" i="55"/>
  <c r="M85" i="55"/>
  <c r="K85" i="55"/>
  <c r="J85" i="55"/>
  <c r="I85" i="55"/>
  <c r="G85" i="55"/>
  <c r="M84" i="55"/>
  <c r="K84" i="55"/>
  <c r="J84" i="55"/>
  <c r="I84" i="55"/>
  <c r="G84" i="55"/>
  <c r="M83" i="55"/>
  <c r="K83" i="55"/>
  <c r="J83" i="55"/>
  <c r="I83" i="55"/>
  <c r="G83" i="55"/>
  <c r="M82" i="55"/>
  <c r="K82" i="55"/>
  <c r="J82" i="55"/>
  <c r="I82" i="55"/>
  <c r="G82" i="55"/>
  <c r="M81" i="55"/>
  <c r="K81" i="55"/>
  <c r="J81" i="55"/>
  <c r="I81" i="55"/>
  <c r="G81" i="55"/>
  <c r="M80" i="55"/>
  <c r="K80" i="55"/>
  <c r="J80" i="55"/>
  <c r="I80" i="55"/>
  <c r="G80" i="55"/>
  <c r="M79" i="55"/>
  <c r="K79" i="55"/>
  <c r="J79" i="55"/>
  <c r="I79" i="55"/>
  <c r="G79" i="55"/>
  <c r="M78" i="55"/>
  <c r="K78" i="55"/>
  <c r="J78" i="55"/>
  <c r="I78" i="55"/>
  <c r="G78" i="55"/>
  <c r="M77" i="55"/>
  <c r="K77" i="55"/>
  <c r="J77" i="55"/>
  <c r="I77" i="55"/>
  <c r="G77" i="55"/>
  <c r="M76" i="55"/>
  <c r="K76" i="55"/>
  <c r="J76" i="55"/>
  <c r="I76" i="55"/>
  <c r="G76" i="55"/>
  <c r="M75" i="55"/>
  <c r="K75" i="55"/>
  <c r="J75" i="55"/>
  <c r="I75" i="55"/>
  <c r="G75" i="55"/>
  <c r="M74" i="55"/>
  <c r="K74" i="55"/>
  <c r="J74" i="55"/>
  <c r="I74" i="55"/>
  <c r="G74" i="55"/>
  <c r="M73" i="55"/>
  <c r="K73" i="55"/>
  <c r="J73" i="55"/>
  <c r="I73" i="55"/>
  <c r="G73" i="55"/>
  <c r="M72" i="55"/>
  <c r="K72" i="55"/>
  <c r="J72" i="55"/>
  <c r="I72" i="55"/>
  <c r="G72" i="55"/>
  <c r="M71" i="55"/>
  <c r="K71" i="55"/>
  <c r="J71" i="55"/>
  <c r="I71" i="55"/>
  <c r="G71" i="55"/>
  <c r="M70" i="55"/>
  <c r="K70" i="55"/>
  <c r="J70" i="55"/>
  <c r="I70" i="55"/>
  <c r="G70" i="55"/>
  <c r="M69" i="55"/>
  <c r="K69" i="55"/>
  <c r="J69" i="55"/>
  <c r="I69" i="55"/>
  <c r="G69" i="55"/>
  <c r="M68" i="55"/>
  <c r="K68" i="55"/>
  <c r="J68" i="55"/>
  <c r="I68" i="55"/>
  <c r="G68" i="55"/>
  <c r="M67" i="55"/>
  <c r="K67" i="55"/>
  <c r="J67" i="55"/>
  <c r="I67" i="55"/>
  <c r="G67" i="55"/>
  <c r="M66" i="55"/>
  <c r="K66" i="55"/>
  <c r="I66" i="55"/>
  <c r="G66" i="55"/>
  <c r="M65" i="55"/>
  <c r="K65" i="55"/>
  <c r="I65" i="55"/>
  <c r="G65" i="55"/>
  <c r="M64" i="55"/>
  <c r="K64" i="55"/>
  <c r="I64" i="55"/>
  <c r="G64" i="55"/>
  <c r="M63" i="55"/>
  <c r="K63" i="55"/>
  <c r="I63" i="55"/>
  <c r="G63" i="55"/>
  <c r="M62" i="55"/>
  <c r="K62" i="55"/>
  <c r="I62" i="55"/>
  <c r="G62" i="55"/>
  <c r="M61" i="55"/>
  <c r="K61" i="55"/>
  <c r="J61" i="55"/>
  <c r="I61" i="55"/>
  <c r="G61" i="55"/>
  <c r="M60" i="55"/>
  <c r="K60" i="55"/>
  <c r="J60" i="55"/>
  <c r="I60" i="55"/>
  <c r="G60" i="55"/>
  <c r="M59" i="55"/>
  <c r="K59" i="55"/>
  <c r="J59" i="55"/>
  <c r="I59" i="55"/>
  <c r="G59" i="55"/>
  <c r="M58" i="55"/>
  <c r="K58" i="55"/>
  <c r="J58" i="55"/>
  <c r="I58" i="55"/>
  <c r="G58" i="55"/>
  <c r="M57" i="55"/>
  <c r="K57" i="55"/>
  <c r="J57" i="55"/>
  <c r="I57" i="55"/>
  <c r="G57" i="55"/>
  <c r="M56" i="55"/>
  <c r="K56" i="55"/>
  <c r="J56" i="55"/>
  <c r="I56" i="55"/>
  <c r="G56" i="55"/>
  <c r="M55" i="55"/>
  <c r="K55" i="55"/>
  <c r="J55" i="55"/>
  <c r="I55" i="55"/>
  <c r="G55" i="55"/>
  <c r="M54" i="55"/>
  <c r="K54" i="55"/>
  <c r="J54" i="55"/>
  <c r="I54" i="55"/>
  <c r="G54" i="55"/>
  <c r="M53" i="55"/>
  <c r="K53" i="55"/>
  <c r="J53" i="55"/>
  <c r="I53" i="55"/>
  <c r="G53" i="55"/>
  <c r="M52" i="55"/>
  <c r="K52" i="55"/>
  <c r="J52" i="55"/>
  <c r="I52" i="55"/>
  <c r="G52" i="55"/>
  <c r="M51" i="55"/>
  <c r="K51" i="55"/>
  <c r="J51" i="55"/>
  <c r="I51" i="55"/>
  <c r="G51" i="55"/>
  <c r="M50" i="55"/>
  <c r="K50" i="55"/>
  <c r="J50" i="55"/>
  <c r="I50" i="55"/>
  <c r="G50" i="55"/>
  <c r="M49" i="55"/>
  <c r="K49" i="55"/>
  <c r="J49" i="55"/>
  <c r="I49" i="55"/>
  <c r="G49" i="55"/>
  <c r="M48" i="55"/>
  <c r="K48" i="55"/>
  <c r="J48" i="55"/>
  <c r="I48" i="55"/>
  <c r="G48" i="55"/>
  <c r="M47" i="55"/>
  <c r="K47" i="55"/>
  <c r="J47" i="55"/>
  <c r="I47" i="55"/>
  <c r="G47" i="55"/>
  <c r="M46" i="55"/>
  <c r="K46" i="55"/>
  <c r="I46" i="55"/>
  <c r="G46" i="55"/>
  <c r="M45" i="55"/>
  <c r="K45" i="55"/>
  <c r="J45" i="55"/>
  <c r="I45" i="55"/>
  <c r="G45" i="55"/>
  <c r="M44" i="55"/>
  <c r="K44" i="55"/>
  <c r="J44" i="55"/>
  <c r="I44" i="55"/>
  <c r="G44" i="55"/>
  <c r="M43" i="55"/>
  <c r="K43" i="55"/>
  <c r="J43" i="55"/>
  <c r="I43" i="55"/>
  <c r="G43" i="55"/>
  <c r="M42" i="55"/>
  <c r="K42" i="55"/>
  <c r="J42" i="55"/>
  <c r="I42" i="55"/>
  <c r="G42" i="55"/>
  <c r="M41" i="55"/>
  <c r="K41" i="55"/>
  <c r="J41" i="55"/>
  <c r="I41" i="55"/>
  <c r="G41" i="55"/>
  <c r="M40" i="55"/>
  <c r="K40" i="55"/>
  <c r="J40" i="55"/>
  <c r="I40" i="55"/>
  <c r="G40" i="55"/>
  <c r="M39" i="55"/>
  <c r="K39" i="55"/>
  <c r="J39" i="55"/>
  <c r="I39" i="55"/>
  <c r="G39" i="55"/>
  <c r="M38" i="55"/>
  <c r="K38" i="55"/>
  <c r="J38" i="55"/>
  <c r="I38" i="55"/>
  <c r="G38" i="55"/>
  <c r="M37" i="55"/>
  <c r="K37" i="55"/>
  <c r="J37" i="55"/>
  <c r="I37" i="55"/>
  <c r="G37" i="55"/>
  <c r="M36" i="55"/>
  <c r="K36" i="55"/>
  <c r="J36" i="55"/>
  <c r="I36" i="55"/>
  <c r="G36" i="55"/>
  <c r="M35" i="55"/>
  <c r="K35" i="55"/>
  <c r="J35" i="55"/>
  <c r="I35" i="55"/>
  <c r="G35" i="55"/>
  <c r="M34" i="55"/>
  <c r="K34" i="55"/>
  <c r="J34" i="55"/>
  <c r="I34" i="55"/>
  <c r="G34" i="55"/>
  <c r="M33" i="55"/>
  <c r="K33" i="55"/>
  <c r="J33" i="55"/>
  <c r="I33" i="55"/>
  <c r="G33" i="55"/>
  <c r="M32" i="55"/>
  <c r="K32" i="55"/>
  <c r="J32" i="55"/>
  <c r="I32" i="55"/>
  <c r="G32" i="55"/>
  <c r="M31" i="55"/>
  <c r="K31" i="55"/>
  <c r="J31" i="55"/>
  <c r="I31" i="55"/>
  <c r="G31" i="55"/>
  <c r="M30" i="55"/>
  <c r="K30" i="55"/>
  <c r="J30" i="55"/>
  <c r="I30" i="55"/>
  <c r="G30" i="55"/>
  <c r="M29" i="55"/>
  <c r="K29" i="55"/>
  <c r="J29" i="55"/>
  <c r="I29" i="55"/>
  <c r="G29" i="55"/>
  <c r="M28" i="55"/>
  <c r="K28" i="55"/>
  <c r="J28" i="55"/>
  <c r="I28" i="55"/>
  <c r="G28" i="55"/>
  <c r="M27" i="55"/>
  <c r="K27" i="55"/>
  <c r="J27" i="55"/>
  <c r="I27" i="55"/>
  <c r="G27" i="55"/>
  <c r="M26" i="55"/>
  <c r="K26" i="55"/>
  <c r="J26" i="55"/>
  <c r="I26" i="55"/>
  <c r="G26" i="55"/>
  <c r="M25" i="55"/>
  <c r="K25" i="55"/>
  <c r="J25" i="55"/>
  <c r="I25" i="55"/>
  <c r="G25" i="55"/>
  <c r="M24" i="55"/>
  <c r="K24" i="55"/>
  <c r="J24" i="55"/>
  <c r="I24" i="55"/>
  <c r="G24" i="55"/>
  <c r="M23" i="55"/>
  <c r="K23" i="55"/>
  <c r="J23" i="55"/>
  <c r="I23" i="55"/>
  <c r="G23" i="55"/>
  <c r="M22" i="55"/>
  <c r="K22" i="55"/>
  <c r="J22" i="55"/>
  <c r="I22" i="55"/>
  <c r="G22" i="55"/>
  <c r="M21" i="55"/>
  <c r="K21" i="55"/>
  <c r="J21" i="55"/>
  <c r="I21" i="55"/>
  <c r="G21" i="55"/>
  <c r="M20" i="55"/>
  <c r="K20" i="55"/>
  <c r="J20" i="55"/>
  <c r="I20" i="55"/>
  <c r="G20" i="55"/>
  <c r="M19" i="55"/>
  <c r="K19" i="55"/>
  <c r="J19" i="55"/>
  <c r="I19" i="55"/>
  <c r="G19" i="55"/>
  <c r="M18" i="55"/>
  <c r="K18" i="55"/>
  <c r="J18" i="55"/>
  <c r="I18" i="55"/>
  <c r="G18" i="55"/>
  <c r="M17" i="55"/>
  <c r="K17" i="55"/>
  <c r="J17" i="55"/>
  <c r="I17" i="55"/>
  <c r="G17" i="55"/>
  <c r="M16" i="55"/>
  <c r="K16" i="55"/>
  <c r="J16" i="55"/>
  <c r="I16" i="55"/>
  <c r="G16" i="55"/>
  <c r="M15" i="55"/>
  <c r="K15" i="55"/>
  <c r="J15" i="55"/>
  <c r="I15" i="55"/>
  <c r="G15" i="55"/>
  <c r="M14" i="55"/>
  <c r="K14" i="55"/>
  <c r="J14" i="55"/>
  <c r="I14" i="55"/>
  <c r="G14" i="55"/>
  <c r="M13" i="55"/>
  <c r="K13" i="55"/>
  <c r="J13" i="55"/>
  <c r="I13" i="55"/>
  <c r="G13" i="55"/>
  <c r="M12" i="55"/>
  <c r="K12" i="55"/>
  <c r="J12" i="55"/>
  <c r="I12" i="55"/>
  <c r="G12" i="55"/>
  <c r="M11" i="55"/>
  <c r="K11" i="55"/>
  <c r="J11" i="55"/>
  <c r="I11" i="55"/>
  <c r="G11" i="55"/>
  <c r="M10" i="55"/>
  <c r="K10" i="55"/>
  <c r="J10" i="55"/>
  <c r="I10" i="55"/>
  <c r="G10" i="55"/>
  <c r="M9" i="55"/>
  <c r="K9" i="55"/>
  <c r="J9" i="55"/>
  <c r="I9" i="55"/>
  <c r="G9" i="55"/>
  <c r="M8" i="55"/>
  <c r="K8" i="55"/>
  <c r="J8" i="55"/>
  <c r="I8" i="55"/>
  <c r="G8" i="55"/>
  <c r="M10" i="54"/>
  <c r="L10" i="54"/>
  <c r="K10" i="54"/>
  <c r="J10" i="54"/>
  <c r="I10" i="54"/>
  <c r="H10" i="54"/>
  <c r="G10" i="54"/>
  <c r="F10" i="54"/>
  <c r="M9" i="54"/>
  <c r="K9" i="54"/>
  <c r="I9" i="54"/>
  <c r="G9" i="54"/>
  <c r="M8" i="54"/>
  <c r="K8" i="54"/>
  <c r="I8" i="54"/>
  <c r="G8" i="54"/>
  <c r="M7" i="54"/>
  <c r="K7" i="54"/>
  <c r="I7" i="54"/>
  <c r="G7" i="54"/>
  <c r="M10" i="53"/>
  <c r="L10" i="53"/>
  <c r="K10" i="53"/>
  <c r="J10" i="53"/>
  <c r="I10" i="53"/>
  <c r="H10" i="53"/>
  <c r="G10" i="53"/>
  <c r="F10" i="53"/>
  <c r="M9" i="53"/>
  <c r="K9" i="53"/>
  <c r="I9" i="53"/>
  <c r="G9" i="53"/>
  <c r="M8" i="53"/>
  <c r="K8" i="53"/>
  <c r="I8" i="53"/>
  <c r="G8" i="53"/>
  <c r="M7" i="53"/>
  <c r="K7" i="53"/>
  <c r="I7" i="53"/>
  <c r="G7" i="53"/>
  <c r="M87" i="51"/>
  <c r="K87" i="51"/>
  <c r="I87" i="51"/>
  <c r="G87" i="51"/>
  <c r="F87" i="51"/>
  <c r="M86" i="51"/>
  <c r="K86" i="51"/>
  <c r="J86" i="51"/>
  <c r="I86" i="51"/>
  <c r="G86" i="51"/>
  <c r="M85" i="51"/>
  <c r="K85" i="51"/>
  <c r="J85" i="51"/>
  <c r="I85" i="51"/>
  <c r="G85" i="51"/>
  <c r="M84" i="51"/>
  <c r="K84" i="51"/>
  <c r="J84" i="51"/>
  <c r="I84" i="51"/>
  <c r="G84" i="51"/>
  <c r="M83" i="51"/>
  <c r="K83" i="51"/>
  <c r="J83" i="51"/>
  <c r="I83" i="51"/>
  <c r="G83" i="51"/>
  <c r="M82" i="51"/>
  <c r="K82" i="51"/>
  <c r="J82" i="51"/>
  <c r="I82" i="51"/>
  <c r="G82" i="51"/>
  <c r="M81" i="51"/>
  <c r="K81" i="51"/>
  <c r="J81" i="51"/>
  <c r="I81" i="51"/>
  <c r="G81" i="51"/>
  <c r="M80" i="51"/>
  <c r="K80" i="51"/>
  <c r="J80" i="51"/>
  <c r="I80" i="51"/>
  <c r="G80" i="51"/>
  <c r="M79" i="51"/>
  <c r="K79" i="51"/>
  <c r="J79" i="51"/>
  <c r="I79" i="51"/>
  <c r="G79" i="51"/>
  <c r="M78" i="51"/>
  <c r="K78" i="51"/>
  <c r="J78" i="51"/>
  <c r="I78" i="51"/>
  <c r="G78" i="51"/>
  <c r="M77" i="51"/>
  <c r="K77" i="51"/>
  <c r="J77" i="51"/>
  <c r="I77" i="51"/>
  <c r="G77" i="51"/>
  <c r="M76" i="51"/>
  <c r="K76" i="51"/>
  <c r="J76" i="51"/>
  <c r="I76" i="51"/>
  <c r="G76" i="51"/>
  <c r="M75" i="51"/>
  <c r="K75" i="51"/>
  <c r="J75" i="51"/>
  <c r="I75" i="51"/>
  <c r="G75" i="51"/>
  <c r="M74" i="51"/>
  <c r="K74" i="51"/>
  <c r="J74" i="51"/>
  <c r="I74" i="51"/>
  <c r="G74" i="51"/>
  <c r="M73" i="51"/>
  <c r="K73" i="51"/>
  <c r="J73" i="51"/>
  <c r="I73" i="51"/>
  <c r="G73" i="51"/>
  <c r="M72" i="51"/>
  <c r="K72" i="51"/>
  <c r="J72" i="51"/>
  <c r="I72" i="51"/>
  <c r="G72" i="51"/>
  <c r="M71" i="51"/>
  <c r="K71" i="51"/>
  <c r="J71" i="51"/>
  <c r="I71" i="51"/>
  <c r="G71" i="51"/>
  <c r="M70" i="51"/>
  <c r="K70" i="51"/>
  <c r="J70" i="51"/>
  <c r="I70" i="51"/>
  <c r="G70" i="51"/>
  <c r="M69" i="51"/>
  <c r="K69" i="51"/>
  <c r="J69" i="51"/>
  <c r="I69" i="51"/>
  <c r="G69" i="51"/>
  <c r="M68" i="51"/>
  <c r="K68" i="51"/>
  <c r="J68" i="51"/>
  <c r="I68" i="51"/>
  <c r="G68" i="51"/>
  <c r="M67" i="51"/>
  <c r="K67" i="51"/>
  <c r="J67" i="51"/>
  <c r="I67" i="51"/>
  <c r="G67" i="51"/>
  <c r="M66" i="51"/>
  <c r="K66" i="51"/>
  <c r="I66" i="51"/>
  <c r="G66" i="51"/>
  <c r="M65" i="51"/>
  <c r="K65" i="51"/>
  <c r="I65" i="51"/>
  <c r="G65" i="51"/>
  <c r="M64" i="51"/>
  <c r="K64" i="51"/>
  <c r="I64" i="51"/>
  <c r="G64" i="51"/>
  <c r="M63" i="51"/>
  <c r="K63" i="51"/>
  <c r="I63" i="51"/>
  <c r="G63" i="51"/>
  <c r="M62" i="51"/>
  <c r="K62" i="51"/>
  <c r="I62" i="51"/>
  <c r="G62" i="51"/>
  <c r="M61" i="51"/>
  <c r="K61" i="51"/>
  <c r="J61" i="51"/>
  <c r="I61" i="51"/>
  <c r="G61" i="51"/>
  <c r="M60" i="51"/>
  <c r="K60" i="51"/>
  <c r="J60" i="51"/>
  <c r="I60" i="51"/>
  <c r="G60" i="51"/>
  <c r="M59" i="51"/>
  <c r="K59" i="51"/>
  <c r="J59" i="51"/>
  <c r="I59" i="51"/>
  <c r="G59" i="51"/>
  <c r="M58" i="51"/>
  <c r="K58" i="51"/>
  <c r="J58" i="51"/>
  <c r="I58" i="51"/>
  <c r="G58" i="51"/>
  <c r="M57" i="51"/>
  <c r="K57" i="51"/>
  <c r="J57" i="51"/>
  <c r="I57" i="51"/>
  <c r="G57" i="51"/>
  <c r="M56" i="51"/>
  <c r="K56" i="51"/>
  <c r="J56" i="51"/>
  <c r="I56" i="51"/>
  <c r="G56" i="51"/>
  <c r="M55" i="51"/>
  <c r="K55" i="51"/>
  <c r="J55" i="51"/>
  <c r="I55" i="51"/>
  <c r="G55" i="51"/>
  <c r="M54" i="51"/>
  <c r="K54" i="51"/>
  <c r="J54" i="51"/>
  <c r="I54" i="51"/>
  <c r="G54" i="51"/>
  <c r="M53" i="51"/>
  <c r="K53" i="51"/>
  <c r="J53" i="51"/>
  <c r="I53" i="51"/>
  <c r="G53" i="51"/>
  <c r="M52" i="51"/>
  <c r="K52" i="51"/>
  <c r="J52" i="51"/>
  <c r="I52" i="51"/>
  <c r="G52" i="51"/>
  <c r="M51" i="51"/>
  <c r="K51" i="51"/>
  <c r="J51" i="51"/>
  <c r="I51" i="51"/>
  <c r="G51" i="51"/>
  <c r="M50" i="51"/>
  <c r="K50" i="51"/>
  <c r="J50" i="51"/>
  <c r="I50" i="51"/>
  <c r="G50" i="51"/>
  <c r="M49" i="51"/>
  <c r="K49" i="51"/>
  <c r="J49" i="51"/>
  <c r="I49" i="51"/>
  <c r="G49" i="51"/>
  <c r="M48" i="51"/>
  <c r="K48" i="51"/>
  <c r="J48" i="51"/>
  <c r="I48" i="51"/>
  <c r="G48" i="51"/>
  <c r="M47" i="51"/>
  <c r="K47" i="51"/>
  <c r="J47" i="51"/>
  <c r="I47" i="51"/>
  <c r="G47" i="51"/>
  <c r="M46" i="51"/>
  <c r="K46" i="51"/>
  <c r="I46" i="51"/>
  <c r="G46" i="51"/>
  <c r="M45" i="51"/>
  <c r="K45" i="51"/>
  <c r="J45" i="51"/>
  <c r="I45" i="51"/>
  <c r="G45" i="51"/>
  <c r="M44" i="51"/>
  <c r="K44" i="51"/>
  <c r="J44" i="51"/>
  <c r="I44" i="51"/>
  <c r="G44" i="51"/>
  <c r="M43" i="51"/>
  <c r="K43" i="51"/>
  <c r="J43" i="51"/>
  <c r="I43" i="51"/>
  <c r="G43" i="51"/>
  <c r="M42" i="51"/>
  <c r="K42" i="51"/>
  <c r="J42" i="51"/>
  <c r="I42" i="51"/>
  <c r="G42" i="51"/>
  <c r="M41" i="51"/>
  <c r="K41" i="51"/>
  <c r="J41" i="51"/>
  <c r="I41" i="51"/>
  <c r="G41" i="51"/>
  <c r="M40" i="51"/>
  <c r="K40" i="51"/>
  <c r="J40" i="51"/>
  <c r="I40" i="51"/>
  <c r="G40" i="51"/>
  <c r="M39" i="51"/>
  <c r="K39" i="51"/>
  <c r="J39" i="51"/>
  <c r="I39" i="51"/>
  <c r="G39" i="51"/>
  <c r="M38" i="51"/>
  <c r="K38" i="51"/>
  <c r="J38" i="51"/>
  <c r="I38" i="51"/>
  <c r="G38" i="51"/>
  <c r="M37" i="51"/>
  <c r="K37" i="51"/>
  <c r="J37" i="51"/>
  <c r="I37" i="51"/>
  <c r="G37" i="51"/>
  <c r="M36" i="51"/>
  <c r="K36" i="51"/>
  <c r="J36" i="51"/>
  <c r="I36" i="51"/>
  <c r="G36" i="51"/>
  <c r="M35" i="51"/>
  <c r="K35" i="51"/>
  <c r="J35" i="51"/>
  <c r="I35" i="51"/>
  <c r="G35" i="51"/>
  <c r="M34" i="51"/>
  <c r="K34" i="51"/>
  <c r="J34" i="51"/>
  <c r="I34" i="51"/>
  <c r="G34" i="51"/>
  <c r="M33" i="51"/>
  <c r="K33" i="51"/>
  <c r="J33" i="51"/>
  <c r="I33" i="51"/>
  <c r="G33" i="51"/>
  <c r="M32" i="51"/>
  <c r="K32" i="51"/>
  <c r="J32" i="51"/>
  <c r="I32" i="51"/>
  <c r="G32" i="51"/>
  <c r="M31" i="51"/>
  <c r="K31" i="51"/>
  <c r="J31" i="51"/>
  <c r="I31" i="51"/>
  <c r="G31" i="51"/>
  <c r="M30" i="51"/>
  <c r="K30" i="51"/>
  <c r="J30" i="51"/>
  <c r="I30" i="51"/>
  <c r="G30" i="51"/>
  <c r="M29" i="51"/>
  <c r="K29" i="51"/>
  <c r="J29" i="51"/>
  <c r="I29" i="51"/>
  <c r="G29" i="51"/>
  <c r="M28" i="51"/>
  <c r="K28" i="51"/>
  <c r="J28" i="51"/>
  <c r="I28" i="51"/>
  <c r="G28" i="51"/>
  <c r="M27" i="51"/>
  <c r="K27" i="51"/>
  <c r="J27" i="51"/>
  <c r="I27" i="51"/>
  <c r="G27" i="51"/>
  <c r="M26" i="51"/>
  <c r="K26" i="51"/>
  <c r="J26" i="51"/>
  <c r="I26" i="51"/>
  <c r="G26" i="51"/>
  <c r="M25" i="51"/>
  <c r="K25" i="51"/>
  <c r="J25" i="51"/>
  <c r="I25" i="51"/>
  <c r="G25" i="51"/>
  <c r="M24" i="51"/>
  <c r="K24" i="51"/>
  <c r="J24" i="51"/>
  <c r="I24" i="51"/>
  <c r="G24" i="51"/>
  <c r="M23" i="51"/>
  <c r="K23" i="51"/>
  <c r="J23" i="51"/>
  <c r="I23" i="51"/>
  <c r="G23" i="51"/>
  <c r="M22" i="51"/>
  <c r="K22" i="51"/>
  <c r="J22" i="51"/>
  <c r="I22" i="51"/>
  <c r="G22" i="51"/>
  <c r="M21" i="51"/>
  <c r="K21" i="51"/>
  <c r="J21" i="51"/>
  <c r="I21" i="51"/>
  <c r="G21" i="51"/>
  <c r="M20" i="51"/>
  <c r="K20" i="51"/>
  <c r="J20" i="51"/>
  <c r="I20" i="51"/>
  <c r="G20" i="51"/>
  <c r="M19" i="51"/>
  <c r="K19" i="51"/>
  <c r="J19" i="51"/>
  <c r="I19" i="51"/>
  <c r="G19" i="51"/>
  <c r="M18" i="51"/>
  <c r="K18" i="51"/>
  <c r="J18" i="51"/>
  <c r="I18" i="51"/>
  <c r="G18" i="51"/>
  <c r="M17" i="51"/>
  <c r="K17" i="51"/>
  <c r="J17" i="51"/>
  <c r="I17" i="51"/>
  <c r="G17" i="51"/>
  <c r="M16" i="51"/>
  <c r="K16" i="51"/>
  <c r="J16" i="51"/>
  <c r="I16" i="51"/>
  <c r="G16" i="51"/>
  <c r="M15" i="51"/>
  <c r="K15" i="51"/>
  <c r="J15" i="51"/>
  <c r="I15" i="51"/>
  <c r="G15" i="51"/>
  <c r="M14" i="51"/>
  <c r="K14" i="51"/>
  <c r="J14" i="51"/>
  <c r="I14" i="51"/>
  <c r="G14" i="51"/>
  <c r="M13" i="51"/>
  <c r="K13" i="51"/>
  <c r="J13" i="51"/>
  <c r="I13" i="51"/>
  <c r="G13" i="51"/>
  <c r="M12" i="51"/>
  <c r="K12" i="51"/>
  <c r="J12" i="51"/>
  <c r="I12" i="51"/>
  <c r="G12" i="51"/>
  <c r="M11" i="51"/>
  <c r="K11" i="51"/>
  <c r="J11" i="51"/>
  <c r="I11" i="51"/>
  <c r="G11" i="51"/>
  <c r="M10" i="51"/>
  <c r="K10" i="51"/>
  <c r="J10" i="51"/>
  <c r="I10" i="51"/>
  <c r="G10" i="51"/>
  <c r="M9" i="51"/>
  <c r="K9" i="51"/>
  <c r="J9" i="51"/>
  <c r="I9" i="51"/>
  <c r="G9" i="51"/>
  <c r="M8" i="51"/>
  <c r="K8" i="51"/>
  <c r="J8" i="51"/>
  <c r="I8" i="51"/>
  <c r="G8" i="51"/>
  <c r="M10" i="50"/>
  <c r="L10" i="50"/>
  <c r="K10" i="50"/>
  <c r="J10" i="50"/>
  <c r="I10" i="50"/>
  <c r="H10" i="50"/>
  <c r="G10" i="50"/>
  <c r="F10" i="50"/>
  <c r="M9" i="50"/>
  <c r="K9" i="50"/>
  <c r="I9" i="50"/>
  <c r="G9" i="50"/>
  <c r="M8" i="50"/>
  <c r="K8" i="50"/>
  <c r="I8" i="50"/>
  <c r="G8" i="50"/>
  <c r="M7" i="50"/>
  <c r="K7" i="50"/>
  <c r="I7" i="50"/>
  <c r="G7" i="50"/>
  <c r="M87" i="49"/>
  <c r="K87" i="49"/>
  <c r="I87" i="49"/>
  <c r="G87" i="49"/>
  <c r="F87" i="49"/>
  <c r="M86" i="49"/>
  <c r="K86" i="49"/>
  <c r="J86" i="49"/>
  <c r="I86" i="49"/>
  <c r="G86" i="49"/>
  <c r="M85" i="49"/>
  <c r="K85" i="49"/>
  <c r="J85" i="49"/>
  <c r="I85" i="49"/>
  <c r="G85" i="49"/>
  <c r="M84" i="49"/>
  <c r="K84" i="49"/>
  <c r="J84" i="49"/>
  <c r="I84" i="49"/>
  <c r="G84" i="49"/>
  <c r="M83" i="49"/>
  <c r="K83" i="49"/>
  <c r="J83" i="49"/>
  <c r="I83" i="49"/>
  <c r="G83" i="49"/>
  <c r="M82" i="49"/>
  <c r="K82" i="49"/>
  <c r="J82" i="49"/>
  <c r="I82" i="49"/>
  <c r="G82" i="49"/>
  <c r="M81" i="49"/>
  <c r="K81" i="49"/>
  <c r="J81" i="49"/>
  <c r="I81" i="49"/>
  <c r="G81" i="49"/>
  <c r="M80" i="49"/>
  <c r="K80" i="49"/>
  <c r="J80" i="49"/>
  <c r="I80" i="49"/>
  <c r="G80" i="49"/>
  <c r="M79" i="49"/>
  <c r="K79" i="49"/>
  <c r="J79" i="49"/>
  <c r="I79" i="49"/>
  <c r="G79" i="49"/>
  <c r="M78" i="49"/>
  <c r="K78" i="49"/>
  <c r="J78" i="49"/>
  <c r="I78" i="49"/>
  <c r="G78" i="49"/>
  <c r="M77" i="49"/>
  <c r="K77" i="49"/>
  <c r="J77" i="49"/>
  <c r="I77" i="49"/>
  <c r="G77" i="49"/>
  <c r="M76" i="49"/>
  <c r="K76" i="49"/>
  <c r="J76" i="49"/>
  <c r="I76" i="49"/>
  <c r="G76" i="49"/>
  <c r="M75" i="49"/>
  <c r="K75" i="49"/>
  <c r="J75" i="49"/>
  <c r="I75" i="49"/>
  <c r="G75" i="49"/>
  <c r="M74" i="49"/>
  <c r="K74" i="49"/>
  <c r="J74" i="49"/>
  <c r="I74" i="49"/>
  <c r="G74" i="49"/>
  <c r="M73" i="49"/>
  <c r="K73" i="49"/>
  <c r="J73" i="49"/>
  <c r="I73" i="49"/>
  <c r="G73" i="49"/>
  <c r="M72" i="49"/>
  <c r="K72" i="49"/>
  <c r="J72" i="49"/>
  <c r="I72" i="49"/>
  <c r="G72" i="49"/>
  <c r="M71" i="49"/>
  <c r="K71" i="49"/>
  <c r="J71" i="49"/>
  <c r="I71" i="49"/>
  <c r="G71" i="49"/>
  <c r="M70" i="49"/>
  <c r="K70" i="49"/>
  <c r="J70" i="49"/>
  <c r="I70" i="49"/>
  <c r="G70" i="49"/>
  <c r="M69" i="49"/>
  <c r="K69" i="49"/>
  <c r="J69" i="49"/>
  <c r="I69" i="49"/>
  <c r="G69" i="49"/>
  <c r="M68" i="49"/>
  <c r="K68" i="49"/>
  <c r="J68" i="49"/>
  <c r="I68" i="49"/>
  <c r="G68" i="49"/>
  <c r="M67" i="49"/>
  <c r="K67" i="49"/>
  <c r="J67" i="49"/>
  <c r="I67" i="49"/>
  <c r="G67" i="49"/>
  <c r="M66" i="49"/>
  <c r="K66" i="49"/>
  <c r="I66" i="49"/>
  <c r="G66" i="49"/>
  <c r="M65" i="49"/>
  <c r="K65" i="49"/>
  <c r="I65" i="49"/>
  <c r="G65" i="49"/>
  <c r="M64" i="49"/>
  <c r="K64" i="49"/>
  <c r="I64" i="49"/>
  <c r="G64" i="49"/>
  <c r="M63" i="49"/>
  <c r="K63" i="49"/>
  <c r="I63" i="49"/>
  <c r="G63" i="49"/>
  <c r="M62" i="49"/>
  <c r="K62" i="49"/>
  <c r="I62" i="49"/>
  <c r="G62" i="49"/>
  <c r="M61" i="49"/>
  <c r="K61" i="49"/>
  <c r="J61" i="49"/>
  <c r="I61" i="49"/>
  <c r="G61" i="49"/>
  <c r="M60" i="49"/>
  <c r="K60" i="49"/>
  <c r="J60" i="49"/>
  <c r="I60" i="49"/>
  <c r="G60" i="49"/>
  <c r="M59" i="49"/>
  <c r="K59" i="49"/>
  <c r="J59" i="49"/>
  <c r="I59" i="49"/>
  <c r="G59" i="49"/>
  <c r="M58" i="49"/>
  <c r="K58" i="49"/>
  <c r="J58" i="49"/>
  <c r="I58" i="49"/>
  <c r="G58" i="49"/>
  <c r="M57" i="49"/>
  <c r="K57" i="49"/>
  <c r="J57" i="49"/>
  <c r="I57" i="49"/>
  <c r="G57" i="49"/>
  <c r="M56" i="49"/>
  <c r="K56" i="49"/>
  <c r="J56" i="49"/>
  <c r="I56" i="49"/>
  <c r="G56" i="49"/>
  <c r="M55" i="49"/>
  <c r="K55" i="49"/>
  <c r="J55" i="49"/>
  <c r="I55" i="49"/>
  <c r="G55" i="49"/>
  <c r="M54" i="49"/>
  <c r="K54" i="49"/>
  <c r="J54" i="49"/>
  <c r="I54" i="49"/>
  <c r="G54" i="49"/>
  <c r="M53" i="49"/>
  <c r="K53" i="49"/>
  <c r="J53" i="49"/>
  <c r="I53" i="49"/>
  <c r="G53" i="49"/>
  <c r="M52" i="49"/>
  <c r="K52" i="49"/>
  <c r="J52" i="49"/>
  <c r="I52" i="49"/>
  <c r="G52" i="49"/>
  <c r="M51" i="49"/>
  <c r="K51" i="49"/>
  <c r="J51" i="49"/>
  <c r="I51" i="49"/>
  <c r="G51" i="49"/>
  <c r="M50" i="49"/>
  <c r="K50" i="49"/>
  <c r="J50" i="49"/>
  <c r="I50" i="49"/>
  <c r="G50" i="49"/>
  <c r="M49" i="49"/>
  <c r="K49" i="49"/>
  <c r="J49" i="49"/>
  <c r="I49" i="49"/>
  <c r="G49" i="49"/>
  <c r="M48" i="49"/>
  <c r="K48" i="49"/>
  <c r="J48" i="49"/>
  <c r="I48" i="49"/>
  <c r="G48" i="49"/>
  <c r="M47" i="49"/>
  <c r="K47" i="49"/>
  <c r="J47" i="49"/>
  <c r="I47" i="49"/>
  <c r="G47" i="49"/>
  <c r="M46" i="49"/>
  <c r="K46" i="49"/>
  <c r="I46" i="49"/>
  <c r="G46" i="49"/>
  <c r="M45" i="49"/>
  <c r="K45" i="49"/>
  <c r="J45" i="49"/>
  <c r="I45" i="49"/>
  <c r="G45" i="49"/>
  <c r="M44" i="49"/>
  <c r="K44" i="49"/>
  <c r="J44" i="49"/>
  <c r="I44" i="49"/>
  <c r="G44" i="49"/>
  <c r="M43" i="49"/>
  <c r="K43" i="49"/>
  <c r="J43" i="49"/>
  <c r="I43" i="49"/>
  <c r="G43" i="49"/>
  <c r="M42" i="49"/>
  <c r="K42" i="49"/>
  <c r="J42" i="49"/>
  <c r="I42" i="49"/>
  <c r="G42" i="49"/>
  <c r="M41" i="49"/>
  <c r="K41" i="49"/>
  <c r="J41" i="49"/>
  <c r="I41" i="49"/>
  <c r="G41" i="49"/>
  <c r="M40" i="49"/>
  <c r="K40" i="49"/>
  <c r="J40" i="49"/>
  <c r="I40" i="49"/>
  <c r="G40" i="49"/>
  <c r="M39" i="49"/>
  <c r="K39" i="49"/>
  <c r="J39" i="49"/>
  <c r="I39" i="49"/>
  <c r="G39" i="49"/>
  <c r="M38" i="49"/>
  <c r="K38" i="49"/>
  <c r="J38" i="49"/>
  <c r="I38" i="49"/>
  <c r="G38" i="49"/>
  <c r="M37" i="49"/>
  <c r="K37" i="49"/>
  <c r="J37" i="49"/>
  <c r="I37" i="49"/>
  <c r="G37" i="49"/>
  <c r="M36" i="49"/>
  <c r="K36" i="49"/>
  <c r="J36" i="49"/>
  <c r="I36" i="49"/>
  <c r="G36" i="49"/>
  <c r="M35" i="49"/>
  <c r="K35" i="49"/>
  <c r="J35" i="49"/>
  <c r="I35" i="49"/>
  <c r="G35" i="49"/>
  <c r="M34" i="49"/>
  <c r="K34" i="49"/>
  <c r="J34" i="49"/>
  <c r="I34" i="49"/>
  <c r="G34" i="49"/>
  <c r="M33" i="49"/>
  <c r="K33" i="49"/>
  <c r="J33" i="49"/>
  <c r="I33" i="49"/>
  <c r="G33" i="49"/>
  <c r="M32" i="49"/>
  <c r="K32" i="49"/>
  <c r="J32" i="49"/>
  <c r="I32" i="49"/>
  <c r="G32" i="49"/>
  <c r="M31" i="49"/>
  <c r="K31" i="49"/>
  <c r="J31" i="49"/>
  <c r="I31" i="49"/>
  <c r="G31" i="49"/>
  <c r="M30" i="49"/>
  <c r="K30" i="49"/>
  <c r="J30" i="49"/>
  <c r="I30" i="49"/>
  <c r="G30" i="49"/>
  <c r="M29" i="49"/>
  <c r="K29" i="49"/>
  <c r="J29" i="49"/>
  <c r="I29" i="49"/>
  <c r="G29" i="49"/>
  <c r="M28" i="49"/>
  <c r="K28" i="49"/>
  <c r="J28" i="49"/>
  <c r="I28" i="49"/>
  <c r="G28" i="49"/>
  <c r="M27" i="49"/>
  <c r="K27" i="49"/>
  <c r="J27" i="49"/>
  <c r="I27" i="49"/>
  <c r="G27" i="49"/>
  <c r="M26" i="49"/>
  <c r="K26" i="49"/>
  <c r="J26" i="49"/>
  <c r="I26" i="49"/>
  <c r="G26" i="49"/>
  <c r="M25" i="49"/>
  <c r="K25" i="49"/>
  <c r="J25" i="49"/>
  <c r="I25" i="49"/>
  <c r="G25" i="49"/>
  <c r="M24" i="49"/>
  <c r="K24" i="49"/>
  <c r="J24" i="49"/>
  <c r="I24" i="49"/>
  <c r="G24" i="49"/>
  <c r="M23" i="49"/>
  <c r="K23" i="49"/>
  <c r="J23" i="49"/>
  <c r="I23" i="49"/>
  <c r="G23" i="49"/>
  <c r="M22" i="49"/>
  <c r="K22" i="49"/>
  <c r="J22" i="49"/>
  <c r="I22" i="49"/>
  <c r="G22" i="49"/>
  <c r="M21" i="49"/>
  <c r="K21" i="49"/>
  <c r="J21" i="49"/>
  <c r="I21" i="49"/>
  <c r="G21" i="49"/>
  <c r="M20" i="49"/>
  <c r="K20" i="49"/>
  <c r="J20" i="49"/>
  <c r="I20" i="49"/>
  <c r="G20" i="49"/>
  <c r="M19" i="49"/>
  <c r="K19" i="49"/>
  <c r="J19" i="49"/>
  <c r="I19" i="49"/>
  <c r="G19" i="49"/>
  <c r="M18" i="49"/>
  <c r="K18" i="49"/>
  <c r="J18" i="49"/>
  <c r="I18" i="49"/>
  <c r="G18" i="49"/>
  <c r="M17" i="49"/>
  <c r="K17" i="49"/>
  <c r="J17" i="49"/>
  <c r="I17" i="49"/>
  <c r="G17" i="49"/>
  <c r="M16" i="49"/>
  <c r="K16" i="49"/>
  <c r="J16" i="49"/>
  <c r="I16" i="49"/>
  <c r="G16" i="49"/>
  <c r="M15" i="49"/>
  <c r="K15" i="49"/>
  <c r="J15" i="49"/>
  <c r="I15" i="49"/>
  <c r="G15" i="49"/>
  <c r="M14" i="49"/>
  <c r="K14" i="49"/>
  <c r="J14" i="49"/>
  <c r="I14" i="49"/>
  <c r="G14" i="49"/>
  <c r="M13" i="49"/>
  <c r="K13" i="49"/>
  <c r="J13" i="49"/>
  <c r="I13" i="49"/>
  <c r="G13" i="49"/>
  <c r="M12" i="49"/>
  <c r="K12" i="49"/>
  <c r="J12" i="49"/>
  <c r="I12" i="49"/>
  <c r="G12" i="49"/>
  <c r="M11" i="49"/>
  <c r="K11" i="49"/>
  <c r="J11" i="49"/>
  <c r="I11" i="49"/>
  <c r="G11" i="49"/>
  <c r="M10" i="49"/>
  <c r="K10" i="49"/>
  <c r="J10" i="49"/>
  <c r="I10" i="49"/>
  <c r="G10" i="49"/>
  <c r="M9" i="49"/>
  <c r="K9" i="49"/>
  <c r="J9" i="49"/>
  <c r="I9" i="49"/>
  <c r="G9" i="49"/>
  <c r="M8" i="49"/>
  <c r="K8" i="49"/>
  <c r="J8" i="49"/>
  <c r="I8" i="49"/>
  <c r="G8" i="49"/>
  <c r="M10" i="48"/>
  <c r="L10" i="48"/>
  <c r="K10" i="48"/>
  <c r="J10" i="48"/>
  <c r="I10" i="48"/>
  <c r="H10" i="48"/>
  <c r="G10" i="48"/>
  <c r="F10" i="48"/>
  <c r="M9" i="48"/>
  <c r="K9" i="48"/>
  <c r="I9" i="48"/>
  <c r="G9" i="48"/>
  <c r="M8" i="48"/>
  <c r="K8" i="48"/>
  <c r="I8" i="48"/>
  <c r="G8" i="48"/>
  <c r="M7" i="48"/>
  <c r="K7" i="48"/>
  <c r="I7" i="48"/>
  <c r="G7" i="48"/>
  <c r="M87" i="47"/>
  <c r="K87" i="47"/>
  <c r="I87" i="47"/>
  <c r="G87" i="47"/>
  <c r="F87" i="47"/>
  <c r="M86" i="47"/>
  <c r="K86" i="47"/>
  <c r="J86" i="47"/>
  <c r="I86" i="47"/>
  <c r="G86" i="47"/>
  <c r="M85" i="47"/>
  <c r="K85" i="47"/>
  <c r="J85" i="47"/>
  <c r="I85" i="47"/>
  <c r="G85" i="47"/>
  <c r="M84" i="47"/>
  <c r="K84" i="47"/>
  <c r="J84" i="47"/>
  <c r="I84" i="47"/>
  <c r="G84" i="47"/>
  <c r="M83" i="47"/>
  <c r="K83" i="47"/>
  <c r="J83" i="47"/>
  <c r="I83" i="47"/>
  <c r="G83" i="47"/>
  <c r="M82" i="47"/>
  <c r="K82" i="47"/>
  <c r="J82" i="47"/>
  <c r="I82" i="47"/>
  <c r="G82" i="47"/>
  <c r="M81" i="47"/>
  <c r="K81" i="47"/>
  <c r="J81" i="47"/>
  <c r="I81" i="47"/>
  <c r="G81" i="47"/>
  <c r="M80" i="47"/>
  <c r="K80" i="47"/>
  <c r="J80" i="47"/>
  <c r="I80" i="47"/>
  <c r="G80" i="47"/>
  <c r="M79" i="47"/>
  <c r="K79" i="47"/>
  <c r="J79" i="47"/>
  <c r="I79" i="47"/>
  <c r="G79" i="47"/>
  <c r="M78" i="47"/>
  <c r="K78" i="47"/>
  <c r="J78" i="47"/>
  <c r="I78" i="47"/>
  <c r="G78" i="47"/>
  <c r="M77" i="47"/>
  <c r="K77" i="47"/>
  <c r="J77" i="47"/>
  <c r="I77" i="47"/>
  <c r="G77" i="47"/>
  <c r="M76" i="47"/>
  <c r="K76" i="47"/>
  <c r="J76" i="47"/>
  <c r="I76" i="47"/>
  <c r="G76" i="47"/>
  <c r="M75" i="47"/>
  <c r="K75" i="47"/>
  <c r="J75" i="47"/>
  <c r="I75" i="47"/>
  <c r="G75" i="47"/>
  <c r="M74" i="47"/>
  <c r="K74" i="47"/>
  <c r="J74" i="47"/>
  <c r="I74" i="47"/>
  <c r="G74" i="47"/>
  <c r="M73" i="47"/>
  <c r="K73" i="47"/>
  <c r="J73" i="47"/>
  <c r="I73" i="47"/>
  <c r="G73" i="47"/>
  <c r="M72" i="47"/>
  <c r="K72" i="47"/>
  <c r="J72" i="47"/>
  <c r="I72" i="47"/>
  <c r="G72" i="47"/>
  <c r="M71" i="47"/>
  <c r="K71" i="47"/>
  <c r="J71" i="47"/>
  <c r="I71" i="47"/>
  <c r="G71" i="47"/>
  <c r="M70" i="47"/>
  <c r="K70" i="47"/>
  <c r="J70" i="47"/>
  <c r="I70" i="47"/>
  <c r="G70" i="47"/>
  <c r="M69" i="47"/>
  <c r="K69" i="47"/>
  <c r="J69" i="47"/>
  <c r="I69" i="47"/>
  <c r="G69" i="47"/>
  <c r="M68" i="47"/>
  <c r="K68" i="47"/>
  <c r="J68" i="47"/>
  <c r="I68" i="47"/>
  <c r="G68" i="47"/>
  <c r="M67" i="47"/>
  <c r="K67" i="47"/>
  <c r="J67" i="47"/>
  <c r="I67" i="47"/>
  <c r="G67" i="47"/>
  <c r="M66" i="47"/>
  <c r="K66" i="47"/>
  <c r="I66" i="47"/>
  <c r="G66" i="47"/>
  <c r="M65" i="47"/>
  <c r="K65" i="47"/>
  <c r="I65" i="47"/>
  <c r="G65" i="47"/>
  <c r="M64" i="47"/>
  <c r="K64" i="47"/>
  <c r="I64" i="47"/>
  <c r="G64" i="47"/>
  <c r="M63" i="47"/>
  <c r="K63" i="47"/>
  <c r="I63" i="47"/>
  <c r="G63" i="47"/>
  <c r="M62" i="47"/>
  <c r="K62" i="47"/>
  <c r="I62" i="47"/>
  <c r="G62" i="47"/>
  <c r="M61" i="47"/>
  <c r="K61" i="47"/>
  <c r="J61" i="47"/>
  <c r="I61" i="47"/>
  <c r="G61" i="47"/>
  <c r="M60" i="47"/>
  <c r="K60" i="47"/>
  <c r="J60" i="47"/>
  <c r="I60" i="47"/>
  <c r="G60" i="47"/>
  <c r="M59" i="47"/>
  <c r="K59" i="47"/>
  <c r="J59" i="47"/>
  <c r="I59" i="47"/>
  <c r="G59" i="47"/>
  <c r="M58" i="47"/>
  <c r="K58" i="47"/>
  <c r="J58" i="47"/>
  <c r="I58" i="47"/>
  <c r="G58" i="47"/>
  <c r="M57" i="47"/>
  <c r="K57" i="47"/>
  <c r="J57" i="47"/>
  <c r="I57" i="47"/>
  <c r="G57" i="47"/>
  <c r="M56" i="47"/>
  <c r="K56" i="47"/>
  <c r="J56" i="47"/>
  <c r="I56" i="47"/>
  <c r="G56" i="47"/>
  <c r="M55" i="47"/>
  <c r="K55" i="47"/>
  <c r="J55" i="47"/>
  <c r="I55" i="47"/>
  <c r="G55" i="47"/>
  <c r="M54" i="47"/>
  <c r="K54" i="47"/>
  <c r="J54" i="47"/>
  <c r="I54" i="47"/>
  <c r="G54" i="47"/>
  <c r="M53" i="47"/>
  <c r="K53" i="47"/>
  <c r="J53" i="47"/>
  <c r="I53" i="47"/>
  <c r="G53" i="47"/>
  <c r="M52" i="47"/>
  <c r="K52" i="47"/>
  <c r="J52" i="47"/>
  <c r="I52" i="47"/>
  <c r="G52" i="47"/>
  <c r="M51" i="47"/>
  <c r="K51" i="47"/>
  <c r="J51" i="47"/>
  <c r="I51" i="47"/>
  <c r="G51" i="47"/>
  <c r="M50" i="47"/>
  <c r="K50" i="47"/>
  <c r="J50" i="47"/>
  <c r="I50" i="47"/>
  <c r="G50" i="47"/>
  <c r="M49" i="47"/>
  <c r="K49" i="47"/>
  <c r="J49" i="47"/>
  <c r="I49" i="47"/>
  <c r="G49" i="47"/>
  <c r="M48" i="47"/>
  <c r="K48" i="47"/>
  <c r="J48" i="47"/>
  <c r="I48" i="47"/>
  <c r="G48" i="47"/>
  <c r="M47" i="47"/>
  <c r="K47" i="47"/>
  <c r="J47" i="47"/>
  <c r="I47" i="47"/>
  <c r="G47" i="47"/>
  <c r="M46" i="47"/>
  <c r="K46" i="47"/>
  <c r="I46" i="47"/>
  <c r="G46" i="47"/>
  <c r="M45" i="47"/>
  <c r="K45" i="47"/>
  <c r="J45" i="47"/>
  <c r="I45" i="47"/>
  <c r="G45" i="47"/>
  <c r="M44" i="47"/>
  <c r="K44" i="47"/>
  <c r="J44" i="47"/>
  <c r="I44" i="47"/>
  <c r="G44" i="47"/>
  <c r="M43" i="47"/>
  <c r="K43" i="47"/>
  <c r="J43" i="47"/>
  <c r="I43" i="47"/>
  <c r="G43" i="47"/>
  <c r="M42" i="47"/>
  <c r="K42" i="47"/>
  <c r="J42" i="47"/>
  <c r="I42" i="47"/>
  <c r="G42" i="47"/>
  <c r="M41" i="47"/>
  <c r="K41" i="47"/>
  <c r="J41" i="47"/>
  <c r="I41" i="47"/>
  <c r="G41" i="47"/>
  <c r="M40" i="47"/>
  <c r="K40" i="47"/>
  <c r="J40" i="47"/>
  <c r="I40" i="47"/>
  <c r="G40" i="47"/>
  <c r="M39" i="47"/>
  <c r="K39" i="47"/>
  <c r="J39" i="47"/>
  <c r="I39" i="47"/>
  <c r="G39" i="47"/>
  <c r="M38" i="47"/>
  <c r="K38" i="47"/>
  <c r="J38" i="47"/>
  <c r="I38" i="47"/>
  <c r="G38" i="47"/>
  <c r="M37" i="47"/>
  <c r="K37" i="47"/>
  <c r="J37" i="47"/>
  <c r="I37" i="47"/>
  <c r="G37" i="47"/>
  <c r="M36" i="47"/>
  <c r="K36" i="47"/>
  <c r="J36" i="47"/>
  <c r="I36" i="47"/>
  <c r="G36" i="47"/>
  <c r="M35" i="47"/>
  <c r="K35" i="47"/>
  <c r="J35" i="47"/>
  <c r="I35" i="47"/>
  <c r="G35" i="47"/>
  <c r="M34" i="47"/>
  <c r="K34" i="47"/>
  <c r="J34" i="47"/>
  <c r="I34" i="47"/>
  <c r="G34" i="47"/>
  <c r="M33" i="47"/>
  <c r="K33" i="47"/>
  <c r="J33" i="47"/>
  <c r="I33" i="47"/>
  <c r="G33" i="47"/>
  <c r="M32" i="47"/>
  <c r="K32" i="47"/>
  <c r="J32" i="47"/>
  <c r="I32" i="47"/>
  <c r="G32" i="47"/>
  <c r="M31" i="47"/>
  <c r="K31" i="47"/>
  <c r="J31" i="47"/>
  <c r="I31" i="47"/>
  <c r="G31" i="47"/>
  <c r="M30" i="47"/>
  <c r="K30" i="47"/>
  <c r="J30" i="47"/>
  <c r="I30" i="47"/>
  <c r="G30" i="47"/>
  <c r="M29" i="47"/>
  <c r="K29" i="47"/>
  <c r="J29" i="47"/>
  <c r="I29" i="47"/>
  <c r="G29" i="47"/>
  <c r="M28" i="47"/>
  <c r="K28" i="47"/>
  <c r="J28" i="47"/>
  <c r="I28" i="47"/>
  <c r="G28" i="47"/>
  <c r="M27" i="47"/>
  <c r="K27" i="47"/>
  <c r="J27" i="47"/>
  <c r="I27" i="47"/>
  <c r="G27" i="47"/>
  <c r="M26" i="47"/>
  <c r="K26" i="47"/>
  <c r="J26" i="47"/>
  <c r="I26" i="47"/>
  <c r="G26" i="47"/>
  <c r="M25" i="47"/>
  <c r="K25" i="47"/>
  <c r="J25" i="47"/>
  <c r="I25" i="47"/>
  <c r="G25" i="47"/>
  <c r="M24" i="47"/>
  <c r="K24" i="47"/>
  <c r="J24" i="47"/>
  <c r="I24" i="47"/>
  <c r="G24" i="47"/>
  <c r="M23" i="47"/>
  <c r="K23" i="47"/>
  <c r="J23" i="47"/>
  <c r="I23" i="47"/>
  <c r="G23" i="47"/>
  <c r="M22" i="47"/>
  <c r="K22" i="47"/>
  <c r="J22" i="47"/>
  <c r="I22" i="47"/>
  <c r="G22" i="47"/>
  <c r="M21" i="47"/>
  <c r="K21" i="47"/>
  <c r="J21" i="47"/>
  <c r="I21" i="47"/>
  <c r="G21" i="47"/>
  <c r="M20" i="47"/>
  <c r="K20" i="47"/>
  <c r="J20" i="47"/>
  <c r="I20" i="47"/>
  <c r="G20" i="47"/>
  <c r="M19" i="47"/>
  <c r="K19" i="47"/>
  <c r="J19" i="47"/>
  <c r="I19" i="47"/>
  <c r="G19" i="47"/>
  <c r="M18" i="47"/>
  <c r="K18" i="47"/>
  <c r="J18" i="47"/>
  <c r="I18" i="47"/>
  <c r="G18" i="47"/>
  <c r="M17" i="47"/>
  <c r="K17" i="47"/>
  <c r="J17" i="47"/>
  <c r="I17" i="47"/>
  <c r="G17" i="47"/>
  <c r="M16" i="47"/>
  <c r="K16" i="47"/>
  <c r="J16" i="47"/>
  <c r="I16" i="47"/>
  <c r="G16" i="47"/>
  <c r="M15" i="47"/>
  <c r="K15" i="47"/>
  <c r="J15" i="47"/>
  <c r="I15" i="47"/>
  <c r="G15" i="47"/>
  <c r="M14" i="47"/>
  <c r="K14" i="47"/>
  <c r="J14" i="47"/>
  <c r="I14" i="47"/>
  <c r="G14" i="47"/>
  <c r="M13" i="47"/>
  <c r="K13" i="47"/>
  <c r="J13" i="47"/>
  <c r="I13" i="47"/>
  <c r="G13" i="47"/>
  <c r="M12" i="47"/>
  <c r="K12" i="47"/>
  <c r="J12" i="47"/>
  <c r="I12" i="47"/>
  <c r="G12" i="47"/>
  <c r="M11" i="47"/>
  <c r="K11" i="47"/>
  <c r="J11" i="47"/>
  <c r="I11" i="47"/>
  <c r="G11" i="47"/>
  <c r="M10" i="47"/>
  <c r="K10" i="47"/>
  <c r="J10" i="47"/>
  <c r="I10" i="47"/>
  <c r="G10" i="47"/>
  <c r="M9" i="47"/>
  <c r="K9" i="47"/>
  <c r="J9" i="47"/>
  <c r="I9" i="47"/>
  <c r="G9" i="47"/>
  <c r="M8" i="47"/>
  <c r="K8" i="47"/>
  <c r="J8" i="47"/>
  <c r="I8" i="47"/>
  <c r="G8" i="47"/>
  <c r="M10" i="46"/>
  <c r="L10" i="46"/>
  <c r="K10" i="46"/>
  <c r="J10" i="46"/>
  <c r="I10" i="46"/>
  <c r="H10" i="46"/>
  <c r="G10" i="46"/>
  <c r="F10" i="46"/>
  <c r="M9" i="46"/>
  <c r="K9" i="46"/>
  <c r="I9" i="46"/>
  <c r="G9" i="46"/>
  <c r="M8" i="46"/>
  <c r="K8" i="46"/>
  <c r="I8" i="46"/>
  <c r="G8" i="46"/>
  <c r="M7" i="46"/>
  <c r="K7" i="46"/>
  <c r="I7" i="46"/>
  <c r="G7" i="46"/>
  <c r="M87" i="45"/>
  <c r="K87" i="45"/>
  <c r="I87" i="45"/>
  <c r="G87" i="45"/>
  <c r="F87" i="45"/>
  <c r="M86" i="45"/>
  <c r="K86" i="45"/>
  <c r="J86" i="45"/>
  <c r="I86" i="45"/>
  <c r="G86" i="45"/>
  <c r="M85" i="45"/>
  <c r="K85" i="45"/>
  <c r="J85" i="45"/>
  <c r="I85" i="45"/>
  <c r="G85" i="45"/>
  <c r="M84" i="45"/>
  <c r="K84" i="45"/>
  <c r="J84" i="45"/>
  <c r="I84" i="45"/>
  <c r="G84" i="45"/>
  <c r="M83" i="45"/>
  <c r="K83" i="45"/>
  <c r="J83" i="45"/>
  <c r="I83" i="45"/>
  <c r="G83" i="45"/>
  <c r="M82" i="45"/>
  <c r="K82" i="45"/>
  <c r="J82" i="45"/>
  <c r="I82" i="45"/>
  <c r="G82" i="45"/>
  <c r="M81" i="45"/>
  <c r="K81" i="45"/>
  <c r="J81" i="45"/>
  <c r="I81" i="45"/>
  <c r="G81" i="45"/>
  <c r="M80" i="45"/>
  <c r="K80" i="45"/>
  <c r="J80" i="45"/>
  <c r="I80" i="45"/>
  <c r="G80" i="45"/>
  <c r="M79" i="45"/>
  <c r="K79" i="45"/>
  <c r="J79" i="45"/>
  <c r="I79" i="45"/>
  <c r="G79" i="45"/>
  <c r="M78" i="45"/>
  <c r="K78" i="45"/>
  <c r="J78" i="45"/>
  <c r="I78" i="45"/>
  <c r="G78" i="45"/>
  <c r="M77" i="45"/>
  <c r="K77" i="45"/>
  <c r="J77" i="45"/>
  <c r="I77" i="45"/>
  <c r="G77" i="45"/>
  <c r="M76" i="45"/>
  <c r="K76" i="45"/>
  <c r="J76" i="45"/>
  <c r="I76" i="45"/>
  <c r="G76" i="45"/>
  <c r="M75" i="45"/>
  <c r="K75" i="45"/>
  <c r="J75" i="45"/>
  <c r="I75" i="45"/>
  <c r="G75" i="45"/>
  <c r="M74" i="45"/>
  <c r="K74" i="45"/>
  <c r="J74" i="45"/>
  <c r="I74" i="45"/>
  <c r="G74" i="45"/>
  <c r="M73" i="45"/>
  <c r="K73" i="45"/>
  <c r="J73" i="45"/>
  <c r="I73" i="45"/>
  <c r="G73" i="45"/>
  <c r="M72" i="45"/>
  <c r="K72" i="45"/>
  <c r="J72" i="45"/>
  <c r="I72" i="45"/>
  <c r="G72" i="45"/>
  <c r="M71" i="45"/>
  <c r="K71" i="45"/>
  <c r="J71" i="45"/>
  <c r="I71" i="45"/>
  <c r="G71" i="45"/>
  <c r="M70" i="45"/>
  <c r="K70" i="45"/>
  <c r="J70" i="45"/>
  <c r="I70" i="45"/>
  <c r="G70" i="45"/>
  <c r="M69" i="45"/>
  <c r="K69" i="45"/>
  <c r="J69" i="45"/>
  <c r="I69" i="45"/>
  <c r="G69" i="45"/>
  <c r="M68" i="45"/>
  <c r="K68" i="45"/>
  <c r="J68" i="45"/>
  <c r="I68" i="45"/>
  <c r="G68" i="45"/>
  <c r="M67" i="45"/>
  <c r="K67" i="45"/>
  <c r="J67" i="45"/>
  <c r="I67" i="45"/>
  <c r="G67" i="45"/>
  <c r="M66" i="45"/>
  <c r="K66" i="45"/>
  <c r="I66" i="45"/>
  <c r="G66" i="45"/>
  <c r="M65" i="45"/>
  <c r="K65" i="45"/>
  <c r="I65" i="45"/>
  <c r="G65" i="45"/>
  <c r="M64" i="45"/>
  <c r="K64" i="45"/>
  <c r="I64" i="45"/>
  <c r="G64" i="45"/>
  <c r="M63" i="45"/>
  <c r="K63" i="45"/>
  <c r="I63" i="45"/>
  <c r="G63" i="45"/>
  <c r="M62" i="45"/>
  <c r="K62" i="45"/>
  <c r="I62" i="45"/>
  <c r="G62" i="45"/>
  <c r="M61" i="45"/>
  <c r="K61" i="45"/>
  <c r="J61" i="45"/>
  <c r="I61" i="45"/>
  <c r="G61" i="45"/>
  <c r="M60" i="45"/>
  <c r="K60" i="45"/>
  <c r="J60" i="45"/>
  <c r="I60" i="45"/>
  <c r="G60" i="45"/>
  <c r="M59" i="45"/>
  <c r="K59" i="45"/>
  <c r="J59" i="45"/>
  <c r="I59" i="45"/>
  <c r="G59" i="45"/>
  <c r="M58" i="45"/>
  <c r="K58" i="45"/>
  <c r="J58" i="45"/>
  <c r="I58" i="45"/>
  <c r="G58" i="45"/>
  <c r="M57" i="45"/>
  <c r="K57" i="45"/>
  <c r="J57" i="45"/>
  <c r="I57" i="45"/>
  <c r="G57" i="45"/>
  <c r="M56" i="45"/>
  <c r="K56" i="45"/>
  <c r="J56" i="45"/>
  <c r="I56" i="45"/>
  <c r="G56" i="45"/>
  <c r="M55" i="45"/>
  <c r="K55" i="45"/>
  <c r="J55" i="45"/>
  <c r="I55" i="45"/>
  <c r="G55" i="45"/>
  <c r="M54" i="45"/>
  <c r="K54" i="45"/>
  <c r="J54" i="45"/>
  <c r="I54" i="45"/>
  <c r="G54" i="45"/>
  <c r="M53" i="45"/>
  <c r="K53" i="45"/>
  <c r="J53" i="45"/>
  <c r="I53" i="45"/>
  <c r="G53" i="45"/>
  <c r="M52" i="45"/>
  <c r="K52" i="45"/>
  <c r="J52" i="45"/>
  <c r="I52" i="45"/>
  <c r="G52" i="45"/>
  <c r="M51" i="45"/>
  <c r="K51" i="45"/>
  <c r="J51" i="45"/>
  <c r="I51" i="45"/>
  <c r="G51" i="45"/>
  <c r="M50" i="45"/>
  <c r="K50" i="45"/>
  <c r="J50" i="45"/>
  <c r="I50" i="45"/>
  <c r="G50" i="45"/>
  <c r="M49" i="45"/>
  <c r="K49" i="45"/>
  <c r="J49" i="45"/>
  <c r="I49" i="45"/>
  <c r="G49" i="45"/>
  <c r="M48" i="45"/>
  <c r="K48" i="45"/>
  <c r="J48" i="45"/>
  <c r="I48" i="45"/>
  <c r="G48" i="45"/>
  <c r="M47" i="45"/>
  <c r="K47" i="45"/>
  <c r="J47" i="45"/>
  <c r="I47" i="45"/>
  <c r="G47" i="45"/>
  <c r="M46" i="45"/>
  <c r="K46" i="45"/>
  <c r="I46" i="45"/>
  <c r="G46" i="45"/>
  <c r="M45" i="45"/>
  <c r="K45" i="45"/>
  <c r="J45" i="45"/>
  <c r="I45" i="45"/>
  <c r="G45" i="45"/>
  <c r="M44" i="45"/>
  <c r="K44" i="45"/>
  <c r="J44" i="45"/>
  <c r="I44" i="45"/>
  <c r="G44" i="45"/>
  <c r="M43" i="45"/>
  <c r="K43" i="45"/>
  <c r="J43" i="45"/>
  <c r="I43" i="45"/>
  <c r="G43" i="45"/>
  <c r="M42" i="45"/>
  <c r="K42" i="45"/>
  <c r="J42" i="45"/>
  <c r="I42" i="45"/>
  <c r="G42" i="45"/>
  <c r="M41" i="45"/>
  <c r="K41" i="45"/>
  <c r="J41" i="45"/>
  <c r="I41" i="45"/>
  <c r="G41" i="45"/>
  <c r="M40" i="45"/>
  <c r="K40" i="45"/>
  <c r="J40" i="45"/>
  <c r="I40" i="45"/>
  <c r="G40" i="45"/>
  <c r="M39" i="45"/>
  <c r="K39" i="45"/>
  <c r="J39" i="45"/>
  <c r="I39" i="45"/>
  <c r="G39" i="45"/>
  <c r="M38" i="45"/>
  <c r="K38" i="45"/>
  <c r="J38" i="45"/>
  <c r="I38" i="45"/>
  <c r="G38" i="45"/>
  <c r="M37" i="45"/>
  <c r="K37" i="45"/>
  <c r="J37" i="45"/>
  <c r="I37" i="45"/>
  <c r="G37" i="45"/>
  <c r="M36" i="45"/>
  <c r="K36" i="45"/>
  <c r="J36" i="45"/>
  <c r="I36" i="45"/>
  <c r="G36" i="45"/>
  <c r="M35" i="45"/>
  <c r="K35" i="45"/>
  <c r="J35" i="45"/>
  <c r="I35" i="45"/>
  <c r="G35" i="45"/>
  <c r="M34" i="45"/>
  <c r="K34" i="45"/>
  <c r="J34" i="45"/>
  <c r="I34" i="45"/>
  <c r="G34" i="45"/>
  <c r="M33" i="45"/>
  <c r="K33" i="45"/>
  <c r="J33" i="45"/>
  <c r="I33" i="45"/>
  <c r="G33" i="45"/>
  <c r="M32" i="45"/>
  <c r="K32" i="45"/>
  <c r="J32" i="45"/>
  <c r="I32" i="45"/>
  <c r="G32" i="45"/>
  <c r="M31" i="45"/>
  <c r="K31" i="45"/>
  <c r="J31" i="45"/>
  <c r="I31" i="45"/>
  <c r="G31" i="45"/>
  <c r="M30" i="45"/>
  <c r="K30" i="45"/>
  <c r="J30" i="45"/>
  <c r="I30" i="45"/>
  <c r="G30" i="45"/>
  <c r="M29" i="45"/>
  <c r="K29" i="45"/>
  <c r="J29" i="45"/>
  <c r="I29" i="45"/>
  <c r="G29" i="45"/>
  <c r="M28" i="45"/>
  <c r="K28" i="45"/>
  <c r="J28" i="45"/>
  <c r="I28" i="45"/>
  <c r="G28" i="45"/>
  <c r="M27" i="45"/>
  <c r="K27" i="45"/>
  <c r="J27" i="45"/>
  <c r="I27" i="45"/>
  <c r="G27" i="45"/>
  <c r="M26" i="45"/>
  <c r="K26" i="45"/>
  <c r="J26" i="45"/>
  <c r="I26" i="45"/>
  <c r="G26" i="45"/>
  <c r="M25" i="45"/>
  <c r="K25" i="45"/>
  <c r="J25" i="45"/>
  <c r="I25" i="45"/>
  <c r="G25" i="45"/>
  <c r="M24" i="45"/>
  <c r="K24" i="45"/>
  <c r="J24" i="45"/>
  <c r="I24" i="45"/>
  <c r="G24" i="45"/>
  <c r="M23" i="45"/>
  <c r="K23" i="45"/>
  <c r="J23" i="45"/>
  <c r="I23" i="45"/>
  <c r="G23" i="45"/>
  <c r="M22" i="45"/>
  <c r="K22" i="45"/>
  <c r="J22" i="45"/>
  <c r="I22" i="45"/>
  <c r="G22" i="45"/>
  <c r="M21" i="45"/>
  <c r="K21" i="45"/>
  <c r="J21" i="45"/>
  <c r="I21" i="45"/>
  <c r="G21" i="45"/>
  <c r="M20" i="45"/>
  <c r="K20" i="45"/>
  <c r="J20" i="45"/>
  <c r="I20" i="45"/>
  <c r="G20" i="45"/>
  <c r="M19" i="45"/>
  <c r="K19" i="45"/>
  <c r="J19" i="45"/>
  <c r="I19" i="45"/>
  <c r="G19" i="45"/>
  <c r="M18" i="45"/>
  <c r="K18" i="45"/>
  <c r="J18" i="45"/>
  <c r="I18" i="45"/>
  <c r="G18" i="45"/>
  <c r="M17" i="45"/>
  <c r="K17" i="45"/>
  <c r="J17" i="45"/>
  <c r="I17" i="45"/>
  <c r="G17" i="45"/>
  <c r="M16" i="45"/>
  <c r="K16" i="45"/>
  <c r="J16" i="45"/>
  <c r="I16" i="45"/>
  <c r="G16" i="45"/>
  <c r="M15" i="45"/>
  <c r="K15" i="45"/>
  <c r="J15" i="45"/>
  <c r="I15" i="45"/>
  <c r="G15" i="45"/>
  <c r="M14" i="45"/>
  <c r="K14" i="45"/>
  <c r="J14" i="45"/>
  <c r="I14" i="45"/>
  <c r="G14" i="45"/>
  <c r="M13" i="45"/>
  <c r="K13" i="45"/>
  <c r="J13" i="45"/>
  <c r="I13" i="45"/>
  <c r="G13" i="45"/>
  <c r="M12" i="45"/>
  <c r="K12" i="45"/>
  <c r="J12" i="45"/>
  <c r="I12" i="45"/>
  <c r="G12" i="45"/>
  <c r="M11" i="45"/>
  <c r="K11" i="45"/>
  <c r="J11" i="45"/>
  <c r="I11" i="45"/>
  <c r="G11" i="45"/>
  <c r="M10" i="45"/>
  <c r="K10" i="45"/>
  <c r="J10" i="45"/>
  <c r="I10" i="45"/>
  <c r="G10" i="45"/>
  <c r="M9" i="45"/>
  <c r="K9" i="45"/>
  <c r="J9" i="45"/>
  <c r="I9" i="45"/>
  <c r="G9" i="45"/>
  <c r="M8" i="45"/>
  <c r="K8" i="45"/>
  <c r="J8" i="45"/>
  <c r="I8" i="45"/>
  <c r="G8" i="45"/>
  <c r="M10" i="44"/>
  <c r="L10" i="44"/>
  <c r="K10" i="44"/>
  <c r="J10" i="44"/>
  <c r="I10" i="44"/>
  <c r="H10" i="44"/>
  <c r="G10" i="44"/>
  <c r="F10" i="44"/>
  <c r="M9" i="44"/>
  <c r="K9" i="44"/>
  <c r="I9" i="44"/>
  <c r="G9" i="44"/>
  <c r="M8" i="44"/>
  <c r="K8" i="44"/>
  <c r="I8" i="44"/>
  <c r="G8" i="44"/>
  <c r="M7" i="44"/>
  <c r="K7" i="44"/>
  <c r="I7" i="44"/>
  <c r="G7" i="44"/>
  <c r="M87" i="43"/>
  <c r="K87" i="43"/>
  <c r="I87" i="43"/>
  <c r="G87" i="43"/>
  <c r="F87" i="43"/>
  <c r="M86" i="43"/>
  <c r="K86" i="43"/>
  <c r="J86" i="43"/>
  <c r="I86" i="43"/>
  <c r="G86" i="43"/>
  <c r="M85" i="43"/>
  <c r="K85" i="43"/>
  <c r="J85" i="43"/>
  <c r="I85" i="43"/>
  <c r="G85" i="43"/>
  <c r="M84" i="43"/>
  <c r="K84" i="43"/>
  <c r="J84" i="43"/>
  <c r="I84" i="43"/>
  <c r="G84" i="43"/>
  <c r="M83" i="43"/>
  <c r="K83" i="43"/>
  <c r="J83" i="43"/>
  <c r="I83" i="43"/>
  <c r="G83" i="43"/>
  <c r="M82" i="43"/>
  <c r="K82" i="43"/>
  <c r="J82" i="43"/>
  <c r="I82" i="43"/>
  <c r="G82" i="43"/>
  <c r="M81" i="43"/>
  <c r="K81" i="43"/>
  <c r="J81" i="43"/>
  <c r="I81" i="43"/>
  <c r="G81" i="43"/>
  <c r="M80" i="43"/>
  <c r="K80" i="43"/>
  <c r="J80" i="43"/>
  <c r="I80" i="43"/>
  <c r="G80" i="43"/>
  <c r="M79" i="43"/>
  <c r="K79" i="43"/>
  <c r="J79" i="43"/>
  <c r="I79" i="43"/>
  <c r="G79" i="43"/>
  <c r="M78" i="43"/>
  <c r="K78" i="43"/>
  <c r="J78" i="43"/>
  <c r="I78" i="43"/>
  <c r="G78" i="43"/>
  <c r="M77" i="43"/>
  <c r="K77" i="43"/>
  <c r="J77" i="43"/>
  <c r="I77" i="43"/>
  <c r="G77" i="43"/>
  <c r="M76" i="43"/>
  <c r="K76" i="43"/>
  <c r="J76" i="43"/>
  <c r="I76" i="43"/>
  <c r="G76" i="43"/>
  <c r="M75" i="43"/>
  <c r="K75" i="43"/>
  <c r="J75" i="43"/>
  <c r="I75" i="43"/>
  <c r="G75" i="43"/>
  <c r="M74" i="43"/>
  <c r="K74" i="43"/>
  <c r="J74" i="43"/>
  <c r="I74" i="43"/>
  <c r="G74" i="43"/>
  <c r="M73" i="43"/>
  <c r="K73" i="43"/>
  <c r="J73" i="43"/>
  <c r="I73" i="43"/>
  <c r="G73" i="43"/>
  <c r="M72" i="43"/>
  <c r="K72" i="43"/>
  <c r="J72" i="43"/>
  <c r="I72" i="43"/>
  <c r="G72" i="43"/>
  <c r="M71" i="43"/>
  <c r="K71" i="43"/>
  <c r="J71" i="43"/>
  <c r="I71" i="43"/>
  <c r="G71" i="43"/>
  <c r="M70" i="43"/>
  <c r="K70" i="43"/>
  <c r="J70" i="43"/>
  <c r="I70" i="43"/>
  <c r="G70" i="43"/>
  <c r="M69" i="43"/>
  <c r="K69" i="43"/>
  <c r="J69" i="43"/>
  <c r="I69" i="43"/>
  <c r="G69" i="43"/>
  <c r="M68" i="43"/>
  <c r="K68" i="43"/>
  <c r="J68" i="43"/>
  <c r="I68" i="43"/>
  <c r="G68" i="43"/>
  <c r="M67" i="43"/>
  <c r="K67" i="43"/>
  <c r="J67" i="43"/>
  <c r="I67" i="43"/>
  <c r="G67" i="43"/>
  <c r="M66" i="43"/>
  <c r="K66" i="43"/>
  <c r="I66" i="43"/>
  <c r="G66" i="43"/>
  <c r="M65" i="43"/>
  <c r="K65" i="43"/>
  <c r="I65" i="43"/>
  <c r="G65" i="43"/>
  <c r="M64" i="43"/>
  <c r="K64" i="43"/>
  <c r="I64" i="43"/>
  <c r="G64" i="43"/>
  <c r="M63" i="43"/>
  <c r="K63" i="43"/>
  <c r="I63" i="43"/>
  <c r="G63" i="43"/>
  <c r="M62" i="43"/>
  <c r="K62" i="43"/>
  <c r="I62" i="43"/>
  <c r="G62" i="43"/>
  <c r="M61" i="43"/>
  <c r="K61" i="43"/>
  <c r="J61" i="43"/>
  <c r="I61" i="43"/>
  <c r="G61" i="43"/>
  <c r="M60" i="43"/>
  <c r="K60" i="43"/>
  <c r="J60" i="43"/>
  <c r="I60" i="43"/>
  <c r="G60" i="43"/>
  <c r="M59" i="43"/>
  <c r="K59" i="43"/>
  <c r="J59" i="43"/>
  <c r="I59" i="43"/>
  <c r="G59" i="43"/>
  <c r="M58" i="43"/>
  <c r="K58" i="43"/>
  <c r="J58" i="43"/>
  <c r="I58" i="43"/>
  <c r="G58" i="43"/>
  <c r="M57" i="43"/>
  <c r="K57" i="43"/>
  <c r="J57" i="43"/>
  <c r="I57" i="43"/>
  <c r="G57" i="43"/>
  <c r="M56" i="43"/>
  <c r="K56" i="43"/>
  <c r="J56" i="43"/>
  <c r="I56" i="43"/>
  <c r="G56" i="43"/>
  <c r="M55" i="43"/>
  <c r="K55" i="43"/>
  <c r="J55" i="43"/>
  <c r="I55" i="43"/>
  <c r="G55" i="43"/>
  <c r="M54" i="43"/>
  <c r="K54" i="43"/>
  <c r="J54" i="43"/>
  <c r="I54" i="43"/>
  <c r="G54" i="43"/>
  <c r="M53" i="43"/>
  <c r="K53" i="43"/>
  <c r="J53" i="43"/>
  <c r="I53" i="43"/>
  <c r="G53" i="43"/>
  <c r="M52" i="43"/>
  <c r="K52" i="43"/>
  <c r="J52" i="43"/>
  <c r="I52" i="43"/>
  <c r="G52" i="43"/>
  <c r="M51" i="43"/>
  <c r="K51" i="43"/>
  <c r="J51" i="43"/>
  <c r="I51" i="43"/>
  <c r="G51" i="43"/>
  <c r="M50" i="43"/>
  <c r="K50" i="43"/>
  <c r="J50" i="43"/>
  <c r="I50" i="43"/>
  <c r="G50" i="43"/>
  <c r="M49" i="43"/>
  <c r="K49" i="43"/>
  <c r="J49" i="43"/>
  <c r="I49" i="43"/>
  <c r="G49" i="43"/>
  <c r="M48" i="43"/>
  <c r="K48" i="43"/>
  <c r="J48" i="43"/>
  <c r="I48" i="43"/>
  <c r="G48" i="43"/>
  <c r="M47" i="43"/>
  <c r="K47" i="43"/>
  <c r="J47" i="43"/>
  <c r="I47" i="43"/>
  <c r="G47" i="43"/>
  <c r="M46" i="43"/>
  <c r="K46" i="43"/>
  <c r="I46" i="43"/>
  <c r="G46" i="43"/>
  <c r="M45" i="43"/>
  <c r="K45" i="43"/>
  <c r="J45" i="43"/>
  <c r="I45" i="43"/>
  <c r="G45" i="43"/>
  <c r="M44" i="43"/>
  <c r="K44" i="43"/>
  <c r="J44" i="43"/>
  <c r="I44" i="43"/>
  <c r="G44" i="43"/>
  <c r="M43" i="43"/>
  <c r="K43" i="43"/>
  <c r="J43" i="43"/>
  <c r="I43" i="43"/>
  <c r="G43" i="43"/>
  <c r="M42" i="43"/>
  <c r="K42" i="43"/>
  <c r="J42" i="43"/>
  <c r="I42" i="43"/>
  <c r="G42" i="43"/>
  <c r="M41" i="43"/>
  <c r="K41" i="43"/>
  <c r="J41" i="43"/>
  <c r="I41" i="43"/>
  <c r="G41" i="43"/>
  <c r="M40" i="43"/>
  <c r="K40" i="43"/>
  <c r="J40" i="43"/>
  <c r="I40" i="43"/>
  <c r="G40" i="43"/>
  <c r="M39" i="43"/>
  <c r="K39" i="43"/>
  <c r="J39" i="43"/>
  <c r="I39" i="43"/>
  <c r="G39" i="43"/>
  <c r="M38" i="43"/>
  <c r="K38" i="43"/>
  <c r="J38" i="43"/>
  <c r="I38" i="43"/>
  <c r="G38" i="43"/>
  <c r="M37" i="43"/>
  <c r="K37" i="43"/>
  <c r="J37" i="43"/>
  <c r="I37" i="43"/>
  <c r="G37" i="43"/>
  <c r="M36" i="43"/>
  <c r="K36" i="43"/>
  <c r="J36" i="43"/>
  <c r="I36" i="43"/>
  <c r="G36" i="43"/>
  <c r="M35" i="43"/>
  <c r="K35" i="43"/>
  <c r="J35" i="43"/>
  <c r="I35" i="43"/>
  <c r="G35" i="43"/>
  <c r="M34" i="43"/>
  <c r="K34" i="43"/>
  <c r="J34" i="43"/>
  <c r="I34" i="43"/>
  <c r="G34" i="43"/>
  <c r="M33" i="43"/>
  <c r="K33" i="43"/>
  <c r="J33" i="43"/>
  <c r="I33" i="43"/>
  <c r="G33" i="43"/>
  <c r="M32" i="43"/>
  <c r="K32" i="43"/>
  <c r="J32" i="43"/>
  <c r="I32" i="43"/>
  <c r="G32" i="43"/>
  <c r="M31" i="43"/>
  <c r="K31" i="43"/>
  <c r="J31" i="43"/>
  <c r="I31" i="43"/>
  <c r="G31" i="43"/>
  <c r="M30" i="43"/>
  <c r="K30" i="43"/>
  <c r="J30" i="43"/>
  <c r="I30" i="43"/>
  <c r="G30" i="43"/>
  <c r="M29" i="43"/>
  <c r="K29" i="43"/>
  <c r="J29" i="43"/>
  <c r="I29" i="43"/>
  <c r="G29" i="43"/>
  <c r="M28" i="43"/>
  <c r="K28" i="43"/>
  <c r="J28" i="43"/>
  <c r="I28" i="43"/>
  <c r="G28" i="43"/>
  <c r="M27" i="43"/>
  <c r="K27" i="43"/>
  <c r="J27" i="43"/>
  <c r="I27" i="43"/>
  <c r="G27" i="43"/>
  <c r="M26" i="43"/>
  <c r="K26" i="43"/>
  <c r="J26" i="43"/>
  <c r="I26" i="43"/>
  <c r="G26" i="43"/>
  <c r="M25" i="43"/>
  <c r="K25" i="43"/>
  <c r="J25" i="43"/>
  <c r="I25" i="43"/>
  <c r="G25" i="43"/>
  <c r="M24" i="43"/>
  <c r="K24" i="43"/>
  <c r="J24" i="43"/>
  <c r="I24" i="43"/>
  <c r="G24" i="43"/>
  <c r="M23" i="43"/>
  <c r="K23" i="43"/>
  <c r="J23" i="43"/>
  <c r="I23" i="43"/>
  <c r="G23" i="43"/>
  <c r="M22" i="43"/>
  <c r="K22" i="43"/>
  <c r="J22" i="43"/>
  <c r="I22" i="43"/>
  <c r="G22" i="43"/>
  <c r="M21" i="43"/>
  <c r="K21" i="43"/>
  <c r="J21" i="43"/>
  <c r="I21" i="43"/>
  <c r="G21" i="43"/>
  <c r="M20" i="43"/>
  <c r="K20" i="43"/>
  <c r="J20" i="43"/>
  <c r="I20" i="43"/>
  <c r="G20" i="43"/>
  <c r="M19" i="43"/>
  <c r="K19" i="43"/>
  <c r="J19" i="43"/>
  <c r="I19" i="43"/>
  <c r="G19" i="43"/>
  <c r="M18" i="43"/>
  <c r="K18" i="43"/>
  <c r="J18" i="43"/>
  <c r="I18" i="43"/>
  <c r="G18" i="43"/>
  <c r="M17" i="43"/>
  <c r="K17" i="43"/>
  <c r="J17" i="43"/>
  <c r="I17" i="43"/>
  <c r="G17" i="43"/>
  <c r="M16" i="43"/>
  <c r="K16" i="43"/>
  <c r="J16" i="43"/>
  <c r="I16" i="43"/>
  <c r="G16" i="43"/>
  <c r="M15" i="43"/>
  <c r="K15" i="43"/>
  <c r="J15" i="43"/>
  <c r="I15" i="43"/>
  <c r="G15" i="43"/>
  <c r="M14" i="43"/>
  <c r="K14" i="43"/>
  <c r="J14" i="43"/>
  <c r="I14" i="43"/>
  <c r="G14" i="43"/>
  <c r="M13" i="43"/>
  <c r="K13" i="43"/>
  <c r="J13" i="43"/>
  <c r="I13" i="43"/>
  <c r="G13" i="43"/>
  <c r="M12" i="43"/>
  <c r="K12" i="43"/>
  <c r="J12" i="43"/>
  <c r="I12" i="43"/>
  <c r="G12" i="43"/>
  <c r="M11" i="43"/>
  <c r="K11" i="43"/>
  <c r="J11" i="43"/>
  <c r="I11" i="43"/>
  <c r="G11" i="43"/>
  <c r="M10" i="43"/>
  <c r="K10" i="43"/>
  <c r="J10" i="43"/>
  <c r="I10" i="43"/>
  <c r="G10" i="43"/>
  <c r="M9" i="43"/>
  <c r="K9" i="43"/>
  <c r="J9" i="43"/>
  <c r="I9" i="43"/>
  <c r="G9" i="43"/>
  <c r="M8" i="43"/>
  <c r="K8" i="43"/>
  <c r="J8" i="43"/>
  <c r="I8" i="43"/>
  <c r="G8" i="43"/>
  <c r="M10" i="42"/>
  <c r="L10" i="42"/>
  <c r="K10" i="42"/>
  <c r="J10" i="42"/>
  <c r="I10" i="42"/>
  <c r="H10" i="42"/>
  <c r="G10" i="42"/>
  <c r="F10" i="42"/>
  <c r="M9" i="42"/>
  <c r="K9" i="42"/>
  <c r="I9" i="42"/>
  <c r="G9" i="42"/>
  <c r="M8" i="42"/>
  <c r="K8" i="42"/>
  <c r="I8" i="42"/>
  <c r="G8" i="42"/>
  <c r="M7" i="42"/>
  <c r="K7" i="42"/>
  <c r="I7" i="42"/>
  <c r="G7" i="42"/>
  <c r="M87" i="41"/>
  <c r="K87" i="41"/>
  <c r="I87" i="41"/>
  <c r="G87" i="41"/>
  <c r="F87" i="41"/>
  <c r="M86" i="41"/>
  <c r="K86" i="41"/>
  <c r="J86" i="41"/>
  <c r="I86" i="41"/>
  <c r="G86" i="41"/>
  <c r="M85" i="41"/>
  <c r="K85" i="41"/>
  <c r="J85" i="41"/>
  <c r="I85" i="41"/>
  <c r="G85" i="41"/>
  <c r="M84" i="41"/>
  <c r="K84" i="41"/>
  <c r="J84" i="41"/>
  <c r="I84" i="41"/>
  <c r="G84" i="41"/>
  <c r="M83" i="41"/>
  <c r="K83" i="41"/>
  <c r="J83" i="41"/>
  <c r="I83" i="41"/>
  <c r="G83" i="41"/>
  <c r="M82" i="41"/>
  <c r="K82" i="41"/>
  <c r="J82" i="41"/>
  <c r="I82" i="41"/>
  <c r="G82" i="41"/>
  <c r="M81" i="41"/>
  <c r="K81" i="41"/>
  <c r="J81" i="41"/>
  <c r="I81" i="41"/>
  <c r="G81" i="41"/>
  <c r="M80" i="41"/>
  <c r="K80" i="41"/>
  <c r="J80" i="41"/>
  <c r="I80" i="41"/>
  <c r="G80" i="41"/>
  <c r="M79" i="41"/>
  <c r="K79" i="41"/>
  <c r="J79" i="41"/>
  <c r="I79" i="41"/>
  <c r="G79" i="41"/>
  <c r="M78" i="41"/>
  <c r="K78" i="41"/>
  <c r="J78" i="41"/>
  <c r="I78" i="41"/>
  <c r="G78" i="41"/>
  <c r="M77" i="41"/>
  <c r="K77" i="41"/>
  <c r="J77" i="41"/>
  <c r="I77" i="41"/>
  <c r="G77" i="41"/>
  <c r="M76" i="41"/>
  <c r="K76" i="41"/>
  <c r="J76" i="41"/>
  <c r="I76" i="41"/>
  <c r="G76" i="41"/>
  <c r="M75" i="41"/>
  <c r="K75" i="41"/>
  <c r="J75" i="41"/>
  <c r="I75" i="41"/>
  <c r="G75" i="41"/>
  <c r="M74" i="41"/>
  <c r="K74" i="41"/>
  <c r="J74" i="41"/>
  <c r="I74" i="41"/>
  <c r="G74" i="41"/>
  <c r="M73" i="41"/>
  <c r="K73" i="41"/>
  <c r="J73" i="41"/>
  <c r="I73" i="41"/>
  <c r="G73" i="41"/>
  <c r="M72" i="41"/>
  <c r="K72" i="41"/>
  <c r="J72" i="41"/>
  <c r="I72" i="41"/>
  <c r="G72" i="41"/>
  <c r="M71" i="41"/>
  <c r="K71" i="41"/>
  <c r="J71" i="41"/>
  <c r="I71" i="41"/>
  <c r="G71" i="41"/>
  <c r="M70" i="41"/>
  <c r="K70" i="41"/>
  <c r="J70" i="41"/>
  <c r="I70" i="41"/>
  <c r="G70" i="41"/>
  <c r="M69" i="41"/>
  <c r="K69" i="41"/>
  <c r="J69" i="41"/>
  <c r="I69" i="41"/>
  <c r="G69" i="41"/>
  <c r="M68" i="41"/>
  <c r="K68" i="41"/>
  <c r="J68" i="41"/>
  <c r="I68" i="41"/>
  <c r="G68" i="41"/>
  <c r="M67" i="41"/>
  <c r="K67" i="41"/>
  <c r="J67" i="41"/>
  <c r="I67" i="41"/>
  <c r="G67" i="41"/>
  <c r="M66" i="41"/>
  <c r="K66" i="41"/>
  <c r="I66" i="41"/>
  <c r="G66" i="41"/>
  <c r="M65" i="41"/>
  <c r="K65" i="41"/>
  <c r="I65" i="41"/>
  <c r="G65" i="41"/>
  <c r="M64" i="41"/>
  <c r="K64" i="41"/>
  <c r="I64" i="41"/>
  <c r="G64" i="41"/>
  <c r="M63" i="41"/>
  <c r="K63" i="41"/>
  <c r="I63" i="41"/>
  <c r="G63" i="41"/>
  <c r="M62" i="41"/>
  <c r="K62" i="41"/>
  <c r="I62" i="41"/>
  <c r="G62" i="41"/>
  <c r="M61" i="41"/>
  <c r="K61" i="41"/>
  <c r="J61" i="41"/>
  <c r="I61" i="41"/>
  <c r="G61" i="41"/>
  <c r="M60" i="41"/>
  <c r="K60" i="41"/>
  <c r="J60" i="41"/>
  <c r="I60" i="41"/>
  <c r="G60" i="41"/>
  <c r="M59" i="41"/>
  <c r="K59" i="41"/>
  <c r="J59" i="41"/>
  <c r="I59" i="41"/>
  <c r="G59" i="41"/>
  <c r="M58" i="41"/>
  <c r="K58" i="41"/>
  <c r="J58" i="41"/>
  <c r="I58" i="41"/>
  <c r="G58" i="41"/>
  <c r="M57" i="41"/>
  <c r="K57" i="41"/>
  <c r="J57" i="41"/>
  <c r="I57" i="41"/>
  <c r="G57" i="41"/>
  <c r="M56" i="41"/>
  <c r="K56" i="41"/>
  <c r="J56" i="41"/>
  <c r="I56" i="41"/>
  <c r="G56" i="41"/>
  <c r="M55" i="41"/>
  <c r="K55" i="41"/>
  <c r="J55" i="41"/>
  <c r="I55" i="41"/>
  <c r="G55" i="41"/>
  <c r="M54" i="41"/>
  <c r="K54" i="41"/>
  <c r="J54" i="41"/>
  <c r="I54" i="41"/>
  <c r="G54" i="41"/>
  <c r="M53" i="41"/>
  <c r="K53" i="41"/>
  <c r="J53" i="41"/>
  <c r="I53" i="41"/>
  <c r="G53" i="41"/>
  <c r="M52" i="41"/>
  <c r="K52" i="41"/>
  <c r="J52" i="41"/>
  <c r="I52" i="41"/>
  <c r="G52" i="41"/>
  <c r="M51" i="41"/>
  <c r="K51" i="41"/>
  <c r="J51" i="41"/>
  <c r="I51" i="41"/>
  <c r="G51" i="41"/>
  <c r="M50" i="41"/>
  <c r="K50" i="41"/>
  <c r="J50" i="41"/>
  <c r="I50" i="41"/>
  <c r="G50" i="41"/>
  <c r="M49" i="41"/>
  <c r="K49" i="41"/>
  <c r="J49" i="41"/>
  <c r="I49" i="41"/>
  <c r="G49" i="41"/>
  <c r="M48" i="41"/>
  <c r="K48" i="41"/>
  <c r="J48" i="41"/>
  <c r="I48" i="41"/>
  <c r="G48" i="41"/>
  <c r="M47" i="41"/>
  <c r="K47" i="41"/>
  <c r="J47" i="41"/>
  <c r="I47" i="41"/>
  <c r="G47" i="41"/>
  <c r="M46" i="41"/>
  <c r="K46" i="41"/>
  <c r="I46" i="41"/>
  <c r="G46" i="41"/>
  <c r="M45" i="41"/>
  <c r="K45" i="41"/>
  <c r="J45" i="41"/>
  <c r="I45" i="41"/>
  <c r="G45" i="41"/>
  <c r="M44" i="41"/>
  <c r="K44" i="41"/>
  <c r="J44" i="41"/>
  <c r="I44" i="41"/>
  <c r="G44" i="41"/>
  <c r="M43" i="41"/>
  <c r="K43" i="41"/>
  <c r="J43" i="41"/>
  <c r="I43" i="41"/>
  <c r="G43" i="41"/>
  <c r="M42" i="41"/>
  <c r="K42" i="41"/>
  <c r="J42" i="41"/>
  <c r="I42" i="41"/>
  <c r="G42" i="41"/>
  <c r="M41" i="41"/>
  <c r="K41" i="41"/>
  <c r="J41" i="41"/>
  <c r="I41" i="41"/>
  <c r="G41" i="41"/>
  <c r="M40" i="41"/>
  <c r="K40" i="41"/>
  <c r="J40" i="41"/>
  <c r="I40" i="41"/>
  <c r="G40" i="41"/>
  <c r="M39" i="41"/>
  <c r="K39" i="41"/>
  <c r="J39" i="41"/>
  <c r="I39" i="41"/>
  <c r="G39" i="41"/>
  <c r="M38" i="41"/>
  <c r="K38" i="41"/>
  <c r="J38" i="41"/>
  <c r="I38" i="41"/>
  <c r="G38" i="41"/>
  <c r="M37" i="41"/>
  <c r="K37" i="41"/>
  <c r="J37" i="41"/>
  <c r="I37" i="41"/>
  <c r="G37" i="41"/>
  <c r="M36" i="41"/>
  <c r="K36" i="41"/>
  <c r="J36" i="41"/>
  <c r="I36" i="41"/>
  <c r="G36" i="41"/>
  <c r="M35" i="41"/>
  <c r="K35" i="41"/>
  <c r="J35" i="41"/>
  <c r="I35" i="41"/>
  <c r="G35" i="41"/>
  <c r="M34" i="41"/>
  <c r="K34" i="41"/>
  <c r="J34" i="41"/>
  <c r="I34" i="41"/>
  <c r="G34" i="41"/>
  <c r="M33" i="41"/>
  <c r="K33" i="41"/>
  <c r="J33" i="41"/>
  <c r="I33" i="41"/>
  <c r="G33" i="41"/>
  <c r="M32" i="41"/>
  <c r="K32" i="41"/>
  <c r="J32" i="41"/>
  <c r="I32" i="41"/>
  <c r="G32" i="41"/>
  <c r="M31" i="41"/>
  <c r="K31" i="41"/>
  <c r="J31" i="41"/>
  <c r="I31" i="41"/>
  <c r="G31" i="41"/>
  <c r="M30" i="41"/>
  <c r="K30" i="41"/>
  <c r="J30" i="41"/>
  <c r="I30" i="41"/>
  <c r="G30" i="41"/>
  <c r="M29" i="41"/>
  <c r="K29" i="41"/>
  <c r="J29" i="41"/>
  <c r="I29" i="41"/>
  <c r="G29" i="41"/>
  <c r="M28" i="41"/>
  <c r="K28" i="41"/>
  <c r="J28" i="41"/>
  <c r="I28" i="41"/>
  <c r="G28" i="41"/>
  <c r="M27" i="41"/>
  <c r="K27" i="41"/>
  <c r="J27" i="41"/>
  <c r="I27" i="41"/>
  <c r="G27" i="41"/>
  <c r="M26" i="41"/>
  <c r="K26" i="41"/>
  <c r="J26" i="41"/>
  <c r="I26" i="41"/>
  <c r="G26" i="41"/>
  <c r="M25" i="41"/>
  <c r="K25" i="41"/>
  <c r="J25" i="41"/>
  <c r="I25" i="41"/>
  <c r="G25" i="41"/>
  <c r="M24" i="41"/>
  <c r="K24" i="41"/>
  <c r="J24" i="41"/>
  <c r="I24" i="41"/>
  <c r="G24" i="41"/>
  <c r="M23" i="41"/>
  <c r="K23" i="41"/>
  <c r="J23" i="41"/>
  <c r="I23" i="41"/>
  <c r="G23" i="41"/>
  <c r="M22" i="41"/>
  <c r="K22" i="41"/>
  <c r="J22" i="41"/>
  <c r="I22" i="41"/>
  <c r="G22" i="41"/>
  <c r="M21" i="41"/>
  <c r="K21" i="41"/>
  <c r="J21" i="41"/>
  <c r="I21" i="41"/>
  <c r="G21" i="41"/>
  <c r="M20" i="41"/>
  <c r="K20" i="41"/>
  <c r="J20" i="41"/>
  <c r="I20" i="41"/>
  <c r="G20" i="41"/>
  <c r="M19" i="41"/>
  <c r="K19" i="41"/>
  <c r="J19" i="41"/>
  <c r="I19" i="41"/>
  <c r="G19" i="41"/>
  <c r="M18" i="41"/>
  <c r="K18" i="41"/>
  <c r="J18" i="41"/>
  <c r="I18" i="41"/>
  <c r="G18" i="41"/>
  <c r="M17" i="41"/>
  <c r="K17" i="41"/>
  <c r="J17" i="41"/>
  <c r="I17" i="41"/>
  <c r="G17" i="41"/>
  <c r="M16" i="41"/>
  <c r="K16" i="41"/>
  <c r="J16" i="41"/>
  <c r="I16" i="41"/>
  <c r="G16" i="41"/>
  <c r="M15" i="41"/>
  <c r="K15" i="41"/>
  <c r="J15" i="41"/>
  <c r="I15" i="41"/>
  <c r="G15" i="41"/>
  <c r="M14" i="41"/>
  <c r="K14" i="41"/>
  <c r="J14" i="41"/>
  <c r="I14" i="41"/>
  <c r="G14" i="41"/>
  <c r="M13" i="41"/>
  <c r="K13" i="41"/>
  <c r="J13" i="41"/>
  <c r="I13" i="41"/>
  <c r="G13" i="41"/>
  <c r="M12" i="41"/>
  <c r="K12" i="41"/>
  <c r="J12" i="41"/>
  <c r="I12" i="41"/>
  <c r="G12" i="41"/>
  <c r="M11" i="41"/>
  <c r="K11" i="41"/>
  <c r="J11" i="41"/>
  <c r="I11" i="41"/>
  <c r="G11" i="41"/>
  <c r="M10" i="41"/>
  <c r="K10" i="41"/>
  <c r="J10" i="41"/>
  <c r="I10" i="41"/>
  <c r="G10" i="41"/>
  <c r="M9" i="41"/>
  <c r="K9" i="41"/>
  <c r="J9" i="41"/>
  <c r="I9" i="41"/>
  <c r="G9" i="41"/>
  <c r="M8" i="41"/>
  <c r="K8" i="41"/>
  <c r="J8" i="41"/>
  <c r="I8" i="41"/>
  <c r="G8" i="41"/>
  <c r="M10" i="40"/>
  <c r="L10" i="40"/>
  <c r="K10" i="40"/>
  <c r="J10" i="40"/>
  <c r="I10" i="40"/>
  <c r="H10" i="40"/>
  <c r="G10" i="40"/>
  <c r="F10" i="40"/>
  <c r="M9" i="40"/>
  <c r="K9" i="40"/>
  <c r="I9" i="40"/>
  <c r="G9" i="40"/>
  <c r="M8" i="40"/>
  <c r="K8" i="40"/>
  <c r="I8" i="40"/>
  <c r="G8" i="40"/>
  <c r="M7" i="40"/>
  <c r="K7" i="40"/>
  <c r="I7" i="40"/>
  <c r="G7" i="40"/>
  <c r="M87" i="39"/>
  <c r="K87" i="39"/>
  <c r="I87" i="39"/>
  <c r="G87" i="39"/>
  <c r="F87" i="39"/>
  <c r="M86" i="39"/>
  <c r="K86" i="39"/>
  <c r="J86" i="39"/>
  <c r="I86" i="39"/>
  <c r="G86" i="39"/>
  <c r="M85" i="39"/>
  <c r="K85" i="39"/>
  <c r="J85" i="39"/>
  <c r="I85" i="39"/>
  <c r="G85" i="39"/>
  <c r="M84" i="39"/>
  <c r="K84" i="39"/>
  <c r="J84" i="39"/>
  <c r="I84" i="39"/>
  <c r="G84" i="39"/>
  <c r="M83" i="39"/>
  <c r="K83" i="39"/>
  <c r="J83" i="39"/>
  <c r="I83" i="39"/>
  <c r="G83" i="39"/>
  <c r="M82" i="39"/>
  <c r="K82" i="39"/>
  <c r="J82" i="39"/>
  <c r="I82" i="39"/>
  <c r="G82" i="39"/>
  <c r="M81" i="39"/>
  <c r="K81" i="39"/>
  <c r="J81" i="39"/>
  <c r="I81" i="39"/>
  <c r="G81" i="39"/>
  <c r="M80" i="39"/>
  <c r="K80" i="39"/>
  <c r="J80" i="39"/>
  <c r="I80" i="39"/>
  <c r="G80" i="39"/>
  <c r="M79" i="39"/>
  <c r="K79" i="39"/>
  <c r="J79" i="39"/>
  <c r="I79" i="39"/>
  <c r="G79" i="39"/>
  <c r="M78" i="39"/>
  <c r="K78" i="39"/>
  <c r="J78" i="39"/>
  <c r="I78" i="39"/>
  <c r="G78" i="39"/>
  <c r="M77" i="39"/>
  <c r="K77" i="39"/>
  <c r="J77" i="39"/>
  <c r="I77" i="39"/>
  <c r="G77" i="39"/>
  <c r="M76" i="39"/>
  <c r="K76" i="39"/>
  <c r="J76" i="39"/>
  <c r="I76" i="39"/>
  <c r="G76" i="39"/>
  <c r="M75" i="39"/>
  <c r="K75" i="39"/>
  <c r="J75" i="39"/>
  <c r="I75" i="39"/>
  <c r="G75" i="39"/>
  <c r="M74" i="39"/>
  <c r="K74" i="39"/>
  <c r="J74" i="39"/>
  <c r="I74" i="39"/>
  <c r="G74" i="39"/>
  <c r="M73" i="39"/>
  <c r="K73" i="39"/>
  <c r="J73" i="39"/>
  <c r="I73" i="39"/>
  <c r="G73" i="39"/>
  <c r="M72" i="39"/>
  <c r="K72" i="39"/>
  <c r="J72" i="39"/>
  <c r="I72" i="39"/>
  <c r="G72" i="39"/>
  <c r="M71" i="39"/>
  <c r="K71" i="39"/>
  <c r="J71" i="39"/>
  <c r="I71" i="39"/>
  <c r="G71" i="39"/>
  <c r="M70" i="39"/>
  <c r="K70" i="39"/>
  <c r="J70" i="39"/>
  <c r="I70" i="39"/>
  <c r="G70" i="39"/>
  <c r="M69" i="39"/>
  <c r="K69" i="39"/>
  <c r="J69" i="39"/>
  <c r="I69" i="39"/>
  <c r="G69" i="39"/>
  <c r="M68" i="39"/>
  <c r="K68" i="39"/>
  <c r="J68" i="39"/>
  <c r="I68" i="39"/>
  <c r="G68" i="39"/>
  <c r="M67" i="39"/>
  <c r="K67" i="39"/>
  <c r="J67" i="39"/>
  <c r="I67" i="39"/>
  <c r="G67" i="39"/>
  <c r="M66" i="39"/>
  <c r="K66" i="39"/>
  <c r="I66" i="39"/>
  <c r="G66" i="39"/>
  <c r="M65" i="39"/>
  <c r="K65" i="39"/>
  <c r="I65" i="39"/>
  <c r="G65" i="39"/>
  <c r="M64" i="39"/>
  <c r="K64" i="39"/>
  <c r="I64" i="39"/>
  <c r="G64" i="39"/>
  <c r="M63" i="39"/>
  <c r="K63" i="39"/>
  <c r="I63" i="39"/>
  <c r="G63" i="39"/>
  <c r="M62" i="39"/>
  <c r="K62" i="39"/>
  <c r="I62" i="39"/>
  <c r="G62" i="39"/>
  <c r="M61" i="39"/>
  <c r="K61" i="39"/>
  <c r="J61" i="39"/>
  <c r="I61" i="39"/>
  <c r="G61" i="39"/>
  <c r="M60" i="39"/>
  <c r="K60" i="39"/>
  <c r="J60" i="39"/>
  <c r="I60" i="39"/>
  <c r="G60" i="39"/>
  <c r="M59" i="39"/>
  <c r="K59" i="39"/>
  <c r="J59" i="39"/>
  <c r="I59" i="39"/>
  <c r="G59" i="39"/>
  <c r="M58" i="39"/>
  <c r="K58" i="39"/>
  <c r="J58" i="39"/>
  <c r="I58" i="39"/>
  <c r="G58" i="39"/>
  <c r="M57" i="39"/>
  <c r="K57" i="39"/>
  <c r="J57" i="39"/>
  <c r="I57" i="39"/>
  <c r="G57" i="39"/>
  <c r="M56" i="39"/>
  <c r="K56" i="39"/>
  <c r="J56" i="39"/>
  <c r="I56" i="39"/>
  <c r="G56" i="39"/>
  <c r="M55" i="39"/>
  <c r="K55" i="39"/>
  <c r="J55" i="39"/>
  <c r="I55" i="39"/>
  <c r="G55" i="39"/>
  <c r="M54" i="39"/>
  <c r="K54" i="39"/>
  <c r="J54" i="39"/>
  <c r="I54" i="39"/>
  <c r="G54" i="39"/>
  <c r="M53" i="39"/>
  <c r="K53" i="39"/>
  <c r="J53" i="39"/>
  <c r="I53" i="39"/>
  <c r="G53" i="39"/>
  <c r="M52" i="39"/>
  <c r="K52" i="39"/>
  <c r="J52" i="39"/>
  <c r="I52" i="39"/>
  <c r="G52" i="39"/>
  <c r="M51" i="39"/>
  <c r="K51" i="39"/>
  <c r="J51" i="39"/>
  <c r="I51" i="39"/>
  <c r="G51" i="39"/>
  <c r="M50" i="39"/>
  <c r="K50" i="39"/>
  <c r="J50" i="39"/>
  <c r="I50" i="39"/>
  <c r="G50" i="39"/>
  <c r="M49" i="39"/>
  <c r="K49" i="39"/>
  <c r="J49" i="39"/>
  <c r="I49" i="39"/>
  <c r="G49" i="39"/>
  <c r="M48" i="39"/>
  <c r="K48" i="39"/>
  <c r="J48" i="39"/>
  <c r="I48" i="39"/>
  <c r="G48" i="39"/>
  <c r="M47" i="39"/>
  <c r="K47" i="39"/>
  <c r="J47" i="39"/>
  <c r="I47" i="39"/>
  <c r="G47" i="39"/>
  <c r="M46" i="39"/>
  <c r="K46" i="39"/>
  <c r="I46" i="39"/>
  <c r="G46" i="39"/>
  <c r="M45" i="39"/>
  <c r="K45" i="39"/>
  <c r="J45" i="39"/>
  <c r="I45" i="39"/>
  <c r="G45" i="39"/>
  <c r="M44" i="39"/>
  <c r="K44" i="39"/>
  <c r="J44" i="39"/>
  <c r="I44" i="39"/>
  <c r="G44" i="39"/>
  <c r="M43" i="39"/>
  <c r="K43" i="39"/>
  <c r="J43" i="39"/>
  <c r="I43" i="39"/>
  <c r="G43" i="39"/>
  <c r="M42" i="39"/>
  <c r="K42" i="39"/>
  <c r="J42" i="39"/>
  <c r="I42" i="39"/>
  <c r="G42" i="39"/>
  <c r="M41" i="39"/>
  <c r="K41" i="39"/>
  <c r="J41" i="39"/>
  <c r="I41" i="39"/>
  <c r="G41" i="39"/>
  <c r="M40" i="39"/>
  <c r="K40" i="39"/>
  <c r="J40" i="39"/>
  <c r="I40" i="39"/>
  <c r="G40" i="39"/>
  <c r="M39" i="39"/>
  <c r="K39" i="39"/>
  <c r="J39" i="39"/>
  <c r="I39" i="39"/>
  <c r="G39" i="39"/>
  <c r="M38" i="39"/>
  <c r="K38" i="39"/>
  <c r="J38" i="39"/>
  <c r="I38" i="39"/>
  <c r="G38" i="39"/>
  <c r="M37" i="39"/>
  <c r="K37" i="39"/>
  <c r="J37" i="39"/>
  <c r="I37" i="39"/>
  <c r="G37" i="39"/>
  <c r="M36" i="39"/>
  <c r="K36" i="39"/>
  <c r="J36" i="39"/>
  <c r="I36" i="39"/>
  <c r="G36" i="39"/>
  <c r="M35" i="39"/>
  <c r="K35" i="39"/>
  <c r="J35" i="39"/>
  <c r="I35" i="39"/>
  <c r="G35" i="39"/>
  <c r="M34" i="39"/>
  <c r="K34" i="39"/>
  <c r="J34" i="39"/>
  <c r="I34" i="39"/>
  <c r="G34" i="39"/>
  <c r="M33" i="39"/>
  <c r="K33" i="39"/>
  <c r="J33" i="39"/>
  <c r="I33" i="39"/>
  <c r="G33" i="39"/>
  <c r="M32" i="39"/>
  <c r="K32" i="39"/>
  <c r="J32" i="39"/>
  <c r="I32" i="39"/>
  <c r="G32" i="39"/>
  <c r="M31" i="39"/>
  <c r="K31" i="39"/>
  <c r="J31" i="39"/>
  <c r="I31" i="39"/>
  <c r="G31" i="39"/>
  <c r="M30" i="39"/>
  <c r="K30" i="39"/>
  <c r="J30" i="39"/>
  <c r="I30" i="39"/>
  <c r="G30" i="39"/>
  <c r="M29" i="39"/>
  <c r="K29" i="39"/>
  <c r="J29" i="39"/>
  <c r="I29" i="39"/>
  <c r="G29" i="39"/>
  <c r="M28" i="39"/>
  <c r="K28" i="39"/>
  <c r="J28" i="39"/>
  <c r="I28" i="39"/>
  <c r="G28" i="39"/>
  <c r="M27" i="39"/>
  <c r="K27" i="39"/>
  <c r="J27" i="39"/>
  <c r="I27" i="39"/>
  <c r="G27" i="39"/>
  <c r="M26" i="39"/>
  <c r="K26" i="39"/>
  <c r="J26" i="39"/>
  <c r="I26" i="39"/>
  <c r="G26" i="39"/>
  <c r="M25" i="39"/>
  <c r="K25" i="39"/>
  <c r="J25" i="39"/>
  <c r="I25" i="39"/>
  <c r="G25" i="39"/>
  <c r="M24" i="39"/>
  <c r="K24" i="39"/>
  <c r="J24" i="39"/>
  <c r="I24" i="39"/>
  <c r="G24" i="39"/>
  <c r="M23" i="39"/>
  <c r="K23" i="39"/>
  <c r="J23" i="39"/>
  <c r="I23" i="39"/>
  <c r="G23" i="39"/>
  <c r="M22" i="39"/>
  <c r="K22" i="39"/>
  <c r="J22" i="39"/>
  <c r="I22" i="39"/>
  <c r="G22" i="39"/>
  <c r="M21" i="39"/>
  <c r="K21" i="39"/>
  <c r="J21" i="39"/>
  <c r="I21" i="39"/>
  <c r="G21" i="39"/>
  <c r="M20" i="39"/>
  <c r="K20" i="39"/>
  <c r="J20" i="39"/>
  <c r="I20" i="39"/>
  <c r="G20" i="39"/>
  <c r="M19" i="39"/>
  <c r="K19" i="39"/>
  <c r="J19" i="39"/>
  <c r="I19" i="39"/>
  <c r="G19" i="39"/>
  <c r="M18" i="39"/>
  <c r="K18" i="39"/>
  <c r="J18" i="39"/>
  <c r="I18" i="39"/>
  <c r="G18" i="39"/>
  <c r="M17" i="39"/>
  <c r="K17" i="39"/>
  <c r="J17" i="39"/>
  <c r="I17" i="39"/>
  <c r="G17" i="39"/>
  <c r="M16" i="39"/>
  <c r="K16" i="39"/>
  <c r="J16" i="39"/>
  <c r="I16" i="39"/>
  <c r="G16" i="39"/>
  <c r="M15" i="39"/>
  <c r="K15" i="39"/>
  <c r="J15" i="39"/>
  <c r="I15" i="39"/>
  <c r="G15" i="39"/>
  <c r="M14" i="39"/>
  <c r="K14" i="39"/>
  <c r="J14" i="39"/>
  <c r="I14" i="39"/>
  <c r="G14" i="39"/>
  <c r="M13" i="39"/>
  <c r="K13" i="39"/>
  <c r="J13" i="39"/>
  <c r="I13" i="39"/>
  <c r="G13" i="39"/>
  <c r="M12" i="39"/>
  <c r="K12" i="39"/>
  <c r="J12" i="39"/>
  <c r="I12" i="39"/>
  <c r="G12" i="39"/>
  <c r="M11" i="39"/>
  <c r="K11" i="39"/>
  <c r="J11" i="39"/>
  <c r="I11" i="39"/>
  <c r="G11" i="39"/>
  <c r="M10" i="39"/>
  <c r="K10" i="39"/>
  <c r="J10" i="39"/>
  <c r="I10" i="39"/>
  <c r="G10" i="39"/>
  <c r="M9" i="39"/>
  <c r="K9" i="39"/>
  <c r="J9" i="39"/>
  <c r="I9" i="39"/>
  <c r="G9" i="39"/>
  <c r="M8" i="39"/>
  <c r="K8" i="39"/>
  <c r="J8" i="39"/>
  <c r="I8" i="39"/>
  <c r="G8" i="39"/>
  <c r="M10" i="38"/>
  <c r="L10" i="38"/>
  <c r="K10" i="38"/>
  <c r="J10" i="38"/>
  <c r="I10" i="38"/>
  <c r="H10" i="38"/>
  <c r="G10" i="38"/>
  <c r="F10" i="38"/>
  <c r="M9" i="38"/>
  <c r="K9" i="38"/>
  <c r="I9" i="38"/>
  <c r="G9" i="38"/>
  <c r="M8" i="38"/>
  <c r="K8" i="38"/>
  <c r="I8" i="38"/>
  <c r="G8" i="38"/>
  <c r="M7" i="38"/>
  <c r="K7" i="38"/>
  <c r="I7" i="38"/>
  <c r="G7" i="38"/>
  <c r="M87" i="37"/>
  <c r="K87" i="37"/>
  <c r="I87" i="37"/>
  <c r="G87" i="37"/>
  <c r="F87" i="37"/>
  <c r="M86" i="37"/>
  <c r="K86" i="37"/>
  <c r="J86" i="37"/>
  <c r="I86" i="37"/>
  <c r="G86" i="37"/>
  <c r="M85" i="37"/>
  <c r="K85" i="37"/>
  <c r="J85" i="37"/>
  <c r="I85" i="37"/>
  <c r="G85" i="37"/>
  <c r="M84" i="37"/>
  <c r="K84" i="37"/>
  <c r="J84" i="37"/>
  <c r="I84" i="37"/>
  <c r="G84" i="37"/>
  <c r="M83" i="37"/>
  <c r="K83" i="37"/>
  <c r="J83" i="37"/>
  <c r="I83" i="37"/>
  <c r="G83" i="37"/>
  <c r="M82" i="37"/>
  <c r="K82" i="37"/>
  <c r="J82" i="37"/>
  <c r="I82" i="37"/>
  <c r="G82" i="37"/>
  <c r="M81" i="37"/>
  <c r="K81" i="37"/>
  <c r="J81" i="37"/>
  <c r="I81" i="37"/>
  <c r="G81" i="37"/>
  <c r="M80" i="37"/>
  <c r="K80" i="37"/>
  <c r="J80" i="37"/>
  <c r="I80" i="37"/>
  <c r="G80" i="37"/>
  <c r="M79" i="37"/>
  <c r="K79" i="37"/>
  <c r="J79" i="37"/>
  <c r="I79" i="37"/>
  <c r="G79" i="37"/>
  <c r="M78" i="37"/>
  <c r="K78" i="37"/>
  <c r="J78" i="37"/>
  <c r="I78" i="37"/>
  <c r="G78" i="37"/>
  <c r="M77" i="37"/>
  <c r="K77" i="37"/>
  <c r="J77" i="37"/>
  <c r="I77" i="37"/>
  <c r="G77" i="37"/>
  <c r="M76" i="37"/>
  <c r="K76" i="37"/>
  <c r="J76" i="37"/>
  <c r="I76" i="37"/>
  <c r="G76" i="37"/>
  <c r="M75" i="37"/>
  <c r="K75" i="37"/>
  <c r="J75" i="37"/>
  <c r="I75" i="37"/>
  <c r="G75" i="37"/>
  <c r="M74" i="37"/>
  <c r="K74" i="37"/>
  <c r="J74" i="37"/>
  <c r="I74" i="37"/>
  <c r="G74" i="37"/>
  <c r="M73" i="37"/>
  <c r="K73" i="37"/>
  <c r="J73" i="37"/>
  <c r="I73" i="37"/>
  <c r="G73" i="37"/>
  <c r="M72" i="37"/>
  <c r="K72" i="37"/>
  <c r="J72" i="37"/>
  <c r="I72" i="37"/>
  <c r="G72" i="37"/>
  <c r="M71" i="37"/>
  <c r="K71" i="37"/>
  <c r="J71" i="37"/>
  <c r="I71" i="37"/>
  <c r="G71" i="37"/>
  <c r="M70" i="37"/>
  <c r="K70" i="37"/>
  <c r="J70" i="37"/>
  <c r="I70" i="37"/>
  <c r="G70" i="37"/>
  <c r="M69" i="37"/>
  <c r="K69" i="37"/>
  <c r="J69" i="37"/>
  <c r="I69" i="37"/>
  <c r="G69" i="37"/>
  <c r="M68" i="37"/>
  <c r="K68" i="37"/>
  <c r="J68" i="37"/>
  <c r="I68" i="37"/>
  <c r="G68" i="37"/>
  <c r="M67" i="37"/>
  <c r="K67" i="37"/>
  <c r="J67" i="37"/>
  <c r="I67" i="37"/>
  <c r="G67" i="37"/>
  <c r="M66" i="37"/>
  <c r="K66" i="37"/>
  <c r="I66" i="37"/>
  <c r="G66" i="37"/>
  <c r="M65" i="37"/>
  <c r="K65" i="37"/>
  <c r="I65" i="37"/>
  <c r="G65" i="37"/>
  <c r="M64" i="37"/>
  <c r="K64" i="37"/>
  <c r="I64" i="37"/>
  <c r="G64" i="37"/>
  <c r="M63" i="37"/>
  <c r="K63" i="37"/>
  <c r="I63" i="37"/>
  <c r="G63" i="37"/>
  <c r="M62" i="37"/>
  <c r="K62" i="37"/>
  <c r="I62" i="37"/>
  <c r="G62" i="37"/>
  <c r="M61" i="37"/>
  <c r="K61" i="37"/>
  <c r="J61" i="37"/>
  <c r="I61" i="37"/>
  <c r="G61" i="37"/>
  <c r="M60" i="37"/>
  <c r="K60" i="37"/>
  <c r="J60" i="37"/>
  <c r="I60" i="37"/>
  <c r="G60" i="37"/>
  <c r="M59" i="37"/>
  <c r="K59" i="37"/>
  <c r="J59" i="37"/>
  <c r="I59" i="37"/>
  <c r="G59" i="37"/>
  <c r="M58" i="37"/>
  <c r="K58" i="37"/>
  <c r="J58" i="37"/>
  <c r="I58" i="37"/>
  <c r="G58" i="37"/>
  <c r="M57" i="37"/>
  <c r="K57" i="37"/>
  <c r="J57" i="37"/>
  <c r="I57" i="37"/>
  <c r="G57" i="37"/>
  <c r="M56" i="37"/>
  <c r="K56" i="37"/>
  <c r="J56" i="37"/>
  <c r="I56" i="37"/>
  <c r="G56" i="37"/>
  <c r="M55" i="37"/>
  <c r="K55" i="37"/>
  <c r="J55" i="37"/>
  <c r="I55" i="37"/>
  <c r="G55" i="37"/>
  <c r="M54" i="37"/>
  <c r="K54" i="37"/>
  <c r="J54" i="37"/>
  <c r="I54" i="37"/>
  <c r="G54" i="37"/>
  <c r="M53" i="37"/>
  <c r="K53" i="37"/>
  <c r="J53" i="37"/>
  <c r="I53" i="37"/>
  <c r="G53" i="37"/>
  <c r="M52" i="37"/>
  <c r="K52" i="37"/>
  <c r="J52" i="37"/>
  <c r="I52" i="37"/>
  <c r="G52" i="37"/>
  <c r="M51" i="37"/>
  <c r="K51" i="37"/>
  <c r="J51" i="37"/>
  <c r="I51" i="37"/>
  <c r="G51" i="37"/>
  <c r="M50" i="37"/>
  <c r="K50" i="37"/>
  <c r="J50" i="37"/>
  <c r="I50" i="37"/>
  <c r="G50" i="37"/>
  <c r="M49" i="37"/>
  <c r="K49" i="37"/>
  <c r="J49" i="37"/>
  <c r="I49" i="37"/>
  <c r="G49" i="37"/>
  <c r="M48" i="37"/>
  <c r="K48" i="37"/>
  <c r="J48" i="37"/>
  <c r="I48" i="37"/>
  <c r="G48" i="37"/>
  <c r="M47" i="37"/>
  <c r="K47" i="37"/>
  <c r="J47" i="37"/>
  <c r="I47" i="37"/>
  <c r="G47" i="37"/>
  <c r="M46" i="37"/>
  <c r="K46" i="37"/>
  <c r="I46" i="37"/>
  <c r="G46" i="37"/>
  <c r="M45" i="37"/>
  <c r="K45" i="37"/>
  <c r="J45" i="37"/>
  <c r="I45" i="37"/>
  <c r="G45" i="37"/>
  <c r="M44" i="37"/>
  <c r="K44" i="37"/>
  <c r="J44" i="37"/>
  <c r="I44" i="37"/>
  <c r="G44" i="37"/>
  <c r="M43" i="37"/>
  <c r="K43" i="37"/>
  <c r="J43" i="37"/>
  <c r="I43" i="37"/>
  <c r="G43" i="37"/>
  <c r="M42" i="37"/>
  <c r="K42" i="37"/>
  <c r="J42" i="37"/>
  <c r="I42" i="37"/>
  <c r="G42" i="37"/>
  <c r="M41" i="37"/>
  <c r="K41" i="37"/>
  <c r="J41" i="37"/>
  <c r="I41" i="37"/>
  <c r="G41" i="37"/>
  <c r="M40" i="37"/>
  <c r="K40" i="37"/>
  <c r="J40" i="37"/>
  <c r="I40" i="37"/>
  <c r="G40" i="37"/>
  <c r="M39" i="37"/>
  <c r="K39" i="37"/>
  <c r="J39" i="37"/>
  <c r="I39" i="37"/>
  <c r="G39" i="37"/>
  <c r="M38" i="37"/>
  <c r="K38" i="37"/>
  <c r="J38" i="37"/>
  <c r="I38" i="37"/>
  <c r="G38" i="37"/>
  <c r="M37" i="37"/>
  <c r="K37" i="37"/>
  <c r="J37" i="37"/>
  <c r="I37" i="37"/>
  <c r="G37" i="37"/>
  <c r="M36" i="37"/>
  <c r="K36" i="37"/>
  <c r="J36" i="37"/>
  <c r="I36" i="37"/>
  <c r="G36" i="37"/>
  <c r="M35" i="37"/>
  <c r="K35" i="37"/>
  <c r="J35" i="37"/>
  <c r="I35" i="37"/>
  <c r="G35" i="37"/>
  <c r="M34" i="37"/>
  <c r="K34" i="37"/>
  <c r="J34" i="37"/>
  <c r="I34" i="37"/>
  <c r="G34" i="37"/>
  <c r="M33" i="37"/>
  <c r="K33" i="37"/>
  <c r="J33" i="37"/>
  <c r="I33" i="37"/>
  <c r="G33" i="37"/>
  <c r="M32" i="37"/>
  <c r="K32" i="37"/>
  <c r="J32" i="37"/>
  <c r="I32" i="37"/>
  <c r="G32" i="37"/>
  <c r="M31" i="37"/>
  <c r="K31" i="37"/>
  <c r="J31" i="37"/>
  <c r="I31" i="37"/>
  <c r="G31" i="37"/>
  <c r="M30" i="37"/>
  <c r="K30" i="37"/>
  <c r="J30" i="37"/>
  <c r="I30" i="37"/>
  <c r="G30" i="37"/>
  <c r="M29" i="37"/>
  <c r="K29" i="37"/>
  <c r="J29" i="37"/>
  <c r="I29" i="37"/>
  <c r="G29" i="37"/>
  <c r="M28" i="37"/>
  <c r="K28" i="37"/>
  <c r="J28" i="37"/>
  <c r="I28" i="37"/>
  <c r="G28" i="37"/>
  <c r="M27" i="37"/>
  <c r="K27" i="37"/>
  <c r="J27" i="37"/>
  <c r="I27" i="37"/>
  <c r="G27" i="37"/>
  <c r="M26" i="37"/>
  <c r="K26" i="37"/>
  <c r="J26" i="37"/>
  <c r="I26" i="37"/>
  <c r="G26" i="37"/>
  <c r="M25" i="37"/>
  <c r="K25" i="37"/>
  <c r="J25" i="37"/>
  <c r="I25" i="37"/>
  <c r="G25" i="37"/>
  <c r="M24" i="37"/>
  <c r="K24" i="37"/>
  <c r="J24" i="37"/>
  <c r="I24" i="37"/>
  <c r="G24" i="37"/>
  <c r="M23" i="37"/>
  <c r="K23" i="37"/>
  <c r="J23" i="37"/>
  <c r="I23" i="37"/>
  <c r="G23" i="37"/>
  <c r="M22" i="37"/>
  <c r="K22" i="37"/>
  <c r="J22" i="37"/>
  <c r="I22" i="37"/>
  <c r="G22" i="37"/>
  <c r="M21" i="37"/>
  <c r="K21" i="37"/>
  <c r="J21" i="37"/>
  <c r="I21" i="37"/>
  <c r="G21" i="37"/>
  <c r="M20" i="37"/>
  <c r="K20" i="37"/>
  <c r="J20" i="37"/>
  <c r="I20" i="37"/>
  <c r="G20" i="37"/>
  <c r="M19" i="37"/>
  <c r="K19" i="37"/>
  <c r="J19" i="37"/>
  <c r="I19" i="37"/>
  <c r="G19" i="37"/>
  <c r="M18" i="37"/>
  <c r="K18" i="37"/>
  <c r="J18" i="37"/>
  <c r="I18" i="37"/>
  <c r="G18" i="37"/>
  <c r="M17" i="37"/>
  <c r="K17" i="37"/>
  <c r="J17" i="37"/>
  <c r="I17" i="37"/>
  <c r="G17" i="37"/>
  <c r="M16" i="37"/>
  <c r="K16" i="37"/>
  <c r="J16" i="37"/>
  <c r="I16" i="37"/>
  <c r="G16" i="37"/>
  <c r="M15" i="37"/>
  <c r="K15" i="37"/>
  <c r="J15" i="37"/>
  <c r="I15" i="37"/>
  <c r="G15" i="37"/>
  <c r="M14" i="37"/>
  <c r="K14" i="37"/>
  <c r="J14" i="37"/>
  <c r="I14" i="37"/>
  <c r="G14" i="37"/>
  <c r="M13" i="37"/>
  <c r="K13" i="37"/>
  <c r="J13" i="37"/>
  <c r="I13" i="37"/>
  <c r="G13" i="37"/>
  <c r="M12" i="37"/>
  <c r="K12" i="37"/>
  <c r="J12" i="37"/>
  <c r="I12" i="37"/>
  <c r="G12" i="37"/>
  <c r="M11" i="37"/>
  <c r="K11" i="37"/>
  <c r="J11" i="37"/>
  <c r="I11" i="37"/>
  <c r="G11" i="37"/>
  <c r="M10" i="37"/>
  <c r="K10" i="37"/>
  <c r="J10" i="37"/>
  <c r="I10" i="37"/>
  <c r="G10" i="37"/>
  <c r="M9" i="37"/>
  <c r="K9" i="37"/>
  <c r="J9" i="37"/>
  <c r="I9" i="37"/>
  <c r="G9" i="37"/>
  <c r="M8" i="37"/>
  <c r="K8" i="37"/>
  <c r="J8" i="37"/>
  <c r="I8" i="37"/>
  <c r="G8" i="37"/>
  <c r="M10" i="36"/>
  <c r="L10" i="36"/>
  <c r="K10" i="36"/>
  <c r="J10" i="36"/>
  <c r="I10" i="36"/>
  <c r="H10" i="36"/>
  <c r="G10" i="36"/>
  <c r="F10" i="36"/>
  <c r="M9" i="36"/>
  <c r="K9" i="36"/>
  <c r="I9" i="36"/>
  <c r="G9" i="36"/>
  <c r="M8" i="36"/>
  <c r="K8" i="36"/>
  <c r="I8" i="36"/>
  <c r="G8" i="36"/>
  <c r="M7" i="36"/>
  <c r="K7" i="36"/>
  <c r="I7" i="36"/>
  <c r="G7" i="36"/>
  <c r="M87" i="35"/>
  <c r="K87" i="35"/>
  <c r="I87" i="35"/>
  <c r="G87" i="35"/>
  <c r="F87" i="35"/>
  <c r="M86" i="35"/>
  <c r="K86" i="35"/>
  <c r="J86" i="35"/>
  <c r="I86" i="35"/>
  <c r="G86" i="35"/>
  <c r="M85" i="35"/>
  <c r="K85" i="35"/>
  <c r="J85" i="35"/>
  <c r="I85" i="35"/>
  <c r="G85" i="35"/>
  <c r="M84" i="35"/>
  <c r="K84" i="35"/>
  <c r="J84" i="35"/>
  <c r="I84" i="35"/>
  <c r="G84" i="35"/>
  <c r="M83" i="35"/>
  <c r="K83" i="35"/>
  <c r="J83" i="35"/>
  <c r="I83" i="35"/>
  <c r="G83" i="35"/>
  <c r="M82" i="35"/>
  <c r="K82" i="35"/>
  <c r="J82" i="35"/>
  <c r="I82" i="35"/>
  <c r="G82" i="35"/>
  <c r="M81" i="35"/>
  <c r="K81" i="35"/>
  <c r="J81" i="35"/>
  <c r="I81" i="35"/>
  <c r="G81" i="35"/>
  <c r="M80" i="35"/>
  <c r="K80" i="35"/>
  <c r="J80" i="35"/>
  <c r="I80" i="35"/>
  <c r="G80" i="35"/>
  <c r="M79" i="35"/>
  <c r="K79" i="35"/>
  <c r="J79" i="35"/>
  <c r="I79" i="35"/>
  <c r="G79" i="35"/>
  <c r="M78" i="35"/>
  <c r="K78" i="35"/>
  <c r="J78" i="35"/>
  <c r="I78" i="35"/>
  <c r="G78" i="35"/>
  <c r="M77" i="35"/>
  <c r="K77" i="35"/>
  <c r="J77" i="35"/>
  <c r="I77" i="35"/>
  <c r="G77" i="35"/>
  <c r="M76" i="35"/>
  <c r="K76" i="35"/>
  <c r="J76" i="35"/>
  <c r="I76" i="35"/>
  <c r="G76" i="35"/>
  <c r="M75" i="35"/>
  <c r="K75" i="35"/>
  <c r="J75" i="35"/>
  <c r="I75" i="35"/>
  <c r="G75" i="35"/>
  <c r="M74" i="35"/>
  <c r="K74" i="35"/>
  <c r="J74" i="35"/>
  <c r="I74" i="35"/>
  <c r="G74" i="35"/>
  <c r="M73" i="35"/>
  <c r="K73" i="35"/>
  <c r="J73" i="35"/>
  <c r="I73" i="35"/>
  <c r="G73" i="35"/>
  <c r="M72" i="35"/>
  <c r="K72" i="35"/>
  <c r="J72" i="35"/>
  <c r="I72" i="35"/>
  <c r="G72" i="35"/>
  <c r="M71" i="35"/>
  <c r="K71" i="35"/>
  <c r="J71" i="35"/>
  <c r="I71" i="35"/>
  <c r="G71" i="35"/>
  <c r="M70" i="35"/>
  <c r="K70" i="35"/>
  <c r="J70" i="35"/>
  <c r="I70" i="35"/>
  <c r="G70" i="35"/>
  <c r="M69" i="35"/>
  <c r="K69" i="35"/>
  <c r="J69" i="35"/>
  <c r="I69" i="35"/>
  <c r="G69" i="35"/>
  <c r="M68" i="35"/>
  <c r="K68" i="35"/>
  <c r="J68" i="35"/>
  <c r="I68" i="35"/>
  <c r="G68" i="35"/>
  <c r="M67" i="35"/>
  <c r="K67" i="35"/>
  <c r="J67" i="35"/>
  <c r="I67" i="35"/>
  <c r="G67" i="35"/>
  <c r="M66" i="35"/>
  <c r="K66" i="35"/>
  <c r="I66" i="35"/>
  <c r="G66" i="35"/>
  <c r="M65" i="35"/>
  <c r="K65" i="35"/>
  <c r="I65" i="35"/>
  <c r="G65" i="35"/>
  <c r="M64" i="35"/>
  <c r="K64" i="35"/>
  <c r="I64" i="35"/>
  <c r="G64" i="35"/>
  <c r="M63" i="35"/>
  <c r="K63" i="35"/>
  <c r="I63" i="35"/>
  <c r="G63" i="35"/>
  <c r="M62" i="35"/>
  <c r="K62" i="35"/>
  <c r="I62" i="35"/>
  <c r="G62" i="35"/>
  <c r="M61" i="35"/>
  <c r="K61" i="35"/>
  <c r="J61" i="35"/>
  <c r="I61" i="35"/>
  <c r="G61" i="35"/>
  <c r="M60" i="35"/>
  <c r="K60" i="35"/>
  <c r="J60" i="35"/>
  <c r="I60" i="35"/>
  <c r="G60" i="35"/>
  <c r="M59" i="35"/>
  <c r="K59" i="35"/>
  <c r="J59" i="35"/>
  <c r="I59" i="35"/>
  <c r="G59" i="35"/>
  <c r="M58" i="35"/>
  <c r="K58" i="35"/>
  <c r="J58" i="35"/>
  <c r="I58" i="35"/>
  <c r="G58" i="35"/>
  <c r="M57" i="35"/>
  <c r="K57" i="35"/>
  <c r="J57" i="35"/>
  <c r="I57" i="35"/>
  <c r="G57" i="35"/>
  <c r="M56" i="35"/>
  <c r="K56" i="35"/>
  <c r="J56" i="35"/>
  <c r="I56" i="35"/>
  <c r="G56" i="35"/>
  <c r="M55" i="35"/>
  <c r="K55" i="35"/>
  <c r="J55" i="35"/>
  <c r="I55" i="35"/>
  <c r="G55" i="35"/>
  <c r="M54" i="35"/>
  <c r="K54" i="35"/>
  <c r="J54" i="35"/>
  <c r="I54" i="35"/>
  <c r="G54" i="35"/>
  <c r="M53" i="35"/>
  <c r="K53" i="35"/>
  <c r="J53" i="35"/>
  <c r="I53" i="35"/>
  <c r="G53" i="35"/>
  <c r="M52" i="35"/>
  <c r="K52" i="35"/>
  <c r="J52" i="35"/>
  <c r="I52" i="35"/>
  <c r="G52" i="35"/>
  <c r="M51" i="35"/>
  <c r="K51" i="35"/>
  <c r="J51" i="35"/>
  <c r="I51" i="35"/>
  <c r="G51" i="35"/>
  <c r="M50" i="35"/>
  <c r="K50" i="35"/>
  <c r="J50" i="35"/>
  <c r="I50" i="35"/>
  <c r="G50" i="35"/>
  <c r="M49" i="35"/>
  <c r="K49" i="35"/>
  <c r="J49" i="35"/>
  <c r="I49" i="35"/>
  <c r="G49" i="35"/>
  <c r="M48" i="35"/>
  <c r="K48" i="35"/>
  <c r="J48" i="35"/>
  <c r="I48" i="35"/>
  <c r="G48" i="35"/>
  <c r="M47" i="35"/>
  <c r="K47" i="35"/>
  <c r="J47" i="35"/>
  <c r="I47" i="35"/>
  <c r="G47" i="35"/>
  <c r="M46" i="35"/>
  <c r="K46" i="35"/>
  <c r="I46" i="35"/>
  <c r="G46" i="35"/>
  <c r="M45" i="35"/>
  <c r="K45" i="35"/>
  <c r="J45" i="35"/>
  <c r="I45" i="35"/>
  <c r="G45" i="35"/>
  <c r="M44" i="35"/>
  <c r="K44" i="35"/>
  <c r="J44" i="35"/>
  <c r="I44" i="35"/>
  <c r="G44" i="35"/>
  <c r="M43" i="35"/>
  <c r="K43" i="35"/>
  <c r="J43" i="35"/>
  <c r="I43" i="35"/>
  <c r="G43" i="35"/>
  <c r="M42" i="35"/>
  <c r="K42" i="35"/>
  <c r="J42" i="35"/>
  <c r="I42" i="35"/>
  <c r="G42" i="35"/>
  <c r="M41" i="35"/>
  <c r="K41" i="35"/>
  <c r="J41" i="35"/>
  <c r="I41" i="35"/>
  <c r="G41" i="35"/>
  <c r="M40" i="35"/>
  <c r="K40" i="35"/>
  <c r="J40" i="35"/>
  <c r="I40" i="35"/>
  <c r="G40" i="35"/>
  <c r="M39" i="35"/>
  <c r="K39" i="35"/>
  <c r="J39" i="35"/>
  <c r="I39" i="35"/>
  <c r="G39" i="35"/>
  <c r="M38" i="35"/>
  <c r="K38" i="35"/>
  <c r="J38" i="35"/>
  <c r="I38" i="35"/>
  <c r="G38" i="35"/>
  <c r="M37" i="35"/>
  <c r="K37" i="35"/>
  <c r="J37" i="35"/>
  <c r="I37" i="35"/>
  <c r="G37" i="35"/>
  <c r="M36" i="35"/>
  <c r="K36" i="35"/>
  <c r="J36" i="35"/>
  <c r="I36" i="35"/>
  <c r="G36" i="35"/>
  <c r="M35" i="35"/>
  <c r="K35" i="35"/>
  <c r="J35" i="35"/>
  <c r="I35" i="35"/>
  <c r="G35" i="35"/>
  <c r="M34" i="35"/>
  <c r="K34" i="35"/>
  <c r="J34" i="35"/>
  <c r="I34" i="35"/>
  <c r="G34" i="35"/>
  <c r="M33" i="35"/>
  <c r="K33" i="35"/>
  <c r="J33" i="35"/>
  <c r="I33" i="35"/>
  <c r="G33" i="35"/>
  <c r="M32" i="35"/>
  <c r="K32" i="35"/>
  <c r="J32" i="35"/>
  <c r="I32" i="35"/>
  <c r="G32" i="35"/>
  <c r="M31" i="35"/>
  <c r="K31" i="35"/>
  <c r="J31" i="35"/>
  <c r="I31" i="35"/>
  <c r="G31" i="35"/>
  <c r="M30" i="35"/>
  <c r="K30" i="35"/>
  <c r="J30" i="35"/>
  <c r="I30" i="35"/>
  <c r="G30" i="35"/>
  <c r="M29" i="35"/>
  <c r="K29" i="35"/>
  <c r="J29" i="35"/>
  <c r="I29" i="35"/>
  <c r="G29" i="35"/>
  <c r="M28" i="35"/>
  <c r="K28" i="35"/>
  <c r="J28" i="35"/>
  <c r="I28" i="35"/>
  <c r="G28" i="35"/>
  <c r="M27" i="35"/>
  <c r="K27" i="35"/>
  <c r="J27" i="35"/>
  <c r="I27" i="35"/>
  <c r="G27" i="35"/>
  <c r="M26" i="35"/>
  <c r="K26" i="35"/>
  <c r="J26" i="35"/>
  <c r="I26" i="35"/>
  <c r="G26" i="35"/>
  <c r="M25" i="35"/>
  <c r="K25" i="35"/>
  <c r="J25" i="35"/>
  <c r="I25" i="35"/>
  <c r="G25" i="35"/>
  <c r="M24" i="35"/>
  <c r="K24" i="35"/>
  <c r="J24" i="35"/>
  <c r="I24" i="35"/>
  <c r="G24" i="35"/>
  <c r="M23" i="35"/>
  <c r="K23" i="35"/>
  <c r="J23" i="35"/>
  <c r="I23" i="35"/>
  <c r="G23" i="35"/>
  <c r="M22" i="35"/>
  <c r="K22" i="35"/>
  <c r="J22" i="35"/>
  <c r="I22" i="35"/>
  <c r="G22" i="35"/>
  <c r="M21" i="35"/>
  <c r="K21" i="35"/>
  <c r="J21" i="35"/>
  <c r="I21" i="35"/>
  <c r="G21" i="35"/>
  <c r="M20" i="35"/>
  <c r="K20" i="35"/>
  <c r="J20" i="35"/>
  <c r="I20" i="35"/>
  <c r="G20" i="35"/>
  <c r="M19" i="35"/>
  <c r="K19" i="35"/>
  <c r="J19" i="35"/>
  <c r="I19" i="35"/>
  <c r="G19" i="35"/>
  <c r="M18" i="35"/>
  <c r="K18" i="35"/>
  <c r="J18" i="35"/>
  <c r="I18" i="35"/>
  <c r="G18" i="35"/>
  <c r="M17" i="35"/>
  <c r="K17" i="35"/>
  <c r="J17" i="35"/>
  <c r="I17" i="35"/>
  <c r="G17" i="35"/>
  <c r="M16" i="35"/>
  <c r="K16" i="35"/>
  <c r="J16" i="35"/>
  <c r="I16" i="35"/>
  <c r="G16" i="35"/>
  <c r="M15" i="35"/>
  <c r="K15" i="35"/>
  <c r="J15" i="35"/>
  <c r="I15" i="35"/>
  <c r="G15" i="35"/>
  <c r="M14" i="35"/>
  <c r="K14" i="35"/>
  <c r="J14" i="35"/>
  <c r="I14" i="35"/>
  <c r="G14" i="35"/>
  <c r="M13" i="35"/>
  <c r="K13" i="35"/>
  <c r="J13" i="35"/>
  <c r="I13" i="35"/>
  <c r="G13" i="35"/>
  <c r="M12" i="35"/>
  <c r="K12" i="35"/>
  <c r="J12" i="35"/>
  <c r="I12" i="35"/>
  <c r="G12" i="35"/>
  <c r="M11" i="35"/>
  <c r="K11" i="35"/>
  <c r="J11" i="35"/>
  <c r="I11" i="35"/>
  <c r="G11" i="35"/>
  <c r="M10" i="35"/>
  <c r="K10" i="35"/>
  <c r="J10" i="35"/>
  <c r="I10" i="35"/>
  <c r="G10" i="35"/>
  <c r="M9" i="35"/>
  <c r="K9" i="35"/>
  <c r="J9" i="35"/>
  <c r="I9" i="35"/>
  <c r="G9" i="35"/>
  <c r="M8" i="35"/>
  <c r="K8" i="35"/>
  <c r="J8" i="35"/>
  <c r="I8" i="35"/>
  <c r="G8" i="35"/>
  <c r="M10" i="34"/>
  <c r="L10" i="34"/>
  <c r="K10" i="34"/>
  <c r="J10" i="34"/>
  <c r="I10" i="34"/>
  <c r="H10" i="34"/>
  <c r="G10" i="34"/>
  <c r="F10" i="34"/>
  <c r="M9" i="34"/>
  <c r="K9" i="34"/>
  <c r="I9" i="34"/>
  <c r="G9" i="34"/>
  <c r="M8" i="34"/>
  <c r="K8" i="34"/>
  <c r="I8" i="34"/>
  <c r="G8" i="34"/>
  <c r="M7" i="34"/>
  <c r="K7" i="34"/>
  <c r="I7" i="34"/>
  <c r="G7" i="34"/>
  <c r="M87" i="33"/>
  <c r="K87" i="33"/>
  <c r="I87" i="33"/>
  <c r="G87" i="33"/>
  <c r="F87" i="33"/>
  <c r="M86" i="33"/>
  <c r="K86" i="33"/>
  <c r="J86" i="33"/>
  <c r="I86" i="33"/>
  <c r="G86" i="33"/>
  <c r="M85" i="33"/>
  <c r="K85" i="33"/>
  <c r="J85" i="33"/>
  <c r="I85" i="33"/>
  <c r="G85" i="33"/>
  <c r="M84" i="33"/>
  <c r="K84" i="33"/>
  <c r="J84" i="33"/>
  <c r="I84" i="33"/>
  <c r="G84" i="33"/>
  <c r="M83" i="33"/>
  <c r="K83" i="33"/>
  <c r="J83" i="33"/>
  <c r="I83" i="33"/>
  <c r="G83" i="33"/>
  <c r="M82" i="33"/>
  <c r="K82" i="33"/>
  <c r="J82" i="33"/>
  <c r="I82" i="33"/>
  <c r="G82" i="33"/>
  <c r="M81" i="33"/>
  <c r="K81" i="33"/>
  <c r="J81" i="33"/>
  <c r="I81" i="33"/>
  <c r="G81" i="33"/>
  <c r="M80" i="33"/>
  <c r="K80" i="33"/>
  <c r="J80" i="33"/>
  <c r="I80" i="33"/>
  <c r="G80" i="33"/>
  <c r="M79" i="33"/>
  <c r="K79" i="33"/>
  <c r="J79" i="33"/>
  <c r="I79" i="33"/>
  <c r="G79" i="33"/>
  <c r="M78" i="33"/>
  <c r="K78" i="33"/>
  <c r="J78" i="33"/>
  <c r="I78" i="33"/>
  <c r="G78" i="33"/>
  <c r="M77" i="33"/>
  <c r="K77" i="33"/>
  <c r="J77" i="33"/>
  <c r="I77" i="33"/>
  <c r="G77" i="33"/>
  <c r="M76" i="33"/>
  <c r="K76" i="33"/>
  <c r="J76" i="33"/>
  <c r="I76" i="33"/>
  <c r="G76" i="33"/>
  <c r="M75" i="33"/>
  <c r="K75" i="33"/>
  <c r="J75" i="33"/>
  <c r="I75" i="33"/>
  <c r="G75" i="33"/>
  <c r="M74" i="33"/>
  <c r="K74" i="33"/>
  <c r="J74" i="33"/>
  <c r="I74" i="33"/>
  <c r="G74" i="33"/>
  <c r="M73" i="33"/>
  <c r="K73" i="33"/>
  <c r="J73" i="33"/>
  <c r="I73" i="33"/>
  <c r="G73" i="33"/>
  <c r="M72" i="33"/>
  <c r="K72" i="33"/>
  <c r="J72" i="33"/>
  <c r="I72" i="33"/>
  <c r="G72" i="33"/>
  <c r="M71" i="33"/>
  <c r="K71" i="33"/>
  <c r="J71" i="33"/>
  <c r="I71" i="33"/>
  <c r="G71" i="33"/>
  <c r="M70" i="33"/>
  <c r="K70" i="33"/>
  <c r="J70" i="33"/>
  <c r="I70" i="33"/>
  <c r="G70" i="33"/>
  <c r="M69" i="33"/>
  <c r="K69" i="33"/>
  <c r="J69" i="33"/>
  <c r="I69" i="33"/>
  <c r="G69" i="33"/>
  <c r="M68" i="33"/>
  <c r="K68" i="33"/>
  <c r="J68" i="33"/>
  <c r="I68" i="33"/>
  <c r="G68" i="33"/>
  <c r="M67" i="33"/>
  <c r="K67" i="33"/>
  <c r="J67" i="33"/>
  <c r="I67" i="33"/>
  <c r="G67" i="33"/>
  <c r="M66" i="33"/>
  <c r="K66" i="33"/>
  <c r="I66" i="33"/>
  <c r="G66" i="33"/>
  <c r="M65" i="33"/>
  <c r="K65" i="33"/>
  <c r="I65" i="33"/>
  <c r="G65" i="33"/>
  <c r="M64" i="33"/>
  <c r="K64" i="33"/>
  <c r="I64" i="33"/>
  <c r="G64" i="33"/>
  <c r="M63" i="33"/>
  <c r="K63" i="33"/>
  <c r="I63" i="33"/>
  <c r="G63" i="33"/>
  <c r="M62" i="33"/>
  <c r="K62" i="33"/>
  <c r="I62" i="33"/>
  <c r="G62" i="33"/>
  <c r="M61" i="33"/>
  <c r="K61" i="33"/>
  <c r="J61" i="33"/>
  <c r="I61" i="33"/>
  <c r="G61" i="33"/>
  <c r="M60" i="33"/>
  <c r="K60" i="33"/>
  <c r="J60" i="33"/>
  <c r="I60" i="33"/>
  <c r="G60" i="33"/>
  <c r="M59" i="33"/>
  <c r="K59" i="33"/>
  <c r="J59" i="33"/>
  <c r="I59" i="33"/>
  <c r="G59" i="33"/>
  <c r="M58" i="33"/>
  <c r="K58" i="33"/>
  <c r="J58" i="33"/>
  <c r="I58" i="33"/>
  <c r="G58" i="33"/>
  <c r="M57" i="33"/>
  <c r="K57" i="33"/>
  <c r="J57" i="33"/>
  <c r="I57" i="33"/>
  <c r="G57" i="33"/>
  <c r="M56" i="33"/>
  <c r="K56" i="33"/>
  <c r="J56" i="33"/>
  <c r="I56" i="33"/>
  <c r="G56" i="33"/>
  <c r="M55" i="33"/>
  <c r="K55" i="33"/>
  <c r="J55" i="33"/>
  <c r="I55" i="33"/>
  <c r="G55" i="33"/>
  <c r="M54" i="33"/>
  <c r="K54" i="33"/>
  <c r="J54" i="33"/>
  <c r="I54" i="33"/>
  <c r="G54" i="33"/>
  <c r="M53" i="33"/>
  <c r="K53" i="33"/>
  <c r="J53" i="33"/>
  <c r="I53" i="33"/>
  <c r="G53" i="33"/>
  <c r="M52" i="33"/>
  <c r="K52" i="33"/>
  <c r="J52" i="33"/>
  <c r="I52" i="33"/>
  <c r="G52" i="33"/>
  <c r="M51" i="33"/>
  <c r="K51" i="33"/>
  <c r="J51" i="33"/>
  <c r="I51" i="33"/>
  <c r="G51" i="33"/>
  <c r="M50" i="33"/>
  <c r="K50" i="33"/>
  <c r="J50" i="33"/>
  <c r="I50" i="33"/>
  <c r="G50" i="33"/>
  <c r="M49" i="33"/>
  <c r="K49" i="33"/>
  <c r="J49" i="33"/>
  <c r="I49" i="33"/>
  <c r="G49" i="33"/>
  <c r="M48" i="33"/>
  <c r="K48" i="33"/>
  <c r="J48" i="33"/>
  <c r="I48" i="33"/>
  <c r="G48" i="33"/>
  <c r="M47" i="33"/>
  <c r="K47" i="33"/>
  <c r="J47" i="33"/>
  <c r="I47" i="33"/>
  <c r="G47" i="33"/>
  <c r="M46" i="33"/>
  <c r="K46" i="33"/>
  <c r="I46" i="33"/>
  <c r="G46" i="33"/>
  <c r="M45" i="33"/>
  <c r="K45" i="33"/>
  <c r="J45" i="33"/>
  <c r="I45" i="33"/>
  <c r="G45" i="33"/>
  <c r="M44" i="33"/>
  <c r="K44" i="33"/>
  <c r="J44" i="33"/>
  <c r="I44" i="33"/>
  <c r="G44" i="33"/>
  <c r="M43" i="33"/>
  <c r="K43" i="33"/>
  <c r="J43" i="33"/>
  <c r="I43" i="33"/>
  <c r="G43" i="33"/>
  <c r="M42" i="33"/>
  <c r="K42" i="33"/>
  <c r="J42" i="33"/>
  <c r="I42" i="33"/>
  <c r="G42" i="33"/>
  <c r="M41" i="33"/>
  <c r="K41" i="33"/>
  <c r="J41" i="33"/>
  <c r="I41" i="33"/>
  <c r="G41" i="33"/>
  <c r="M40" i="33"/>
  <c r="K40" i="33"/>
  <c r="J40" i="33"/>
  <c r="I40" i="33"/>
  <c r="G40" i="33"/>
  <c r="M39" i="33"/>
  <c r="K39" i="33"/>
  <c r="J39" i="33"/>
  <c r="I39" i="33"/>
  <c r="G39" i="33"/>
  <c r="M38" i="33"/>
  <c r="K38" i="33"/>
  <c r="J38" i="33"/>
  <c r="I38" i="33"/>
  <c r="G38" i="33"/>
  <c r="M37" i="33"/>
  <c r="K37" i="33"/>
  <c r="J37" i="33"/>
  <c r="I37" i="33"/>
  <c r="G37" i="33"/>
  <c r="M36" i="33"/>
  <c r="K36" i="33"/>
  <c r="J36" i="33"/>
  <c r="I36" i="33"/>
  <c r="G36" i="33"/>
  <c r="M35" i="33"/>
  <c r="K35" i="33"/>
  <c r="J35" i="33"/>
  <c r="I35" i="33"/>
  <c r="G35" i="33"/>
  <c r="M34" i="33"/>
  <c r="K34" i="33"/>
  <c r="J34" i="33"/>
  <c r="I34" i="33"/>
  <c r="G34" i="33"/>
  <c r="M33" i="33"/>
  <c r="K33" i="33"/>
  <c r="J33" i="33"/>
  <c r="I33" i="33"/>
  <c r="G33" i="33"/>
  <c r="M32" i="33"/>
  <c r="K32" i="33"/>
  <c r="J32" i="33"/>
  <c r="I32" i="33"/>
  <c r="G32" i="33"/>
  <c r="M31" i="33"/>
  <c r="K31" i="33"/>
  <c r="J31" i="33"/>
  <c r="I31" i="33"/>
  <c r="G31" i="33"/>
  <c r="M30" i="33"/>
  <c r="K30" i="33"/>
  <c r="J30" i="33"/>
  <c r="I30" i="33"/>
  <c r="G30" i="33"/>
  <c r="M29" i="33"/>
  <c r="K29" i="33"/>
  <c r="J29" i="33"/>
  <c r="I29" i="33"/>
  <c r="G29" i="33"/>
  <c r="M28" i="33"/>
  <c r="K28" i="33"/>
  <c r="J28" i="33"/>
  <c r="I28" i="33"/>
  <c r="G28" i="33"/>
  <c r="M27" i="33"/>
  <c r="K27" i="33"/>
  <c r="J27" i="33"/>
  <c r="I27" i="33"/>
  <c r="G27" i="33"/>
  <c r="M26" i="33"/>
  <c r="K26" i="33"/>
  <c r="J26" i="33"/>
  <c r="I26" i="33"/>
  <c r="G26" i="33"/>
  <c r="M25" i="33"/>
  <c r="K25" i="33"/>
  <c r="J25" i="33"/>
  <c r="I25" i="33"/>
  <c r="G25" i="33"/>
  <c r="M24" i="33"/>
  <c r="K24" i="33"/>
  <c r="J24" i="33"/>
  <c r="I24" i="33"/>
  <c r="G24" i="33"/>
  <c r="M23" i="33"/>
  <c r="K23" i="33"/>
  <c r="J23" i="33"/>
  <c r="I23" i="33"/>
  <c r="G23" i="33"/>
  <c r="M22" i="33"/>
  <c r="K22" i="33"/>
  <c r="J22" i="33"/>
  <c r="I22" i="33"/>
  <c r="G22" i="33"/>
  <c r="M21" i="33"/>
  <c r="K21" i="33"/>
  <c r="J21" i="33"/>
  <c r="I21" i="33"/>
  <c r="G21" i="33"/>
  <c r="M20" i="33"/>
  <c r="K20" i="33"/>
  <c r="J20" i="33"/>
  <c r="I20" i="33"/>
  <c r="G20" i="33"/>
  <c r="M19" i="33"/>
  <c r="K19" i="33"/>
  <c r="J19" i="33"/>
  <c r="I19" i="33"/>
  <c r="G19" i="33"/>
  <c r="M18" i="33"/>
  <c r="K18" i="33"/>
  <c r="J18" i="33"/>
  <c r="I18" i="33"/>
  <c r="G18" i="33"/>
  <c r="M17" i="33"/>
  <c r="K17" i="33"/>
  <c r="J17" i="33"/>
  <c r="I17" i="33"/>
  <c r="G17" i="33"/>
  <c r="M16" i="33"/>
  <c r="K16" i="33"/>
  <c r="J16" i="33"/>
  <c r="I16" i="33"/>
  <c r="G16" i="33"/>
  <c r="M15" i="33"/>
  <c r="K15" i="33"/>
  <c r="J15" i="33"/>
  <c r="I15" i="33"/>
  <c r="G15" i="33"/>
  <c r="M14" i="33"/>
  <c r="K14" i="33"/>
  <c r="J14" i="33"/>
  <c r="I14" i="33"/>
  <c r="G14" i="33"/>
  <c r="M13" i="33"/>
  <c r="K13" i="33"/>
  <c r="J13" i="33"/>
  <c r="I13" i="33"/>
  <c r="G13" i="33"/>
  <c r="M12" i="33"/>
  <c r="K12" i="33"/>
  <c r="J12" i="33"/>
  <c r="I12" i="33"/>
  <c r="G12" i="33"/>
  <c r="M11" i="33"/>
  <c r="K11" i="33"/>
  <c r="J11" i="33"/>
  <c r="I11" i="33"/>
  <c r="G11" i="33"/>
  <c r="M10" i="33"/>
  <c r="K10" i="33"/>
  <c r="J10" i="33"/>
  <c r="I10" i="33"/>
  <c r="G10" i="33"/>
  <c r="M9" i="33"/>
  <c r="K9" i="33"/>
  <c r="J9" i="33"/>
  <c r="I9" i="33"/>
  <c r="G9" i="33"/>
  <c r="M8" i="33"/>
  <c r="K8" i="33"/>
  <c r="J8" i="33"/>
  <c r="I8" i="33"/>
  <c r="G8" i="33"/>
  <c r="M10" i="32"/>
  <c r="L10" i="32"/>
  <c r="K10" i="32"/>
  <c r="J10" i="32"/>
  <c r="I10" i="32"/>
  <c r="H10" i="32"/>
  <c r="G10" i="32"/>
  <c r="F10" i="32"/>
  <c r="M9" i="32"/>
  <c r="K9" i="32"/>
  <c r="I9" i="32"/>
  <c r="G9" i="32"/>
  <c r="M8" i="32"/>
  <c r="K8" i="32"/>
  <c r="I8" i="32"/>
  <c r="G8" i="32"/>
  <c r="M7" i="32"/>
  <c r="K7" i="32"/>
  <c r="I7" i="32"/>
  <c r="G7" i="32"/>
  <c r="M87" i="31"/>
  <c r="K87" i="31"/>
  <c r="I87" i="31"/>
  <c r="G87" i="31"/>
  <c r="F87" i="31"/>
  <c r="M86" i="31"/>
  <c r="K86" i="31"/>
  <c r="J86" i="31"/>
  <c r="I86" i="31"/>
  <c r="G86" i="31"/>
  <c r="M85" i="31"/>
  <c r="K85" i="31"/>
  <c r="J85" i="31"/>
  <c r="I85" i="31"/>
  <c r="G85" i="31"/>
  <c r="M84" i="31"/>
  <c r="K84" i="31"/>
  <c r="J84" i="31"/>
  <c r="I84" i="31"/>
  <c r="G84" i="31"/>
  <c r="M83" i="31"/>
  <c r="K83" i="31"/>
  <c r="J83" i="31"/>
  <c r="I83" i="31"/>
  <c r="G83" i="31"/>
  <c r="M82" i="31"/>
  <c r="K82" i="31"/>
  <c r="J82" i="31"/>
  <c r="I82" i="31"/>
  <c r="G82" i="31"/>
  <c r="M81" i="31"/>
  <c r="K81" i="31"/>
  <c r="J81" i="31"/>
  <c r="I81" i="31"/>
  <c r="G81" i="31"/>
  <c r="M80" i="31"/>
  <c r="K80" i="31"/>
  <c r="J80" i="31"/>
  <c r="I80" i="31"/>
  <c r="G80" i="31"/>
  <c r="M79" i="31"/>
  <c r="K79" i="31"/>
  <c r="J79" i="31"/>
  <c r="I79" i="31"/>
  <c r="G79" i="31"/>
  <c r="M78" i="31"/>
  <c r="K78" i="31"/>
  <c r="J78" i="31"/>
  <c r="I78" i="31"/>
  <c r="G78" i="31"/>
  <c r="M77" i="31"/>
  <c r="K77" i="31"/>
  <c r="J77" i="31"/>
  <c r="I77" i="31"/>
  <c r="G77" i="31"/>
  <c r="M76" i="31"/>
  <c r="K76" i="31"/>
  <c r="J76" i="31"/>
  <c r="I76" i="31"/>
  <c r="G76" i="31"/>
  <c r="M75" i="31"/>
  <c r="K75" i="31"/>
  <c r="J75" i="31"/>
  <c r="I75" i="31"/>
  <c r="G75" i="31"/>
  <c r="M74" i="31"/>
  <c r="K74" i="31"/>
  <c r="J74" i="31"/>
  <c r="I74" i="31"/>
  <c r="G74" i="31"/>
  <c r="M73" i="31"/>
  <c r="K73" i="31"/>
  <c r="J73" i="31"/>
  <c r="I73" i="31"/>
  <c r="G73" i="31"/>
  <c r="M72" i="31"/>
  <c r="K72" i="31"/>
  <c r="J72" i="31"/>
  <c r="I72" i="31"/>
  <c r="G72" i="31"/>
  <c r="M71" i="31"/>
  <c r="K71" i="31"/>
  <c r="J71" i="31"/>
  <c r="I71" i="31"/>
  <c r="G71" i="31"/>
  <c r="M70" i="31"/>
  <c r="K70" i="31"/>
  <c r="J70" i="31"/>
  <c r="I70" i="31"/>
  <c r="G70" i="31"/>
  <c r="M69" i="31"/>
  <c r="K69" i="31"/>
  <c r="J69" i="31"/>
  <c r="I69" i="31"/>
  <c r="G69" i="31"/>
  <c r="M68" i="31"/>
  <c r="K68" i="31"/>
  <c r="J68" i="31"/>
  <c r="I68" i="31"/>
  <c r="G68" i="31"/>
  <c r="M67" i="31"/>
  <c r="K67" i="31"/>
  <c r="J67" i="31"/>
  <c r="I67" i="31"/>
  <c r="G67" i="31"/>
  <c r="M66" i="31"/>
  <c r="K66" i="31"/>
  <c r="I66" i="31"/>
  <c r="G66" i="31"/>
  <c r="M65" i="31"/>
  <c r="K65" i="31"/>
  <c r="I65" i="31"/>
  <c r="G65" i="31"/>
  <c r="M64" i="31"/>
  <c r="K64" i="31"/>
  <c r="I64" i="31"/>
  <c r="G64" i="31"/>
  <c r="M63" i="31"/>
  <c r="K63" i="31"/>
  <c r="I63" i="31"/>
  <c r="G63" i="31"/>
  <c r="M62" i="31"/>
  <c r="K62" i="31"/>
  <c r="I62" i="31"/>
  <c r="G62" i="31"/>
  <c r="M61" i="31"/>
  <c r="K61" i="31"/>
  <c r="J61" i="31"/>
  <c r="I61" i="31"/>
  <c r="G61" i="31"/>
  <c r="M60" i="31"/>
  <c r="K60" i="31"/>
  <c r="J60" i="31"/>
  <c r="I60" i="31"/>
  <c r="G60" i="31"/>
  <c r="M59" i="31"/>
  <c r="K59" i="31"/>
  <c r="J59" i="31"/>
  <c r="I59" i="31"/>
  <c r="G59" i="31"/>
  <c r="M58" i="31"/>
  <c r="K58" i="31"/>
  <c r="J58" i="31"/>
  <c r="I58" i="31"/>
  <c r="G58" i="31"/>
  <c r="M57" i="31"/>
  <c r="K57" i="31"/>
  <c r="J57" i="31"/>
  <c r="I57" i="31"/>
  <c r="G57" i="31"/>
  <c r="M56" i="31"/>
  <c r="K56" i="31"/>
  <c r="J56" i="31"/>
  <c r="I56" i="31"/>
  <c r="G56" i="31"/>
  <c r="M55" i="31"/>
  <c r="K55" i="31"/>
  <c r="J55" i="31"/>
  <c r="I55" i="31"/>
  <c r="G55" i="31"/>
  <c r="M54" i="31"/>
  <c r="K54" i="31"/>
  <c r="J54" i="31"/>
  <c r="I54" i="31"/>
  <c r="G54" i="31"/>
  <c r="M53" i="31"/>
  <c r="K53" i="31"/>
  <c r="J53" i="31"/>
  <c r="I53" i="31"/>
  <c r="G53" i="31"/>
  <c r="M52" i="31"/>
  <c r="K52" i="31"/>
  <c r="J52" i="31"/>
  <c r="I52" i="31"/>
  <c r="G52" i="31"/>
  <c r="M51" i="31"/>
  <c r="K51" i="31"/>
  <c r="J51" i="31"/>
  <c r="I51" i="31"/>
  <c r="G51" i="31"/>
  <c r="M50" i="31"/>
  <c r="K50" i="31"/>
  <c r="J50" i="31"/>
  <c r="I50" i="31"/>
  <c r="G50" i="31"/>
  <c r="M49" i="31"/>
  <c r="K49" i="31"/>
  <c r="J49" i="31"/>
  <c r="I49" i="31"/>
  <c r="G49" i="31"/>
  <c r="M48" i="31"/>
  <c r="K48" i="31"/>
  <c r="J48" i="31"/>
  <c r="I48" i="31"/>
  <c r="G48" i="31"/>
  <c r="M47" i="31"/>
  <c r="K47" i="31"/>
  <c r="J47" i="31"/>
  <c r="I47" i="31"/>
  <c r="G47" i="31"/>
  <c r="M46" i="31"/>
  <c r="K46" i="31"/>
  <c r="I46" i="31"/>
  <c r="G46" i="31"/>
  <c r="M45" i="31"/>
  <c r="K45" i="31"/>
  <c r="J45" i="31"/>
  <c r="I45" i="31"/>
  <c r="G45" i="31"/>
  <c r="M44" i="31"/>
  <c r="K44" i="31"/>
  <c r="J44" i="31"/>
  <c r="I44" i="31"/>
  <c r="G44" i="31"/>
  <c r="M43" i="31"/>
  <c r="K43" i="31"/>
  <c r="J43" i="31"/>
  <c r="I43" i="31"/>
  <c r="G43" i="31"/>
  <c r="M42" i="31"/>
  <c r="K42" i="31"/>
  <c r="J42" i="31"/>
  <c r="I42" i="31"/>
  <c r="G42" i="31"/>
  <c r="M41" i="31"/>
  <c r="K41" i="31"/>
  <c r="J41" i="31"/>
  <c r="I41" i="31"/>
  <c r="G41" i="31"/>
  <c r="M40" i="31"/>
  <c r="K40" i="31"/>
  <c r="J40" i="31"/>
  <c r="I40" i="31"/>
  <c r="G40" i="31"/>
  <c r="M39" i="31"/>
  <c r="K39" i="31"/>
  <c r="J39" i="31"/>
  <c r="I39" i="31"/>
  <c r="G39" i="31"/>
  <c r="M38" i="31"/>
  <c r="K38" i="31"/>
  <c r="J38" i="31"/>
  <c r="I38" i="31"/>
  <c r="G38" i="31"/>
  <c r="M37" i="31"/>
  <c r="K37" i="31"/>
  <c r="J37" i="31"/>
  <c r="I37" i="31"/>
  <c r="G37" i="31"/>
  <c r="M36" i="31"/>
  <c r="K36" i="31"/>
  <c r="J36" i="31"/>
  <c r="I36" i="31"/>
  <c r="G36" i="31"/>
  <c r="M35" i="31"/>
  <c r="K35" i="31"/>
  <c r="J35" i="31"/>
  <c r="I35" i="31"/>
  <c r="G35" i="31"/>
  <c r="M34" i="31"/>
  <c r="K34" i="31"/>
  <c r="J34" i="31"/>
  <c r="I34" i="31"/>
  <c r="G34" i="31"/>
  <c r="M33" i="31"/>
  <c r="K33" i="31"/>
  <c r="J33" i="31"/>
  <c r="I33" i="31"/>
  <c r="G33" i="31"/>
  <c r="M32" i="31"/>
  <c r="K32" i="31"/>
  <c r="J32" i="31"/>
  <c r="I32" i="31"/>
  <c r="G32" i="31"/>
  <c r="M31" i="31"/>
  <c r="K31" i="31"/>
  <c r="J31" i="31"/>
  <c r="I31" i="31"/>
  <c r="G31" i="31"/>
  <c r="M30" i="31"/>
  <c r="K30" i="31"/>
  <c r="J30" i="31"/>
  <c r="I30" i="31"/>
  <c r="G30" i="31"/>
  <c r="M29" i="31"/>
  <c r="K29" i="31"/>
  <c r="J29" i="31"/>
  <c r="I29" i="31"/>
  <c r="G29" i="31"/>
  <c r="M28" i="31"/>
  <c r="K28" i="31"/>
  <c r="J28" i="31"/>
  <c r="I28" i="31"/>
  <c r="G28" i="31"/>
  <c r="M27" i="31"/>
  <c r="K27" i="31"/>
  <c r="J27" i="31"/>
  <c r="I27" i="31"/>
  <c r="G27" i="31"/>
  <c r="M26" i="31"/>
  <c r="K26" i="31"/>
  <c r="J26" i="31"/>
  <c r="I26" i="31"/>
  <c r="G26" i="31"/>
  <c r="M25" i="31"/>
  <c r="K25" i="31"/>
  <c r="J25" i="31"/>
  <c r="I25" i="31"/>
  <c r="G25" i="31"/>
  <c r="M24" i="31"/>
  <c r="K24" i="31"/>
  <c r="J24" i="31"/>
  <c r="I24" i="31"/>
  <c r="G24" i="31"/>
  <c r="M23" i="31"/>
  <c r="K23" i="31"/>
  <c r="J23" i="31"/>
  <c r="I23" i="31"/>
  <c r="G23" i="31"/>
  <c r="M22" i="31"/>
  <c r="K22" i="31"/>
  <c r="J22" i="31"/>
  <c r="I22" i="31"/>
  <c r="G22" i="31"/>
  <c r="M21" i="31"/>
  <c r="K21" i="31"/>
  <c r="J21" i="31"/>
  <c r="I21" i="31"/>
  <c r="G21" i="31"/>
  <c r="M20" i="31"/>
  <c r="K20" i="31"/>
  <c r="J20" i="31"/>
  <c r="I20" i="31"/>
  <c r="G20" i="31"/>
  <c r="M19" i="31"/>
  <c r="K19" i="31"/>
  <c r="J19" i="31"/>
  <c r="I19" i="31"/>
  <c r="G19" i="31"/>
  <c r="M18" i="31"/>
  <c r="K18" i="31"/>
  <c r="J18" i="31"/>
  <c r="I18" i="31"/>
  <c r="G18" i="31"/>
  <c r="M17" i="31"/>
  <c r="K17" i="31"/>
  <c r="J17" i="31"/>
  <c r="I17" i="31"/>
  <c r="G17" i="31"/>
  <c r="M16" i="31"/>
  <c r="K16" i="31"/>
  <c r="J16" i="31"/>
  <c r="I16" i="31"/>
  <c r="G16" i="31"/>
  <c r="M15" i="31"/>
  <c r="K15" i="31"/>
  <c r="J15" i="31"/>
  <c r="I15" i="31"/>
  <c r="G15" i="31"/>
  <c r="M14" i="31"/>
  <c r="K14" i="31"/>
  <c r="J14" i="31"/>
  <c r="I14" i="31"/>
  <c r="G14" i="31"/>
  <c r="M13" i="31"/>
  <c r="K13" i="31"/>
  <c r="J13" i="31"/>
  <c r="I13" i="31"/>
  <c r="G13" i="31"/>
  <c r="M12" i="31"/>
  <c r="K12" i="31"/>
  <c r="J12" i="31"/>
  <c r="I12" i="31"/>
  <c r="G12" i="31"/>
  <c r="M11" i="31"/>
  <c r="K11" i="31"/>
  <c r="J11" i="31"/>
  <c r="I11" i="31"/>
  <c r="G11" i="31"/>
  <c r="M10" i="31"/>
  <c r="K10" i="31"/>
  <c r="J10" i="31"/>
  <c r="I10" i="31"/>
  <c r="G10" i="31"/>
  <c r="M9" i="31"/>
  <c r="K9" i="31"/>
  <c r="J9" i="31"/>
  <c r="I9" i="31"/>
  <c r="G9" i="31"/>
  <c r="M8" i="31"/>
  <c r="K8" i="31"/>
  <c r="J8" i="31"/>
  <c r="I8" i="31"/>
  <c r="G8" i="31"/>
  <c r="M10" i="30"/>
  <c r="L10" i="30"/>
  <c r="K10" i="30"/>
  <c r="J10" i="30"/>
  <c r="I10" i="30"/>
  <c r="H10" i="30"/>
  <c r="G10" i="30"/>
  <c r="F10" i="30"/>
  <c r="M9" i="30"/>
  <c r="K9" i="30"/>
  <c r="I9" i="30"/>
  <c r="G9" i="30"/>
  <c r="M8" i="30"/>
  <c r="K8" i="30"/>
  <c r="I8" i="30"/>
  <c r="G8" i="30"/>
  <c r="M7" i="30"/>
  <c r="K7" i="30"/>
  <c r="I7" i="30"/>
  <c r="G7" i="30"/>
  <c r="M87" i="29"/>
  <c r="K87" i="29"/>
  <c r="I87" i="29"/>
  <c r="G87" i="29"/>
  <c r="F87" i="29"/>
  <c r="M86" i="29"/>
  <c r="K86" i="29"/>
  <c r="J86" i="29"/>
  <c r="I86" i="29"/>
  <c r="G86" i="29"/>
  <c r="M85" i="29"/>
  <c r="K85" i="29"/>
  <c r="J85" i="29"/>
  <c r="I85" i="29"/>
  <c r="G85" i="29"/>
  <c r="M84" i="29"/>
  <c r="K84" i="29"/>
  <c r="J84" i="29"/>
  <c r="I84" i="29"/>
  <c r="G84" i="29"/>
  <c r="M83" i="29"/>
  <c r="K83" i="29"/>
  <c r="J83" i="29"/>
  <c r="I83" i="29"/>
  <c r="G83" i="29"/>
  <c r="M82" i="29"/>
  <c r="K82" i="29"/>
  <c r="J82" i="29"/>
  <c r="I82" i="29"/>
  <c r="G82" i="29"/>
  <c r="M81" i="29"/>
  <c r="K81" i="29"/>
  <c r="J81" i="29"/>
  <c r="I81" i="29"/>
  <c r="G81" i="29"/>
  <c r="M80" i="29"/>
  <c r="K80" i="29"/>
  <c r="J80" i="29"/>
  <c r="I80" i="29"/>
  <c r="G80" i="29"/>
  <c r="M79" i="29"/>
  <c r="K79" i="29"/>
  <c r="J79" i="29"/>
  <c r="I79" i="29"/>
  <c r="G79" i="29"/>
  <c r="M78" i="29"/>
  <c r="K78" i="29"/>
  <c r="J78" i="29"/>
  <c r="I78" i="29"/>
  <c r="G78" i="29"/>
  <c r="M77" i="29"/>
  <c r="K77" i="29"/>
  <c r="J77" i="29"/>
  <c r="I77" i="29"/>
  <c r="G77" i="29"/>
  <c r="M76" i="29"/>
  <c r="K76" i="29"/>
  <c r="J76" i="29"/>
  <c r="I76" i="29"/>
  <c r="G76" i="29"/>
  <c r="M75" i="29"/>
  <c r="K75" i="29"/>
  <c r="J75" i="29"/>
  <c r="I75" i="29"/>
  <c r="G75" i="29"/>
  <c r="M74" i="29"/>
  <c r="K74" i="29"/>
  <c r="J74" i="29"/>
  <c r="I74" i="29"/>
  <c r="G74" i="29"/>
  <c r="M73" i="29"/>
  <c r="K73" i="29"/>
  <c r="J73" i="29"/>
  <c r="I73" i="29"/>
  <c r="G73" i="29"/>
  <c r="M72" i="29"/>
  <c r="K72" i="29"/>
  <c r="J72" i="29"/>
  <c r="I72" i="29"/>
  <c r="G72" i="29"/>
  <c r="M71" i="29"/>
  <c r="K71" i="29"/>
  <c r="J71" i="29"/>
  <c r="I71" i="29"/>
  <c r="G71" i="29"/>
  <c r="M70" i="29"/>
  <c r="K70" i="29"/>
  <c r="J70" i="29"/>
  <c r="I70" i="29"/>
  <c r="G70" i="29"/>
  <c r="M69" i="29"/>
  <c r="K69" i="29"/>
  <c r="J69" i="29"/>
  <c r="I69" i="29"/>
  <c r="G69" i="29"/>
  <c r="M68" i="29"/>
  <c r="K68" i="29"/>
  <c r="J68" i="29"/>
  <c r="I68" i="29"/>
  <c r="G68" i="29"/>
  <c r="M67" i="29"/>
  <c r="K67" i="29"/>
  <c r="J67" i="29"/>
  <c r="I67" i="29"/>
  <c r="G67" i="29"/>
  <c r="M66" i="29"/>
  <c r="K66" i="29"/>
  <c r="I66" i="29"/>
  <c r="G66" i="29"/>
  <c r="M65" i="29"/>
  <c r="K65" i="29"/>
  <c r="I65" i="29"/>
  <c r="G65" i="29"/>
  <c r="M64" i="29"/>
  <c r="K64" i="29"/>
  <c r="I64" i="29"/>
  <c r="G64" i="29"/>
  <c r="M63" i="29"/>
  <c r="K63" i="29"/>
  <c r="I63" i="29"/>
  <c r="G63" i="29"/>
  <c r="M62" i="29"/>
  <c r="K62" i="29"/>
  <c r="I62" i="29"/>
  <c r="G62" i="29"/>
  <c r="M61" i="29"/>
  <c r="K61" i="29"/>
  <c r="J61" i="29"/>
  <c r="I61" i="29"/>
  <c r="G61" i="29"/>
  <c r="M60" i="29"/>
  <c r="K60" i="29"/>
  <c r="J60" i="29"/>
  <c r="I60" i="29"/>
  <c r="G60" i="29"/>
  <c r="M59" i="29"/>
  <c r="K59" i="29"/>
  <c r="J59" i="29"/>
  <c r="I59" i="29"/>
  <c r="G59" i="29"/>
  <c r="M58" i="29"/>
  <c r="K58" i="29"/>
  <c r="J58" i="29"/>
  <c r="I58" i="29"/>
  <c r="G58" i="29"/>
  <c r="M57" i="29"/>
  <c r="K57" i="29"/>
  <c r="J57" i="29"/>
  <c r="I57" i="29"/>
  <c r="G57" i="29"/>
  <c r="M56" i="29"/>
  <c r="K56" i="29"/>
  <c r="J56" i="29"/>
  <c r="I56" i="29"/>
  <c r="G56" i="29"/>
  <c r="M55" i="29"/>
  <c r="K55" i="29"/>
  <c r="J55" i="29"/>
  <c r="I55" i="29"/>
  <c r="G55" i="29"/>
  <c r="M54" i="29"/>
  <c r="K54" i="29"/>
  <c r="J54" i="29"/>
  <c r="I54" i="29"/>
  <c r="G54" i="29"/>
  <c r="M53" i="29"/>
  <c r="K53" i="29"/>
  <c r="J53" i="29"/>
  <c r="I53" i="29"/>
  <c r="G53" i="29"/>
  <c r="M52" i="29"/>
  <c r="K52" i="29"/>
  <c r="J52" i="29"/>
  <c r="I52" i="29"/>
  <c r="G52" i="29"/>
  <c r="M51" i="29"/>
  <c r="K51" i="29"/>
  <c r="J51" i="29"/>
  <c r="I51" i="29"/>
  <c r="G51" i="29"/>
  <c r="M50" i="29"/>
  <c r="K50" i="29"/>
  <c r="J50" i="29"/>
  <c r="I50" i="29"/>
  <c r="G50" i="29"/>
  <c r="M49" i="29"/>
  <c r="K49" i="29"/>
  <c r="J49" i="29"/>
  <c r="I49" i="29"/>
  <c r="G49" i="29"/>
  <c r="M48" i="29"/>
  <c r="K48" i="29"/>
  <c r="J48" i="29"/>
  <c r="I48" i="29"/>
  <c r="G48" i="29"/>
  <c r="M47" i="29"/>
  <c r="K47" i="29"/>
  <c r="J47" i="29"/>
  <c r="I47" i="29"/>
  <c r="G47" i="29"/>
  <c r="M46" i="29"/>
  <c r="K46" i="29"/>
  <c r="I46" i="29"/>
  <c r="G46" i="29"/>
  <c r="M45" i="29"/>
  <c r="K45" i="29"/>
  <c r="J45" i="29"/>
  <c r="I45" i="29"/>
  <c r="G45" i="29"/>
  <c r="M44" i="29"/>
  <c r="K44" i="29"/>
  <c r="J44" i="29"/>
  <c r="I44" i="29"/>
  <c r="G44" i="29"/>
  <c r="M43" i="29"/>
  <c r="K43" i="29"/>
  <c r="J43" i="29"/>
  <c r="I43" i="29"/>
  <c r="G43" i="29"/>
  <c r="M42" i="29"/>
  <c r="K42" i="29"/>
  <c r="J42" i="29"/>
  <c r="I42" i="29"/>
  <c r="G42" i="29"/>
  <c r="M41" i="29"/>
  <c r="K41" i="29"/>
  <c r="J41" i="29"/>
  <c r="I41" i="29"/>
  <c r="G41" i="29"/>
  <c r="M40" i="29"/>
  <c r="K40" i="29"/>
  <c r="J40" i="29"/>
  <c r="I40" i="29"/>
  <c r="G40" i="29"/>
  <c r="M39" i="29"/>
  <c r="K39" i="29"/>
  <c r="J39" i="29"/>
  <c r="I39" i="29"/>
  <c r="G39" i="29"/>
  <c r="M38" i="29"/>
  <c r="K38" i="29"/>
  <c r="J38" i="29"/>
  <c r="I38" i="29"/>
  <c r="G38" i="29"/>
  <c r="M37" i="29"/>
  <c r="K37" i="29"/>
  <c r="J37" i="29"/>
  <c r="I37" i="29"/>
  <c r="G37" i="29"/>
  <c r="M36" i="29"/>
  <c r="K36" i="29"/>
  <c r="J36" i="29"/>
  <c r="I36" i="29"/>
  <c r="G36" i="29"/>
  <c r="M35" i="29"/>
  <c r="K35" i="29"/>
  <c r="J35" i="29"/>
  <c r="I35" i="29"/>
  <c r="G35" i="29"/>
  <c r="M34" i="29"/>
  <c r="K34" i="29"/>
  <c r="J34" i="29"/>
  <c r="I34" i="29"/>
  <c r="G34" i="29"/>
  <c r="M33" i="29"/>
  <c r="K33" i="29"/>
  <c r="J33" i="29"/>
  <c r="I33" i="29"/>
  <c r="G33" i="29"/>
  <c r="M32" i="29"/>
  <c r="K32" i="29"/>
  <c r="J32" i="29"/>
  <c r="I32" i="29"/>
  <c r="G32" i="29"/>
  <c r="M31" i="29"/>
  <c r="K31" i="29"/>
  <c r="J31" i="29"/>
  <c r="I31" i="29"/>
  <c r="G31" i="29"/>
  <c r="M30" i="29"/>
  <c r="K30" i="29"/>
  <c r="J30" i="29"/>
  <c r="I30" i="29"/>
  <c r="G30" i="29"/>
  <c r="M29" i="29"/>
  <c r="K29" i="29"/>
  <c r="J29" i="29"/>
  <c r="I29" i="29"/>
  <c r="G29" i="29"/>
  <c r="M28" i="29"/>
  <c r="K28" i="29"/>
  <c r="J28" i="29"/>
  <c r="I28" i="29"/>
  <c r="G28" i="29"/>
  <c r="M27" i="29"/>
  <c r="K27" i="29"/>
  <c r="J27" i="29"/>
  <c r="I27" i="29"/>
  <c r="G27" i="29"/>
  <c r="M26" i="29"/>
  <c r="K26" i="29"/>
  <c r="J26" i="29"/>
  <c r="I26" i="29"/>
  <c r="G26" i="29"/>
  <c r="M25" i="29"/>
  <c r="K25" i="29"/>
  <c r="J25" i="29"/>
  <c r="I25" i="29"/>
  <c r="G25" i="29"/>
  <c r="M24" i="29"/>
  <c r="K24" i="29"/>
  <c r="J24" i="29"/>
  <c r="I24" i="29"/>
  <c r="G24" i="29"/>
  <c r="M23" i="29"/>
  <c r="K23" i="29"/>
  <c r="J23" i="29"/>
  <c r="I23" i="29"/>
  <c r="G23" i="29"/>
  <c r="M22" i="29"/>
  <c r="K22" i="29"/>
  <c r="J22" i="29"/>
  <c r="I22" i="29"/>
  <c r="G22" i="29"/>
  <c r="M21" i="29"/>
  <c r="K21" i="29"/>
  <c r="J21" i="29"/>
  <c r="I21" i="29"/>
  <c r="G21" i="29"/>
  <c r="M20" i="29"/>
  <c r="K20" i="29"/>
  <c r="J20" i="29"/>
  <c r="I20" i="29"/>
  <c r="G20" i="29"/>
  <c r="M19" i="29"/>
  <c r="K19" i="29"/>
  <c r="J19" i="29"/>
  <c r="I19" i="29"/>
  <c r="G19" i="29"/>
  <c r="M18" i="29"/>
  <c r="K18" i="29"/>
  <c r="J18" i="29"/>
  <c r="I18" i="29"/>
  <c r="G18" i="29"/>
  <c r="M17" i="29"/>
  <c r="K17" i="29"/>
  <c r="J17" i="29"/>
  <c r="I17" i="29"/>
  <c r="G17" i="29"/>
  <c r="M16" i="29"/>
  <c r="K16" i="29"/>
  <c r="J16" i="29"/>
  <c r="I16" i="29"/>
  <c r="G16" i="29"/>
  <c r="M15" i="29"/>
  <c r="K15" i="29"/>
  <c r="J15" i="29"/>
  <c r="I15" i="29"/>
  <c r="G15" i="29"/>
  <c r="M14" i="29"/>
  <c r="K14" i="29"/>
  <c r="J14" i="29"/>
  <c r="I14" i="29"/>
  <c r="G14" i="29"/>
  <c r="M13" i="29"/>
  <c r="K13" i="29"/>
  <c r="J13" i="29"/>
  <c r="I13" i="29"/>
  <c r="G13" i="29"/>
  <c r="M12" i="29"/>
  <c r="K12" i="29"/>
  <c r="J12" i="29"/>
  <c r="I12" i="29"/>
  <c r="G12" i="29"/>
  <c r="M11" i="29"/>
  <c r="K11" i="29"/>
  <c r="J11" i="29"/>
  <c r="I11" i="29"/>
  <c r="G11" i="29"/>
  <c r="M10" i="29"/>
  <c r="K10" i="29"/>
  <c r="J10" i="29"/>
  <c r="I10" i="29"/>
  <c r="G10" i="29"/>
  <c r="M9" i="29"/>
  <c r="K9" i="29"/>
  <c r="J9" i="29"/>
  <c r="I9" i="29"/>
  <c r="G9" i="29"/>
  <c r="M8" i="29"/>
  <c r="K8" i="29"/>
  <c r="J8" i="29"/>
  <c r="I8" i="29"/>
  <c r="G8" i="29"/>
  <c r="M10" i="28"/>
  <c r="L10" i="28"/>
  <c r="K10" i="28"/>
  <c r="J10" i="28"/>
  <c r="I10" i="28"/>
  <c r="H10" i="28"/>
  <c r="G10" i="28"/>
  <c r="F10" i="28"/>
  <c r="M9" i="28"/>
  <c r="K9" i="28"/>
  <c r="I9" i="28"/>
  <c r="G9" i="28"/>
  <c r="M8" i="28"/>
  <c r="K8" i="28"/>
  <c r="I8" i="28"/>
  <c r="G8" i="28"/>
  <c r="M7" i="28"/>
  <c r="K7" i="28"/>
  <c r="I7" i="28"/>
  <c r="G7" i="28"/>
  <c r="M87" i="27"/>
  <c r="K87" i="27"/>
  <c r="I87" i="27"/>
  <c r="G87" i="27"/>
  <c r="F87" i="27"/>
  <c r="M86" i="27"/>
  <c r="K86" i="27"/>
  <c r="J86" i="27"/>
  <c r="I86" i="27"/>
  <c r="G86" i="27"/>
  <c r="M85" i="27"/>
  <c r="K85" i="27"/>
  <c r="J85" i="27"/>
  <c r="I85" i="27"/>
  <c r="G85" i="27"/>
  <c r="M84" i="27"/>
  <c r="K84" i="27"/>
  <c r="J84" i="27"/>
  <c r="I84" i="27"/>
  <c r="G84" i="27"/>
  <c r="M83" i="27"/>
  <c r="K83" i="27"/>
  <c r="J83" i="27"/>
  <c r="I83" i="27"/>
  <c r="G83" i="27"/>
  <c r="M82" i="27"/>
  <c r="K82" i="27"/>
  <c r="J82" i="27"/>
  <c r="I82" i="27"/>
  <c r="G82" i="27"/>
  <c r="M81" i="27"/>
  <c r="K81" i="27"/>
  <c r="J81" i="27"/>
  <c r="I81" i="27"/>
  <c r="G81" i="27"/>
  <c r="M80" i="27"/>
  <c r="K80" i="27"/>
  <c r="J80" i="27"/>
  <c r="I80" i="27"/>
  <c r="G80" i="27"/>
  <c r="M79" i="27"/>
  <c r="K79" i="27"/>
  <c r="J79" i="27"/>
  <c r="I79" i="27"/>
  <c r="G79" i="27"/>
  <c r="M78" i="27"/>
  <c r="K78" i="27"/>
  <c r="J78" i="27"/>
  <c r="I78" i="27"/>
  <c r="G78" i="27"/>
  <c r="M77" i="27"/>
  <c r="K77" i="27"/>
  <c r="J77" i="27"/>
  <c r="I77" i="27"/>
  <c r="G77" i="27"/>
  <c r="M76" i="27"/>
  <c r="K76" i="27"/>
  <c r="J76" i="27"/>
  <c r="I76" i="27"/>
  <c r="G76" i="27"/>
  <c r="M75" i="27"/>
  <c r="K75" i="27"/>
  <c r="J75" i="27"/>
  <c r="I75" i="27"/>
  <c r="G75" i="27"/>
  <c r="M74" i="27"/>
  <c r="K74" i="27"/>
  <c r="J74" i="27"/>
  <c r="I74" i="27"/>
  <c r="G74" i="27"/>
  <c r="M73" i="27"/>
  <c r="K73" i="27"/>
  <c r="J73" i="27"/>
  <c r="I73" i="27"/>
  <c r="G73" i="27"/>
  <c r="M72" i="27"/>
  <c r="K72" i="27"/>
  <c r="J72" i="27"/>
  <c r="I72" i="27"/>
  <c r="G72" i="27"/>
  <c r="M71" i="27"/>
  <c r="K71" i="27"/>
  <c r="J71" i="27"/>
  <c r="I71" i="27"/>
  <c r="G71" i="27"/>
  <c r="M70" i="27"/>
  <c r="K70" i="27"/>
  <c r="J70" i="27"/>
  <c r="I70" i="27"/>
  <c r="G70" i="27"/>
  <c r="M69" i="27"/>
  <c r="K69" i="27"/>
  <c r="J69" i="27"/>
  <c r="I69" i="27"/>
  <c r="G69" i="27"/>
  <c r="M68" i="27"/>
  <c r="K68" i="27"/>
  <c r="J68" i="27"/>
  <c r="I68" i="27"/>
  <c r="G68" i="27"/>
  <c r="M67" i="27"/>
  <c r="K67" i="27"/>
  <c r="J67" i="27"/>
  <c r="I67" i="27"/>
  <c r="G67" i="27"/>
  <c r="M66" i="27"/>
  <c r="K66" i="27"/>
  <c r="I66" i="27"/>
  <c r="G66" i="27"/>
  <c r="M65" i="27"/>
  <c r="K65" i="27"/>
  <c r="I65" i="27"/>
  <c r="G65" i="27"/>
  <c r="M64" i="27"/>
  <c r="K64" i="27"/>
  <c r="I64" i="27"/>
  <c r="G64" i="27"/>
  <c r="M63" i="27"/>
  <c r="K63" i="27"/>
  <c r="I63" i="27"/>
  <c r="G63" i="27"/>
  <c r="M62" i="27"/>
  <c r="K62" i="27"/>
  <c r="I62" i="27"/>
  <c r="G62" i="27"/>
  <c r="M61" i="27"/>
  <c r="K61" i="27"/>
  <c r="J61" i="27"/>
  <c r="I61" i="27"/>
  <c r="G61" i="27"/>
  <c r="M60" i="27"/>
  <c r="K60" i="27"/>
  <c r="J60" i="27"/>
  <c r="I60" i="27"/>
  <c r="G60" i="27"/>
  <c r="M59" i="27"/>
  <c r="K59" i="27"/>
  <c r="J59" i="27"/>
  <c r="I59" i="27"/>
  <c r="G59" i="27"/>
  <c r="M58" i="27"/>
  <c r="K58" i="27"/>
  <c r="J58" i="27"/>
  <c r="I58" i="27"/>
  <c r="G58" i="27"/>
  <c r="M57" i="27"/>
  <c r="K57" i="27"/>
  <c r="J57" i="27"/>
  <c r="I57" i="27"/>
  <c r="G57" i="27"/>
  <c r="M56" i="27"/>
  <c r="K56" i="27"/>
  <c r="J56" i="27"/>
  <c r="I56" i="27"/>
  <c r="G56" i="27"/>
  <c r="M55" i="27"/>
  <c r="K55" i="27"/>
  <c r="J55" i="27"/>
  <c r="I55" i="27"/>
  <c r="G55" i="27"/>
  <c r="M54" i="27"/>
  <c r="K54" i="27"/>
  <c r="J54" i="27"/>
  <c r="I54" i="27"/>
  <c r="G54" i="27"/>
  <c r="M53" i="27"/>
  <c r="K53" i="27"/>
  <c r="J53" i="27"/>
  <c r="I53" i="27"/>
  <c r="G53" i="27"/>
  <c r="M52" i="27"/>
  <c r="K52" i="27"/>
  <c r="J52" i="27"/>
  <c r="I52" i="27"/>
  <c r="G52" i="27"/>
  <c r="M51" i="27"/>
  <c r="K51" i="27"/>
  <c r="J51" i="27"/>
  <c r="I51" i="27"/>
  <c r="G51" i="27"/>
  <c r="M50" i="27"/>
  <c r="K50" i="27"/>
  <c r="J50" i="27"/>
  <c r="I50" i="27"/>
  <c r="G50" i="27"/>
  <c r="M49" i="27"/>
  <c r="K49" i="27"/>
  <c r="J49" i="27"/>
  <c r="I49" i="27"/>
  <c r="G49" i="27"/>
  <c r="M48" i="27"/>
  <c r="K48" i="27"/>
  <c r="J48" i="27"/>
  <c r="I48" i="27"/>
  <c r="G48" i="27"/>
  <c r="M47" i="27"/>
  <c r="K47" i="27"/>
  <c r="J47" i="27"/>
  <c r="I47" i="27"/>
  <c r="G47" i="27"/>
  <c r="M46" i="27"/>
  <c r="K46" i="27"/>
  <c r="I46" i="27"/>
  <c r="G46" i="27"/>
  <c r="M45" i="27"/>
  <c r="K45" i="27"/>
  <c r="J45" i="27"/>
  <c r="I45" i="27"/>
  <c r="G45" i="27"/>
  <c r="M44" i="27"/>
  <c r="K44" i="27"/>
  <c r="J44" i="27"/>
  <c r="I44" i="27"/>
  <c r="G44" i="27"/>
  <c r="M43" i="27"/>
  <c r="K43" i="27"/>
  <c r="J43" i="27"/>
  <c r="I43" i="27"/>
  <c r="G43" i="27"/>
  <c r="M42" i="27"/>
  <c r="K42" i="27"/>
  <c r="J42" i="27"/>
  <c r="I42" i="27"/>
  <c r="G42" i="27"/>
  <c r="M41" i="27"/>
  <c r="K41" i="27"/>
  <c r="J41" i="27"/>
  <c r="I41" i="27"/>
  <c r="G41" i="27"/>
  <c r="M40" i="27"/>
  <c r="K40" i="27"/>
  <c r="J40" i="27"/>
  <c r="I40" i="27"/>
  <c r="G40" i="27"/>
  <c r="M39" i="27"/>
  <c r="K39" i="27"/>
  <c r="J39" i="27"/>
  <c r="I39" i="27"/>
  <c r="G39" i="27"/>
  <c r="M38" i="27"/>
  <c r="K38" i="27"/>
  <c r="J38" i="27"/>
  <c r="I38" i="27"/>
  <c r="G38" i="27"/>
  <c r="M37" i="27"/>
  <c r="K37" i="27"/>
  <c r="J37" i="27"/>
  <c r="I37" i="27"/>
  <c r="G37" i="27"/>
  <c r="M36" i="27"/>
  <c r="K36" i="27"/>
  <c r="J36" i="27"/>
  <c r="I36" i="27"/>
  <c r="G36" i="27"/>
  <c r="M35" i="27"/>
  <c r="K35" i="27"/>
  <c r="J35" i="27"/>
  <c r="I35" i="27"/>
  <c r="G35" i="27"/>
  <c r="M34" i="27"/>
  <c r="K34" i="27"/>
  <c r="J34" i="27"/>
  <c r="I34" i="27"/>
  <c r="G34" i="27"/>
  <c r="M33" i="27"/>
  <c r="K33" i="27"/>
  <c r="J33" i="27"/>
  <c r="I33" i="27"/>
  <c r="G33" i="27"/>
  <c r="M32" i="27"/>
  <c r="K32" i="27"/>
  <c r="J32" i="27"/>
  <c r="I32" i="27"/>
  <c r="G32" i="27"/>
  <c r="M31" i="27"/>
  <c r="K31" i="27"/>
  <c r="J31" i="27"/>
  <c r="I31" i="27"/>
  <c r="G31" i="27"/>
  <c r="M30" i="27"/>
  <c r="K30" i="27"/>
  <c r="J30" i="27"/>
  <c r="I30" i="27"/>
  <c r="G30" i="27"/>
  <c r="M29" i="27"/>
  <c r="K29" i="27"/>
  <c r="J29" i="27"/>
  <c r="I29" i="27"/>
  <c r="G29" i="27"/>
  <c r="M28" i="27"/>
  <c r="K28" i="27"/>
  <c r="J28" i="27"/>
  <c r="I28" i="27"/>
  <c r="G28" i="27"/>
  <c r="M27" i="27"/>
  <c r="K27" i="27"/>
  <c r="J27" i="27"/>
  <c r="I27" i="27"/>
  <c r="G27" i="27"/>
  <c r="M26" i="27"/>
  <c r="K26" i="27"/>
  <c r="J26" i="27"/>
  <c r="I26" i="27"/>
  <c r="G26" i="27"/>
  <c r="M25" i="27"/>
  <c r="K25" i="27"/>
  <c r="J25" i="27"/>
  <c r="I25" i="27"/>
  <c r="G25" i="27"/>
  <c r="M24" i="27"/>
  <c r="K24" i="27"/>
  <c r="J24" i="27"/>
  <c r="I24" i="27"/>
  <c r="G24" i="27"/>
  <c r="M23" i="27"/>
  <c r="K23" i="27"/>
  <c r="J23" i="27"/>
  <c r="I23" i="27"/>
  <c r="G23" i="27"/>
  <c r="M22" i="27"/>
  <c r="K22" i="27"/>
  <c r="J22" i="27"/>
  <c r="I22" i="27"/>
  <c r="G22" i="27"/>
  <c r="M21" i="27"/>
  <c r="K21" i="27"/>
  <c r="J21" i="27"/>
  <c r="I21" i="27"/>
  <c r="G21" i="27"/>
  <c r="M20" i="27"/>
  <c r="K20" i="27"/>
  <c r="J20" i="27"/>
  <c r="I20" i="27"/>
  <c r="G20" i="27"/>
  <c r="M19" i="27"/>
  <c r="K19" i="27"/>
  <c r="J19" i="27"/>
  <c r="I19" i="27"/>
  <c r="G19" i="27"/>
  <c r="M18" i="27"/>
  <c r="K18" i="27"/>
  <c r="J18" i="27"/>
  <c r="I18" i="27"/>
  <c r="G18" i="27"/>
  <c r="M17" i="27"/>
  <c r="K17" i="27"/>
  <c r="J17" i="27"/>
  <c r="I17" i="27"/>
  <c r="G17" i="27"/>
  <c r="M16" i="27"/>
  <c r="K16" i="27"/>
  <c r="J16" i="27"/>
  <c r="I16" i="27"/>
  <c r="G16" i="27"/>
  <c r="M15" i="27"/>
  <c r="K15" i="27"/>
  <c r="J15" i="27"/>
  <c r="I15" i="27"/>
  <c r="G15" i="27"/>
  <c r="M14" i="27"/>
  <c r="K14" i="27"/>
  <c r="J14" i="27"/>
  <c r="I14" i="27"/>
  <c r="G14" i="27"/>
  <c r="M13" i="27"/>
  <c r="K13" i="27"/>
  <c r="J13" i="27"/>
  <c r="I13" i="27"/>
  <c r="G13" i="27"/>
  <c r="M12" i="27"/>
  <c r="K12" i="27"/>
  <c r="J12" i="27"/>
  <c r="I12" i="27"/>
  <c r="G12" i="27"/>
  <c r="M11" i="27"/>
  <c r="K11" i="27"/>
  <c r="J11" i="27"/>
  <c r="I11" i="27"/>
  <c r="G11" i="27"/>
  <c r="M10" i="27"/>
  <c r="K10" i="27"/>
  <c r="J10" i="27"/>
  <c r="I10" i="27"/>
  <c r="G10" i="27"/>
  <c r="M9" i="27"/>
  <c r="K9" i="27"/>
  <c r="J9" i="27"/>
  <c r="I9" i="27"/>
  <c r="G9" i="27"/>
  <c r="M8" i="27"/>
  <c r="K8" i="27"/>
  <c r="J8" i="27"/>
  <c r="I8" i="27"/>
  <c r="G8" i="27"/>
  <c r="M10" i="26"/>
  <c r="L10" i="26"/>
  <c r="K10" i="26"/>
  <c r="J10" i="26"/>
  <c r="I10" i="26"/>
  <c r="H10" i="26"/>
  <c r="G10" i="26"/>
  <c r="F10" i="26"/>
  <c r="M9" i="26"/>
  <c r="K9" i="26"/>
  <c r="I9" i="26"/>
  <c r="G9" i="26"/>
  <c r="M8" i="26"/>
  <c r="K8" i="26"/>
  <c r="I8" i="26"/>
  <c r="G8" i="26"/>
  <c r="M7" i="26"/>
  <c r="K7" i="26"/>
  <c r="I7" i="26"/>
  <c r="G7" i="26"/>
  <c r="M87" i="25"/>
  <c r="K87" i="25"/>
  <c r="I87" i="25"/>
  <c r="G87" i="25"/>
  <c r="F87" i="25"/>
  <c r="M86" i="25"/>
  <c r="K86" i="25"/>
  <c r="J86" i="25"/>
  <c r="I86" i="25"/>
  <c r="G86" i="25"/>
  <c r="M85" i="25"/>
  <c r="K85" i="25"/>
  <c r="J85" i="25"/>
  <c r="I85" i="25"/>
  <c r="G85" i="25"/>
  <c r="M84" i="25"/>
  <c r="K84" i="25"/>
  <c r="J84" i="25"/>
  <c r="I84" i="25"/>
  <c r="G84" i="25"/>
  <c r="M83" i="25"/>
  <c r="K83" i="25"/>
  <c r="J83" i="25"/>
  <c r="I83" i="25"/>
  <c r="G83" i="25"/>
  <c r="M82" i="25"/>
  <c r="K82" i="25"/>
  <c r="J82" i="25"/>
  <c r="I82" i="25"/>
  <c r="G82" i="25"/>
  <c r="M81" i="25"/>
  <c r="K81" i="25"/>
  <c r="J81" i="25"/>
  <c r="I81" i="25"/>
  <c r="G81" i="25"/>
  <c r="M80" i="25"/>
  <c r="K80" i="25"/>
  <c r="J80" i="25"/>
  <c r="I80" i="25"/>
  <c r="G80" i="25"/>
  <c r="M79" i="25"/>
  <c r="K79" i="25"/>
  <c r="J79" i="25"/>
  <c r="I79" i="25"/>
  <c r="G79" i="25"/>
  <c r="M78" i="25"/>
  <c r="K78" i="25"/>
  <c r="J78" i="25"/>
  <c r="I78" i="25"/>
  <c r="G78" i="25"/>
  <c r="M77" i="25"/>
  <c r="K77" i="25"/>
  <c r="J77" i="25"/>
  <c r="I77" i="25"/>
  <c r="G77" i="25"/>
  <c r="M76" i="25"/>
  <c r="K76" i="25"/>
  <c r="J76" i="25"/>
  <c r="I76" i="25"/>
  <c r="G76" i="25"/>
  <c r="M75" i="25"/>
  <c r="K75" i="25"/>
  <c r="J75" i="25"/>
  <c r="I75" i="25"/>
  <c r="G75" i="25"/>
  <c r="M74" i="25"/>
  <c r="K74" i="25"/>
  <c r="J74" i="25"/>
  <c r="I74" i="25"/>
  <c r="G74" i="25"/>
  <c r="M73" i="25"/>
  <c r="K73" i="25"/>
  <c r="J73" i="25"/>
  <c r="I73" i="25"/>
  <c r="G73" i="25"/>
  <c r="M72" i="25"/>
  <c r="K72" i="25"/>
  <c r="J72" i="25"/>
  <c r="I72" i="25"/>
  <c r="G72" i="25"/>
  <c r="M71" i="25"/>
  <c r="K71" i="25"/>
  <c r="J71" i="25"/>
  <c r="I71" i="25"/>
  <c r="G71" i="25"/>
  <c r="M70" i="25"/>
  <c r="K70" i="25"/>
  <c r="J70" i="25"/>
  <c r="I70" i="25"/>
  <c r="G70" i="25"/>
  <c r="M69" i="25"/>
  <c r="K69" i="25"/>
  <c r="J69" i="25"/>
  <c r="I69" i="25"/>
  <c r="G69" i="25"/>
  <c r="M68" i="25"/>
  <c r="K68" i="25"/>
  <c r="J68" i="25"/>
  <c r="I68" i="25"/>
  <c r="G68" i="25"/>
  <c r="M67" i="25"/>
  <c r="K67" i="25"/>
  <c r="J67" i="25"/>
  <c r="I67" i="25"/>
  <c r="G67" i="25"/>
  <c r="M66" i="25"/>
  <c r="K66" i="25"/>
  <c r="I66" i="25"/>
  <c r="G66" i="25"/>
  <c r="M65" i="25"/>
  <c r="K65" i="25"/>
  <c r="I65" i="25"/>
  <c r="G65" i="25"/>
  <c r="M64" i="25"/>
  <c r="K64" i="25"/>
  <c r="I64" i="25"/>
  <c r="G64" i="25"/>
  <c r="M63" i="25"/>
  <c r="K63" i="25"/>
  <c r="I63" i="25"/>
  <c r="G63" i="25"/>
  <c r="M62" i="25"/>
  <c r="K62" i="25"/>
  <c r="I62" i="25"/>
  <c r="G62" i="25"/>
  <c r="M61" i="25"/>
  <c r="K61" i="25"/>
  <c r="J61" i="25"/>
  <c r="I61" i="25"/>
  <c r="G61" i="25"/>
  <c r="M60" i="25"/>
  <c r="K60" i="25"/>
  <c r="J60" i="25"/>
  <c r="I60" i="25"/>
  <c r="G60" i="25"/>
  <c r="M59" i="25"/>
  <c r="K59" i="25"/>
  <c r="J59" i="25"/>
  <c r="I59" i="25"/>
  <c r="G59" i="25"/>
  <c r="M58" i="25"/>
  <c r="K58" i="25"/>
  <c r="J58" i="25"/>
  <c r="I58" i="25"/>
  <c r="G58" i="25"/>
  <c r="M57" i="25"/>
  <c r="K57" i="25"/>
  <c r="J57" i="25"/>
  <c r="I57" i="25"/>
  <c r="G57" i="25"/>
  <c r="M56" i="25"/>
  <c r="K56" i="25"/>
  <c r="J56" i="25"/>
  <c r="I56" i="25"/>
  <c r="G56" i="25"/>
  <c r="M55" i="25"/>
  <c r="K55" i="25"/>
  <c r="J55" i="25"/>
  <c r="I55" i="25"/>
  <c r="G55" i="25"/>
  <c r="M54" i="25"/>
  <c r="K54" i="25"/>
  <c r="J54" i="25"/>
  <c r="I54" i="25"/>
  <c r="G54" i="25"/>
  <c r="M53" i="25"/>
  <c r="K53" i="25"/>
  <c r="J53" i="25"/>
  <c r="I53" i="25"/>
  <c r="G53" i="25"/>
  <c r="M52" i="25"/>
  <c r="K52" i="25"/>
  <c r="J52" i="25"/>
  <c r="I52" i="25"/>
  <c r="G52" i="25"/>
  <c r="M51" i="25"/>
  <c r="K51" i="25"/>
  <c r="J51" i="25"/>
  <c r="I51" i="25"/>
  <c r="G51" i="25"/>
  <c r="M50" i="25"/>
  <c r="K50" i="25"/>
  <c r="J50" i="25"/>
  <c r="I50" i="25"/>
  <c r="G50" i="25"/>
  <c r="M49" i="25"/>
  <c r="K49" i="25"/>
  <c r="J49" i="25"/>
  <c r="I49" i="25"/>
  <c r="G49" i="25"/>
  <c r="M48" i="25"/>
  <c r="K48" i="25"/>
  <c r="J48" i="25"/>
  <c r="I48" i="25"/>
  <c r="G48" i="25"/>
  <c r="M47" i="25"/>
  <c r="K47" i="25"/>
  <c r="J47" i="25"/>
  <c r="I47" i="25"/>
  <c r="G47" i="25"/>
  <c r="M46" i="25"/>
  <c r="K46" i="25"/>
  <c r="I46" i="25"/>
  <c r="G46" i="25"/>
  <c r="M45" i="25"/>
  <c r="K45" i="25"/>
  <c r="J45" i="25"/>
  <c r="I45" i="25"/>
  <c r="G45" i="25"/>
  <c r="M44" i="25"/>
  <c r="K44" i="25"/>
  <c r="J44" i="25"/>
  <c r="I44" i="25"/>
  <c r="G44" i="25"/>
  <c r="M43" i="25"/>
  <c r="K43" i="25"/>
  <c r="J43" i="25"/>
  <c r="I43" i="25"/>
  <c r="G43" i="25"/>
  <c r="M42" i="25"/>
  <c r="K42" i="25"/>
  <c r="J42" i="25"/>
  <c r="I42" i="25"/>
  <c r="G42" i="25"/>
  <c r="M41" i="25"/>
  <c r="K41" i="25"/>
  <c r="J41" i="25"/>
  <c r="I41" i="25"/>
  <c r="G41" i="25"/>
  <c r="M40" i="25"/>
  <c r="K40" i="25"/>
  <c r="J40" i="25"/>
  <c r="I40" i="25"/>
  <c r="G40" i="25"/>
  <c r="M39" i="25"/>
  <c r="K39" i="25"/>
  <c r="J39" i="25"/>
  <c r="I39" i="25"/>
  <c r="G39" i="25"/>
  <c r="M38" i="25"/>
  <c r="K38" i="25"/>
  <c r="J38" i="25"/>
  <c r="I38" i="25"/>
  <c r="G38" i="25"/>
  <c r="M37" i="25"/>
  <c r="K37" i="25"/>
  <c r="J37" i="25"/>
  <c r="I37" i="25"/>
  <c r="G37" i="25"/>
  <c r="M36" i="25"/>
  <c r="K36" i="25"/>
  <c r="J36" i="25"/>
  <c r="I36" i="25"/>
  <c r="G36" i="25"/>
  <c r="M35" i="25"/>
  <c r="K35" i="25"/>
  <c r="J35" i="25"/>
  <c r="I35" i="25"/>
  <c r="G35" i="25"/>
  <c r="M34" i="25"/>
  <c r="K34" i="25"/>
  <c r="J34" i="25"/>
  <c r="I34" i="25"/>
  <c r="G34" i="25"/>
  <c r="M33" i="25"/>
  <c r="K33" i="25"/>
  <c r="J33" i="25"/>
  <c r="I33" i="25"/>
  <c r="G33" i="25"/>
  <c r="M32" i="25"/>
  <c r="K32" i="25"/>
  <c r="J32" i="25"/>
  <c r="I32" i="25"/>
  <c r="G32" i="25"/>
  <c r="M31" i="25"/>
  <c r="K31" i="25"/>
  <c r="J31" i="25"/>
  <c r="I31" i="25"/>
  <c r="G31" i="25"/>
  <c r="M30" i="25"/>
  <c r="K30" i="25"/>
  <c r="J30" i="25"/>
  <c r="I30" i="25"/>
  <c r="G30" i="25"/>
  <c r="M29" i="25"/>
  <c r="K29" i="25"/>
  <c r="J29" i="25"/>
  <c r="I29" i="25"/>
  <c r="G29" i="25"/>
  <c r="M28" i="25"/>
  <c r="K28" i="25"/>
  <c r="J28" i="25"/>
  <c r="I28" i="25"/>
  <c r="G28" i="25"/>
  <c r="M27" i="25"/>
  <c r="K27" i="25"/>
  <c r="J27" i="25"/>
  <c r="I27" i="25"/>
  <c r="G27" i="25"/>
  <c r="M26" i="25"/>
  <c r="K26" i="25"/>
  <c r="J26" i="25"/>
  <c r="I26" i="25"/>
  <c r="G26" i="25"/>
  <c r="M25" i="25"/>
  <c r="K25" i="25"/>
  <c r="J25" i="25"/>
  <c r="I25" i="25"/>
  <c r="G25" i="25"/>
  <c r="M24" i="25"/>
  <c r="K24" i="25"/>
  <c r="J24" i="25"/>
  <c r="I24" i="25"/>
  <c r="G24" i="25"/>
  <c r="M23" i="25"/>
  <c r="K23" i="25"/>
  <c r="J23" i="25"/>
  <c r="I23" i="25"/>
  <c r="G23" i="25"/>
  <c r="M22" i="25"/>
  <c r="K22" i="25"/>
  <c r="J22" i="25"/>
  <c r="I22" i="25"/>
  <c r="G22" i="25"/>
  <c r="M21" i="25"/>
  <c r="K21" i="25"/>
  <c r="J21" i="25"/>
  <c r="I21" i="25"/>
  <c r="G21" i="25"/>
  <c r="M20" i="25"/>
  <c r="K20" i="25"/>
  <c r="J20" i="25"/>
  <c r="I20" i="25"/>
  <c r="G20" i="25"/>
  <c r="M19" i="25"/>
  <c r="K19" i="25"/>
  <c r="J19" i="25"/>
  <c r="I19" i="25"/>
  <c r="G19" i="25"/>
  <c r="M18" i="25"/>
  <c r="K18" i="25"/>
  <c r="J18" i="25"/>
  <c r="I18" i="25"/>
  <c r="G18" i="25"/>
  <c r="M17" i="25"/>
  <c r="K17" i="25"/>
  <c r="J17" i="25"/>
  <c r="I17" i="25"/>
  <c r="G17" i="25"/>
  <c r="M16" i="25"/>
  <c r="K16" i="25"/>
  <c r="J16" i="25"/>
  <c r="I16" i="25"/>
  <c r="G16" i="25"/>
  <c r="M15" i="25"/>
  <c r="K15" i="25"/>
  <c r="J15" i="25"/>
  <c r="I15" i="25"/>
  <c r="G15" i="25"/>
  <c r="M14" i="25"/>
  <c r="K14" i="25"/>
  <c r="J14" i="25"/>
  <c r="I14" i="25"/>
  <c r="G14" i="25"/>
  <c r="M13" i="25"/>
  <c r="K13" i="25"/>
  <c r="J13" i="25"/>
  <c r="I13" i="25"/>
  <c r="G13" i="25"/>
  <c r="M12" i="25"/>
  <c r="K12" i="25"/>
  <c r="J12" i="25"/>
  <c r="I12" i="25"/>
  <c r="G12" i="25"/>
  <c r="M11" i="25"/>
  <c r="K11" i="25"/>
  <c r="J11" i="25"/>
  <c r="I11" i="25"/>
  <c r="G11" i="25"/>
  <c r="M10" i="25"/>
  <c r="K10" i="25"/>
  <c r="J10" i="25"/>
  <c r="I10" i="25"/>
  <c r="G10" i="25"/>
  <c r="M9" i="25"/>
  <c r="K9" i="25"/>
  <c r="J9" i="25"/>
  <c r="I9" i="25"/>
  <c r="G9" i="25"/>
  <c r="M8" i="25"/>
  <c r="K8" i="25"/>
  <c r="J8" i="25"/>
  <c r="I8" i="25"/>
  <c r="G8" i="25"/>
  <c r="M10" i="24"/>
  <c r="L10" i="24"/>
  <c r="K10" i="24"/>
  <c r="J10" i="24"/>
  <c r="I10" i="24"/>
  <c r="H10" i="24"/>
  <c r="G10" i="24"/>
  <c r="F10" i="24"/>
  <c r="M9" i="24"/>
  <c r="K9" i="24"/>
  <c r="I9" i="24"/>
  <c r="G9" i="24"/>
  <c r="M8" i="24"/>
  <c r="K8" i="24"/>
  <c r="I8" i="24"/>
  <c r="G8" i="24"/>
  <c r="M7" i="24"/>
  <c r="K7" i="24"/>
  <c r="I7" i="24"/>
  <c r="G7" i="24"/>
  <c r="M10" i="23"/>
  <c r="L10" i="23"/>
  <c r="K10" i="23"/>
  <c r="J10" i="23"/>
  <c r="I10" i="23"/>
  <c r="H10" i="23"/>
  <c r="G10" i="23"/>
  <c r="F10" i="23"/>
  <c r="M9" i="23"/>
  <c r="K9" i="23"/>
  <c r="I9" i="23"/>
  <c r="G9" i="23"/>
  <c r="M8" i="23"/>
  <c r="K8" i="23"/>
  <c r="I8" i="23"/>
  <c r="G8" i="23"/>
  <c r="M7" i="23"/>
  <c r="K7" i="23"/>
  <c r="I7" i="23"/>
  <c r="G7" i="23"/>
  <c r="M87" i="21"/>
  <c r="K87" i="21"/>
  <c r="I87" i="21"/>
  <c r="G87" i="21"/>
  <c r="F87" i="21"/>
  <c r="M86" i="21"/>
  <c r="K86" i="21"/>
  <c r="J86" i="21"/>
  <c r="I86" i="21"/>
  <c r="G86" i="21"/>
  <c r="M85" i="21"/>
  <c r="K85" i="21"/>
  <c r="J85" i="21"/>
  <c r="I85" i="21"/>
  <c r="G85" i="21"/>
  <c r="M84" i="21"/>
  <c r="K84" i="21"/>
  <c r="J84" i="21"/>
  <c r="I84" i="21"/>
  <c r="G84" i="21"/>
  <c r="M83" i="21"/>
  <c r="K83" i="21"/>
  <c r="J83" i="21"/>
  <c r="I83" i="21"/>
  <c r="G83" i="21"/>
  <c r="M82" i="21"/>
  <c r="K82" i="21"/>
  <c r="J82" i="21"/>
  <c r="I82" i="21"/>
  <c r="G82" i="21"/>
  <c r="M81" i="21"/>
  <c r="K81" i="21"/>
  <c r="J81" i="21"/>
  <c r="I81" i="21"/>
  <c r="G81" i="21"/>
  <c r="M80" i="21"/>
  <c r="K80" i="21"/>
  <c r="J80" i="21"/>
  <c r="I80" i="21"/>
  <c r="G80" i="21"/>
  <c r="M79" i="21"/>
  <c r="K79" i="21"/>
  <c r="J79" i="21"/>
  <c r="I79" i="21"/>
  <c r="G79" i="21"/>
  <c r="M78" i="21"/>
  <c r="K78" i="21"/>
  <c r="J78" i="21"/>
  <c r="I78" i="21"/>
  <c r="G78" i="21"/>
  <c r="M77" i="21"/>
  <c r="K77" i="21"/>
  <c r="J77" i="21"/>
  <c r="I77" i="21"/>
  <c r="G77" i="21"/>
  <c r="M76" i="21"/>
  <c r="K76" i="21"/>
  <c r="J76" i="21"/>
  <c r="I76" i="21"/>
  <c r="G76" i="21"/>
  <c r="M75" i="21"/>
  <c r="K75" i="21"/>
  <c r="J75" i="21"/>
  <c r="I75" i="21"/>
  <c r="G75" i="21"/>
  <c r="M74" i="21"/>
  <c r="K74" i="21"/>
  <c r="J74" i="21"/>
  <c r="I74" i="21"/>
  <c r="G74" i="21"/>
  <c r="M73" i="21"/>
  <c r="K73" i="21"/>
  <c r="J73" i="21"/>
  <c r="I73" i="21"/>
  <c r="G73" i="21"/>
  <c r="M72" i="21"/>
  <c r="K72" i="21"/>
  <c r="J72" i="21"/>
  <c r="I72" i="21"/>
  <c r="G72" i="21"/>
  <c r="M71" i="21"/>
  <c r="K71" i="21"/>
  <c r="J71" i="21"/>
  <c r="I71" i="21"/>
  <c r="G71" i="21"/>
  <c r="M70" i="21"/>
  <c r="K70" i="21"/>
  <c r="J70" i="21"/>
  <c r="I70" i="21"/>
  <c r="G70" i="21"/>
  <c r="M69" i="21"/>
  <c r="K69" i="21"/>
  <c r="J69" i="21"/>
  <c r="I69" i="21"/>
  <c r="G69" i="21"/>
  <c r="M68" i="21"/>
  <c r="K68" i="21"/>
  <c r="J68" i="21"/>
  <c r="I68" i="21"/>
  <c r="G68" i="21"/>
  <c r="M67" i="21"/>
  <c r="K67" i="21"/>
  <c r="J67" i="21"/>
  <c r="I67" i="21"/>
  <c r="G67" i="21"/>
  <c r="M66" i="21"/>
  <c r="K66" i="21"/>
  <c r="I66" i="21"/>
  <c r="G66" i="21"/>
  <c r="M65" i="21"/>
  <c r="K65" i="21"/>
  <c r="I65" i="21"/>
  <c r="G65" i="21"/>
  <c r="M64" i="21"/>
  <c r="K64" i="21"/>
  <c r="I64" i="21"/>
  <c r="G64" i="21"/>
  <c r="M63" i="21"/>
  <c r="K63" i="21"/>
  <c r="I63" i="21"/>
  <c r="G63" i="21"/>
  <c r="M62" i="21"/>
  <c r="K62" i="21"/>
  <c r="I62" i="21"/>
  <c r="G62" i="21"/>
  <c r="M61" i="21"/>
  <c r="K61" i="21"/>
  <c r="J61" i="21"/>
  <c r="I61" i="21"/>
  <c r="G61" i="21"/>
  <c r="M60" i="21"/>
  <c r="K60" i="21"/>
  <c r="J60" i="21"/>
  <c r="I60" i="21"/>
  <c r="G60" i="21"/>
  <c r="M59" i="21"/>
  <c r="K59" i="21"/>
  <c r="J59" i="21"/>
  <c r="I59" i="21"/>
  <c r="G59" i="21"/>
  <c r="M58" i="21"/>
  <c r="K58" i="21"/>
  <c r="J58" i="21"/>
  <c r="I58" i="21"/>
  <c r="G58" i="21"/>
  <c r="M57" i="21"/>
  <c r="K57" i="21"/>
  <c r="J57" i="21"/>
  <c r="I57" i="21"/>
  <c r="G57" i="21"/>
  <c r="M56" i="21"/>
  <c r="K56" i="21"/>
  <c r="J56" i="21"/>
  <c r="I56" i="21"/>
  <c r="G56" i="21"/>
  <c r="M55" i="21"/>
  <c r="K55" i="21"/>
  <c r="J55" i="21"/>
  <c r="I55" i="21"/>
  <c r="G55" i="21"/>
  <c r="M54" i="21"/>
  <c r="K54" i="21"/>
  <c r="J54" i="21"/>
  <c r="I54" i="21"/>
  <c r="G54" i="21"/>
  <c r="M53" i="21"/>
  <c r="K53" i="21"/>
  <c r="J53" i="21"/>
  <c r="I53" i="21"/>
  <c r="G53" i="21"/>
  <c r="M52" i="21"/>
  <c r="K52" i="21"/>
  <c r="J52" i="21"/>
  <c r="I52" i="21"/>
  <c r="G52" i="21"/>
  <c r="M51" i="21"/>
  <c r="K51" i="21"/>
  <c r="J51" i="21"/>
  <c r="I51" i="21"/>
  <c r="G51" i="21"/>
  <c r="M50" i="21"/>
  <c r="K50" i="21"/>
  <c r="J50" i="21"/>
  <c r="I50" i="21"/>
  <c r="G50" i="21"/>
  <c r="M49" i="21"/>
  <c r="K49" i="21"/>
  <c r="J49" i="21"/>
  <c r="I49" i="21"/>
  <c r="G49" i="21"/>
  <c r="M48" i="21"/>
  <c r="K48" i="21"/>
  <c r="J48" i="21"/>
  <c r="I48" i="21"/>
  <c r="G48" i="21"/>
  <c r="M47" i="21"/>
  <c r="K47" i="21"/>
  <c r="J47" i="21"/>
  <c r="I47" i="21"/>
  <c r="G47" i="21"/>
  <c r="M46" i="21"/>
  <c r="K46" i="21"/>
  <c r="I46" i="21"/>
  <c r="G46" i="21"/>
  <c r="M45" i="21"/>
  <c r="K45" i="21"/>
  <c r="J45" i="21"/>
  <c r="I45" i="21"/>
  <c r="G45" i="21"/>
  <c r="M44" i="21"/>
  <c r="K44" i="21"/>
  <c r="J44" i="21"/>
  <c r="I44" i="21"/>
  <c r="G44" i="21"/>
  <c r="M43" i="21"/>
  <c r="K43" i="21"/>
  <c r="J43" i="21"/>
  <c r="I43" i="21"/>
  <c r="G43" i="21"/>
  <c r="M42" i="21"/>
  <c r="K42" i="21"/>
  <c r="J42" i="21"/>
  <c r="I42" i="21"/>
  <c r="G42" i="21"/>
  <c r="M41" i="21"/>
  <c r="K41" i="21"/>
  <c r="J41" i="21"/>
  <c r="I41" i="21"/>
  <c r="G41" i="21"/>
  <c r="M40" i="21"/>
  <c r="K40" i="21"/>
  <c r="J40" i="21"/>
  <c r="I40" i="21"/>
  <c r="G40" i="21"/>
  <c r="M39" i="21"/>
  <c r="K39" i="21"/>
  <c r="J39" i="21"/>
  <c r="I39" i="21"/>
  <c r="G39" i="21"/>
  <c r="M38" i="21"/>
  <c r="K38" i="21"/>
  <c r="J38" i="21"/>
  <c r="I38" i="21"/>
  <c r="G38" i="21"/>
  <c r="M37" i="21"/>
  <c r="K37" i="21"/>
  <c r="J37" i="21"/>
  <c r="I37" i="21"/>
  <c r="G37" i="21"/>
  <c r="M36" i="21"/>
  <c r="K36" i="21"/>
  <c r="J36" i="21"/>
  <c r="I36" i="21"/>
  <c r="G36" i="21"/>
  <c r="M35" i="21"/>
  <c r="K35" i="21"/>
  <c r="J35" i="21"/>
  <c r="I35" i="21"/>
  <c r="G35" i="21"/>
  <c r="M34" i="21"/>
  <c r="K34" i="21"/>
  <c r="J34" i="21"/>
  <c r="I34" i="21"/>
  <c r="G34" i="21"/>
  <c r="M33" i="21"/>
  <c r="K33" i="21"/>
  <c r="J33" i="21"/>
  <c r="I33" i="21"/>
  <c r="G33" i="21"/>
  <c r="M32" i="21"/>
  <c r="K32" i="21"/>
  <c r="J32" i="21"/>
  <c r="I32" i="21"/>
  <c r="G32" i="21"/>
  <c r="M31" i="21"/>
  <c r="K31" i="21"/>
  <c r="J31" i="21"/>
  <c r="I31" i="21"/>
  <c r="G31" i="21"/>
  <c r="M30" i="21"/>
  <c r="K30" i="21"/>
  <c r="J30" i="21"/>
  <c r="I30" i="21"/>
  <c r="G30" i="21"/>
  <c r="M29" i="21"/>
  <c r="K29" i="21"/>
  <c r="J29" i="21"/>
  <c r="I29" i="21"/>
  <c r="G29" i="21"/>
  <c r="M28" i="21"/>
  <c r="K28" i="21"/>
  <c r="J28" i="21"/>
  <c r="I28" i="21"/>
  <c r="G28" i="21"/>
  <c r="M27" i="21"/>
  <c r="K27" i="21"/>
  <c r="J27" i="21"/>
  <c r="I27" i="21"/>
  <c r="G27" i="21"/>
  <c r="M26" i="21"/>
  <c r="K26" i="21"/>
  <c r="J26" i="21"/>
  <c r="I26" i="21"/>
  <c r="G26" i="21"/>
  <c r="M25" i="21"/>
  <c r="K25" i="21"/>
  <c r="J25" i="21"/>
  <c r="I25" i="21"/>
  <c r="G25" i="21"/>
  <c r="M24" i="21"/>
  <c r="K24" i="21"/>
  <c r="J24" i="21"/>
  <c r="I24" i="21"/>
  <c r="G24" i="21"/>
  <c r="M23" i="21"/>
  <c r="K23" i="21"/>
  <c r="J23" i="21"/>
  <c r="I23" i="21"/>
  <c r="G23" i="21"/>
  <c r="M22" i="21"/>
  <c r="K22" i="21"/>
  <c r="J22" i="21"/>
  <c r="I22" i="21"/>
  <c r="G22" i="21"/>
  <c r="M21" i="21"/>
  <c r="K21" i="21"/>
  <c r="J21" i="21"/>
  <c r="I21" i="21"/>
  <c r="G21" i="21"/>
  <c r="M20" i="21"/>
  <c r="K20" i="21"/>
  <c r="J20" i="21"/>
  <c r="I20" i="21"/>
  <c r="G20" i="21"/>
  <c r="M19" i="21"/>
  <c r="K19" i="21"/>
  <c r="J19" i="21"/>
  <c r="I19" i="21"/>
  <c r="G19" i="21"/>
  <c r="M18" i="21"/>
  <c r="K18" i="21"/>
  <c r="J18" i="21"/>
  <c r="I18" i="21"/>
  <c r="G18" i="21"/>
  <c r="M17" i="21"/>
  <c r="K17" i="21"/>
  <c r="J17" i="21"/>
  <c r="I17" i="21"/>
  <c r="G17" i="21"/>
  <c r="M16" i="21"/>
  <c r="K16" i="21"/>
  <c r="J16" i="21"/>
  <c r="I16" i="21"/>
  <c r="G16" i="21"/>
  <c r="M15" i="21"/>
  <c r="K15" i="21"/>
  <c r="J15" i="21"/>
  <c r="I15" i="21"/>
  <c r="G15" i="21"/>
  <c r="M14" i="21"/>
  <c r="K14" i="21"/>
  <c r="J14" i="21"/>
  <c r="I14" i="21"/>
  <c r="G14" i="21"/>
  <c r="M13" i="21"/>
  <c r="K13" i="21"/>
  <c r="J13" i="21"/>
  <c r="I13" i="21"/>
  <c r="G13" i="21"/>
  <c r="M12" i="21"/>
  <c r="K12" i="21"/>
  <c r="J12" i="21"/>
  <c r="I12" i="21"/>
  <c r="G12" i="21"/>
  <c r="M11" i="21"/>
  <c r="K11" i="21"/>
  <c r="J11" i="21"/>
  <c r="I11" i="21"/>
  <c r="G11" i="21"/>
  <c r="M10" i="21"/>
  <c r="K10" i="21"/>
  <c r="J10" i="21"/>
  <c r="I10" i="21"/>
  <c r="G10" i="21"/>
  <c r="M9" i="21"/>
  <c r="K9" i="21"/>
  <c r="J9" i="21"/>
  <c r="I9" i="21"/>
  <c r="G9" i="21"/>
  <c r="M8" i="21"/>
  <c r="K8" i="21"/>
  <c r="J8" i="21"/>
  <c r="I8" i="21"/>
  <c r="G8" i="21"/>
  <c r="M10" i="20"/>
  <c r="L10" i="20"/>
  <c r="K10" i="20"/>
  <c r="J10" i="20"/>
  <c r="I10" i="20"/>
  <c r="H10" i="20"/>
  <c r="G10" i="20"/>
  <c r="F10" i="20"/>
  <c r="M9" i="20"/>
  <c r="K9" i="20"/>
  <c r="I9" i="20"/>
  <c r="G9" i="20"/>
  <c r="M8" i="20"/>
  <c r="K8" i="20"/>
  <c r="I8" i="20"/>
  <c r="G8" i="20"/>
  <c r="M7" i="20"/>
  <c r="K7" i="20"/>
  <c r="I7" i="20"/>
  <c r="G7" i="20"/>
  <c r="M87" i="19"/>
  <c r="K87" i="19"/>
  <c r="I87" i="19"/>
  <c r="G87" i="19"/>
  <c r="F87" i="19"/>
  <c r="M86" i="19"/>
  <c r="K86" i="19"/>
  <c r="J86" i="19"/>
  <c r="I86" i="19"/>
  <c r="G86" i="19"/>
  <c r="M85" i="19"/>
  <c r="K85" i="19"/>
  <c r="J85" i="19"/>
  <c r="I85" i="19"/>
  <c r="G85" i="19"/>
  <c r="M84" i="19"/>
  <c r="K84" i="19"/>
  <c r="J84" i="19"/>
  <c r="I84" i="19"/>
  <c r="G84" i="19"/>
  <c r="M83" i="19"/>
  <c r="K83" i="19"/>
  <c r="J83" i="19"/>
  <c r="I83" i="19"/>
  <c r="G83" i="19"/>
  <c r="M82" i="19"/>
  <c r="K82" i="19"/>
  <c r="J82" i="19"/>
  <c r="I82" i="19"/>
  <c r="G82" i="19"/>
  <c r="M81" i="19"/>
  <c r="K81" i="19"/>
  <c r="J81" i="19"/>
  <c r="I81" i="19"/>
  <c r="G81" i="19"/>
  <c r="M80" i="19"/>
  <c r="K80" i="19"/>
  <c r="J80" i="19"/>
  <c r="I80" i="19"/>
  <c r="G80" i="19"/>
  <c r="M79" i="19"/>
  <c r="K79" i="19"/>
  <c r="J79" i="19"/>
  <c r="I79" i="19"/>
  <c r="G79" i="19"/>
  <c r="M78" i="19"/>
  <c r="K78" i="19"/>
  <c r="J78" i="19"/>
  <c r="I78" i="19"/>
  <c r="G78" i="19"/>
  <c r="M77" i="19"/>
  <c r="K77" i="19"/>
  <c r="J77" i="19"/>
  <c r="I77" i="19"/>
  <c r="G77" i="19"/>
  <c r="M76" i="19"/>
  <c r="K76" i="19"/>
  <c r="J76" i="19"/>
  <c r="I76" i="19"/>
  <c r="G76" i="19"/>
  <c r="M75" i="19"/>
  <c r="K75" i="19"/>
  <c r="J75" i="19"/>
  <c r="I75" i="19"/>
  <c r="G75" i="19"/>
  <c r="M74" i="19"/>
  <c r="K74" i="19"/>
  <c r="J74" i="19"/>
  <c r="I74" i="19"/>
  <c r="G74" i="19"/>
  <c r="M73" i="19"/>
  <c r="K73" i="19"/>
  <c r="J73" i="19"/>
  <c r="I73" i="19"/>
  <c r="G73" i="19"/>
  <c r="M72" i="19"/>
  <c r="K72" i="19"/>
  <c r="J72" i="19"/>
  <c r="I72" i="19"/>
  <c r="G72" i="19"/>
  <c r="M71" i="19"/>
  <c r="K71" i="19"/>
  <c r="J71" i="19"/>
  <c r="I71" i="19"/>
  <c r="G71" i="19"/>
  <c r="M70" i="19"/>
  <c r="K70" i="19"/>
  <c r="J70" i="19"/>
  <c r="I70" i="19"/>
  <c r="G70" i="19"/>
  <c r="M69" i="19"/>
  <c r="K69" i="19"/>
  <c r="J69" i="19"/>
  <c r="I69" i="19"/>
  <c r="G69" i="19"/>
  <c r="M68" i="19"/>
  <c r="K68" i="19"/>
  <c r="J68" i="19"/>
  <c r="I68" i="19"/>
  <c r="G68" i="19"/>
  <c r="M67" i="19"/>
  <c r="K67" i="19"/>
  <c r="J67" i="19"/>
  <c r="I67" i="19"/>
  <c r="G67" i="19"/>
  <c r="M66" i="19"/>
  <c r="K66" i="19"/>
  <c r="I66" i="19"/>
  <c r="G66" i="19"/>
  <c r="M65" i="19"/>
  <c r="K65" i="19"/>
  <c r="I65" i="19"/>
  <c r="G65" i="19"/>
  <c r="M64" i="19"/>
  <c r="K64" i="19"/>
  <c r="I64" i="19"/>
  <c r="G64" i="19"/>
  <c r="M63" i="19"/>
  <c r="K63" i="19"/>
  <c r="I63" i="19"/>
  <c r="G63" i="19"/>
  <c r="M62" i="19"/>
  <c r="K62" i="19"/>
  <c r="I62" i="19"/>
  <c r="G62" i="19"/>
  <c r="M61" i="19"/>
  <c r="K61" i="19"/>
  <c r="J61" i="19"/>
  <c r="I61" i="19"/>
  <c r="G61" i="19"/>
  <c r="M60" i="19"/>
  <c r="K60" i="19"/>
  <c r="J60" i="19"/>
  <c r="I60" i="19"/>
  <c r="G60" i="19"/>
  <c r="M59" i="19"/>
  <c r="K59" i="19"/>
  <c r="J59" i="19"/>
  <c r="I59" i="19"/>
  <c r="G59" i="19"/>
  <c r="M58" i="19"/>
  <c r="K58" i="19"/>
  <c r="J58" i="19"/>
  <c r="I58" i="19"/>
  <c r="G58" i="19"/>
  <c r="M57" i="19"/>
  <c r="K57" i="19"/>
  <c r="J57" i="19"/>
  <c r="I57" i="19"/>
  <c r="G57" i="19"/>
  <c r="M56" i="19"/>
  <c r="K56" i="19"/>
  <c r="J56" i="19"/>
  <c r="I56" i="19"/>
  <c r="G56" i="19"/>
  <c r="M55" i="19"/>
  <c r="K55" i="19"/>
  <c r="J55" i="19"/>
  <c r="I55" i="19"/>
  <c r="G55" i="19"/>
  <c r="M54" i="19"/>
  <c r="K54" i="19"/>
  <c r="J54" i="19"/>
  <c r="I54" i="19"/>
  <c r="G54" i="19"/>
  <c r="M53" i="19"/>
  <c r="K53" i="19"/>
  <c r="J53" i="19"/>
  <c r="I53" i="19"/>
  <c r="G53" i="19"/>
  <c r="M52" i="19"/>
  <c r="K52" i="19"/>
  <c r="J52" i="19"/>
  <c r="I52" i="19"/>
  <c r="G52" i="19"/>
  <c r="M51" i="19"/>
  <c r="K51" i="19"/>
  <c r="J51" i="19"/>
  <c r="I51" i="19"/>
  <c r="G51" i="19"/>
  <c r="M50" i="19"/>
  <c r="K50" i="19"/>
  <c r="J50" i="19"/>
  <c r="I50" i="19"/>
  <c r="G50" i="19"/>
  <c r="M49" i="19"/>
  <c r="K49" i="19"/>
  <c r="J49" i="19"/>
  <c r="I49" i="19"/>
  <c r="G49" i="19"/>
  <c r="M48" i="19"/>
  <c r="K48" i="19"/>
  <c r="J48" i="19"/>
  <c r="I48" i="19"/>
  <c r="G48" i="19"/>
  <c r="M47" i="19"/>
  <c r="K47" i="19"/>
  <c r="J47" i="19"/>
  <c r="I47" i="19"/>
  <c r="G47" i="19"/>
  <c r="M46" i="19"/>
  <c r="K46" i="19"/>
  <c r="I46" i="19"/>
  <c r="G46" i="19"/>
  <c r="M45" i="19"/>
  <c r="K45" i="19"/>
  <c r="J45" i="19"/>
  <c r="I45" i="19"/>
  <c r="G45" i="19"/>
  <c r="M44" i="19"/>
  <c r="K44" i="19"/>
  <c r="J44" i="19"/>
  <c r="I44" i="19"/>
  <c r="G44" i="19"/>
  <c r="M43" i="19"/>
  <c r="K43" i="19"/>
  <c r="J43" i="19"/>
  <c r="I43" i="19"/>
  <c r="G43" i="19"/>
  <c r="M42" i="19"/>
  <c r="K42" i="19"/>
  <c r="J42" i="19"/>
  <c r="I42" i="19"/>
  <c r="G42" i="19"/>
  <c r="M41" i="19"/>
  <c r="K41" i="19"/>
  <c r="J41" i="19"/>
  <c r="I41" i="19"/>
  <c r="G41" i="19"/>
  <c r="M40" i="19"/>
  <c r="K40" i="19"/>
  <c r="J40" i="19"/>
  <c r="I40" i="19"/>
  <c r="G40" i="19"/>
  <c r="M39" i="19"/>
  <c r="K39" i="19"/>
  <c r="J39" i="19"/>
  <c r="I39" i="19"/>
  <c r="G39" i="19"/>
  <c r="M38" i="19"/>
  <c r="K38" i="19"/>
  <c r="J38" i="19"/>
  <c r="I38" i="19"/>
  <c r="G38" i="19"/>
  <c r="M37" i="19"/>
  <c r="K37" i="19"/>
  <c r="J37" i="19"/>
  <c r="I37" i="19"/>
  <c r="G37" i="19"/>
  <c r="M36" i="19"/>
  <c r="K36" i="19"/>
  <c r="J36" i="19"/>
  <c r="I36" i="19"/>
  <c r="G36" i="19"/>
  <c r="M35" i="19"/>
  <c r="K35" i="19"/>
  <c r="J35" i="19"/>
  <c r="I35" i="19"/>
  <c r="G35" i="19"/>
  <c r="M34" i="19"/>
  <c r="K34" i="19"/>
  <c r="J34" i="19"/>
  <c r="I34" i="19"/>
  <c r="G34" i="19"/>
  <c r="M33" i="19"/>
  <c r="K33" i="19"/>
  <c r="J33" i="19"/>
  <c r="I33" i="19"/>
  <c r="G33" i="19"/>
  <c r="M32" i="19"/>
  <c r="K32" i="19"/>
  <c r="J32" i="19"/>
  <c r="I32" i="19"/>
  <c r="G32" i="19"/>
  <c r="M31" i="19"/>
  <c r="K31" i="19"/>
  <c r="J31" i="19"/>
  <c r="I31" i="19"/>
  <c r="G31" i="19"/>
  <c r="M30" i="19"/>
  <c r="K30" i="19"/>
  <c r="J30" i="19"/>
  <c r="I30" i="19"/>
  <c r="G30" i="19"/>
  <c r="M29" i="19"/>
  <c r="K29" i="19"/>
  <c r="J29" i="19"/>
  <c r="I29" i="19"/>
  <c r="G29" i="19"/>
  <c r="M28" i="19"/>
  <c r="K28" i="19"/>
  <c r="J28" i="19"/>
  <c r="I28" i="19"/>
  <c r="G28" i="19"/>
  <c r="M27" i="19"/>
  <c r="K27" i="19"/>
  <c r="J27" i="19"/>
  <c r="I27" i="19"/>
  <c r="G27" i="19"/>
  <c r="M26" i="19"/>
  <c r="K26" i="19"/>
  <c r="J26" i="19"/>
  <c r="I26" i="19"/>
  <c r="G26" i="19"/>
  <c r="M25" i="19"/>
  <c r="K25" i="19"/>
  <c r="J25" i="19"/>
  <c r="I25" i="19"/>
  <c r="G25" i="19"/>
  <c r="M24" i="19"/>
  <c r="K24" i="19"/>
  <c r="J24" i="19"/>
  <c r="I24" i="19"/>
  <c r="G24" i="19"/>
  <c r="M23" i="19"/>
  <c r="K23" i="19"/>
  <c r="J23" i="19"/>
  <c r="I23" i="19"/>
  <c r="G23" i="19"/>
  <c r="M22" i="19"/>
  <c r="K22" i="19"/>
  <c r="J22" i="19"/>
  <c r="I22" i="19"/>
  <c r="G22" i="19"/>
  <c r="M21" i="19"/>
  <c r="K21" i="19"/>
  <c r="J21" i="19"/>
  <c r="I21" i="19"/>
  <c r="G21" i="19"/>
  <c r="M20" i="19"/>
  <c r="K20" i="19"/>
  <c r="J20" i="19"/>
  <c r="I20" i="19"/>
  <c r="G20" i="19"/>
  <c r="M19" i="19"/>
  <c r="K19" i="19"/>
  <c r="J19" i="19"/>
  <c r="I19" i="19"/>
  <c r="G19" i="19"/>
  <c r="M18" i="19"/>
  <c r="K18" i="19"/>
  <c r="J18" i="19"/>
  <c r="I18" i="19"/>
  <c r="G18" i="19"/>
  <c r="M17" i="19"/>
  <c r="K17" i="19"/>
  <c r="J17" i="19"/>
  <c r="I17" i="19"/>
  <c r="G17" i="19"/>
  <c r="M16" i="19"/>
  <c r="K16" i="19"/>
  <c r="J16" i="19"/>
  <c r="I16" i="19"/>
  <c r="G16" i="19"/>
  <c r="M15" i="19"/>
  <c r="K15" i="19"/>
  <c r="J15" i="19"/>
  <c r="I15" i="19"/>
  <c r="G15" i="19"/>
  <c r="M14" i="19"/>
  <c r="K14" i="19"/>
  <c r="J14" i="19"/>
  <c r="I14" i="19"/>
  <c r="G14" i="19"/>
  <c r="M13" i="19"/>
  <c r="K13" i="19"/>
  <c r="J13" i="19"/>
  <c r="I13" i="19"/>
  <c r="G13" i="19"/>
  <c r="M12" i="19"/>
  <c r="K12" i="19"/>
  <c r="J12" i="19"/>
  <c r="I12" i="19"/>
  <c r="G12" i="19"/>
  <c r="M11" i="19"/>
  <c r="K11" i="19"/>
  <c r="J11" i="19"/>
  <c r="I11" i="19"/>
  <c r="G11" i="19"/>
  <c r="M10" i="19"/>
  <c r="K10" i="19"/>
  <c r="J10" i="19"/>
  <c r="I10" i="19"/>
  <c r="G10" i="19"/>
  <c r="M9" i="19"/>
  <c r="K9" i="19"/>
  <c r="J9" i="19"/>
  <c r="I9" i="19"/>
  <c r="G9" i="19"/>
  <c r="M8" i="19"/>
  <c r="K8" i="19"/>
  <c r="J8" i="19"/>
  <c r="I8" i="19"/>
  <c r="G8" i="19"/>
  <c r="M10" i="18"/>
  <c r="L10" i="18"/>
  <c r="K10" i="18"/>
  <c r="J10" i="18"/>
  <c r="I10" i="18"/>
  <c r="H10" i="18"/>
  <c r="G10" i="18"/>
  <c r="F10" i="18"/>
  <c r="M9" i="18"/>
  <c r="K9" i="18"/>
  <c r="I9" i="18"/>
  <c r="G9" i="18"/>
  <c r="M8" i="18"/>
  <c r="K8" i="18"/>
  <c r="I8" i="18"/>
  <c r="G8" i="18"/>
  <c r="M7" i="18"/>
  <c r="K7" i="18"/>
  <c r="I7" i="18"/>
  <c r="G7" i="18"/>
  <c r="M87" i="17"/>
  <c r="K87" i="17"/>
  <c r="I87" i="17"/>
  <c r="G87" i="17"/>
  <c r="F87" i="17"/>
  <c r="M86" i="17"/>
  <c r="K86" i="17"/>
  <c r="J86" i="17"/>
  <c r="I86" i="17"/>
  <c r="G86" i="17"/>
  <c r="M85" i="17"/>
  <c r="K85" i="17"/>
  <c r="J85" i="17"/>
  <c r="I85" i="17"/>
  <c r="G85" i="17"/>
  <c r="M84" i="17"/>
  <c r="K84" i="17"/>
  <c r="J84" i="17"/>
  <c r="I84" i="17"/>
  <c r="G84" i="17"/>
  <c r="M83" i="17"/>
  <c r="K83" i="17"/>
  <c r="J83" i="17"/>
  <c r="I83" i="17"/>
  <c r="G83" i="17"/>
  <c r="M82" i="17"/>
  <c r="K82" i="17"/>
  <c r="J82" i="17"/>
  <c r="I82" i="17"/>
  <c r="G82" i="17"/>
  <c r="M81" i="17"/>
  <c r="K81" i="17"/>
  <c r="J81" i="17"/>
  <c r="I81" i="17"/>
  <c r="G81" i="17"/>
  <c r="M80" i="17"/>
  <c r="K80" i="17"/>
  <c r="J80" i="17"/>
  <c r="I80" i="17"/>
  <c r="G80" i="17"/>
  <c r="M79" i="17"/>
  <c r="K79" i="17"/>
  <c r="J79" i="17"/>
  <c r="I79" i="17"/>
  <c r="G79" i="17"/>
  <c r="M78" i="17"/>
  <c r="K78" i="17"/>
  <c r="J78" i="17"/>
  <c r="I78" i="17"/>
  <c r="G78" i="17"/>
  <c r="M77" i="17"/>
  <c r="K77" i="17"/>
  <c r="J77" i="17"/>
  <c r="I77" i="17"/>
  <c r="G77" i="17"/>
  <c r="M76" i="17"/>
  <c r="K76" i="17"/>
  <c r="J76" i="17"/>
  <c r="I76" i="17"/>
  <c r="G76" i="17"/>
  <c r="M75" i="17"/>
  <c r="K75" i="17"/>
  <c r="J75" i="17"/>
  <c r="I75" i="17"/>
  <c r="G75" i="17"/>
  <c r="M74" i="17"/>
  <c r="K74" i="17"/>
  <c r="J74" i="17"/>
  <c r="I74" i="17"/>
  <c r="G74" i="17"/>
  <c r="M73" i="17"/>
  <c r="K73" i="17"/>
  <c r="J73" i="17"/>
  <c r="I73" i="17"/>
  <c r="G73" i="17"/>
  <c r="M72" i="17"/>
  <c r="K72" i="17"/>
  <c r="J72" i="17"/>
  <c r="I72" i="17"/>
  <c r="G72" i="17"/>
  <c r="M71" i="17"/>
  <c r="K71" i="17"/>
  <c r="J71" i="17"/>
  <c r="I71" i="17"/>
  <c r="G71" i="17"/>
  <c r="M70" i="17"/>
  <c r="K70" i="17"/>
  <c r="J70" i="17"/>
  <c r="I70" i="17"/>
  <c r="G70" i="17"/>
  <c r="M69" i="17"/>
  <c r="K69" i="17"/>
  <c r="J69" i="17"/>
  <c r="I69" i="17"/>
  <c r="G69" i="17"/>
  <c r="M68" i="17"/>
  <c r="K68" i="17"/>
  <c r="J68" i="17"/>
  <c r="I68" i="17"/>
  <c r="G68" i="17"/>
  <c r="M67" i="17"/>
  <c r="K67" i="17"/>
  <c r="J67" i="17"/>
  <c r="I67" i="17"/>
  <c r="G67" i="17"/>
  <c r="M66" i="17"/>
  <c r="K66" i="17"/>
  <c r="I66" i="17"/>
  <c r="G66" i="17"/>
  <c r="M65" i="17"/>
  <c r="K65" i="17"/>
  <c r="I65" i="17"/>
  <c r="G65" i="17"/>
  <c r="M64" i="17"/>
  <c r="K64" i="17"/>
  <c r="I64" i="17"/>
  <c r="G64" i="17"/>
  <c r="M63" i="17"/>
  <c r="K63" i="17"/>
  <c r="I63" i="17"/>
  <c r="G63" i="17"/>
  <c r="M62" i="17"/>
  <c r="K62" i="17"/>
  <c r="I62" i="17"/>
  <c r="G62" i="17"/>
  <c r="M61" i="17"/>
  <c r="K61" i="17"/>
  <c r="J61" i="17"/>
  <c r="I61" i="17"/>
  <c r="G61" i="17"/>
  <c r="M60" i="17"/>
  <c r="K60" i="17"/>
  <c r="J60" i="17"/>
  <c r="I60" i="17"/>
  <c r="G60" i="17"/>
  <c r="M59" i="17"/>
  <c r="K59" i="17"/>
  <c r="J59" i="17"/>
  <c r="I59" i="17"/>
  <c r="G59" i="17"/>
  <c r="M58" i="17"/>
  <c r="K58" i="17"/>
  <c r="J58" i="17"/>
  <c r="I58" i="17"/>
  <c r="G58" i="17"/>
  <c r="M57" i="17"/>
  <c r="K57" i="17"/>
  <c r="J57" i="17"/>
  <c r="I57" i="17"/>
  <c r="G57" i="17"/>
  <c r="M56" i="17"/>
  <c r="K56" i="17"/>
  <c r="J56" i="17"/>
  <c r="I56" i="17"/>
  <c r="G56" i="17"/>
  <c r="M55" i="17"/>
  <c r="K55" i="17"/>
  <c r="J55" i="17"/>
  <c r="I55" i="17"/>
  <c r="G55" i="17"/>
  <c r="M54" i="17"/>
  <c r="K54" i="17"/>
  <c r="J54" i="17"/>
  <c r="I54" i="17"/>
  <c r="G54" i="17"/>
  <c r="M53" i="17"/>
  <c r="K53" i="17"/>
  <c r="J53" i="17"/>
  <c r="I53" i="17"/>
  <c r="G53" i="17"/>
  <c r="M52" i="17"/>
  <c r="K52" i="17"/>
  <c r="J52" i="17"/>
  <c r="I52" i="17"/>
  <c r="G52" i="17"/>
  <c r="M51" i="17"/>
  <c r="K51" i="17"/>
  <c r="J51" i="17"/>
  <c r="I51" i="17"/>
  <c r="G51" i="17"/>
  <c r="M50" i="17"/>
  <c r="K50" i="17"/>
  <c r="J50" i="17"/>
  <c r="I50" i="17"/>
  <c r="G50" i="17"/>
  <c r="M49" i="17"/>
  <c r="K49" i="17"/>
  <c r="J49" i="17"/>
  <c r="I49" i="17"/>
  <c r="G49" i="17"/>
  <c r="M48" i="17"/>
  <c r="K48" i="17"/>
  <c r="J48" i="17"/>
  <c r="I48" i="17"/>
  <c r="G48" i="17"/>
  <c r="M47" i="17"/>
  <c r="K47" i="17"/>
  <c r="J47" i="17"/>
  <c r="I47" i="17"/>
  <c r="G47" i="17"/>
  <c r="M46" i="17"/>
  <c r="K46" i="17"/>
  <c r="I46" i="17"/>
  <c r="G46" i="17"/>
  <c r="M45" i="17"/>
  <c r="K45" i="17"/>
  <c r="J45" i="17"/>
  <c r="I45" i="17"/>
  <c r="G45" i="17"/>
  <c r="M44" i="17"/>
  <c r="K44" i="17"/>
  <c r="J44" i="17"/>
  <c r="I44" i="17"/>
  <c r="G44" i="17"/>
  <c r="M43" i="17"/>
  <c r="K43" i="17"/>
  <c r="J43" i="17"/>
  <c r="I43" i="17"/>
  <c r="G43" i="17"/>
  <c r="M42" i="17"/>
  <c r="K42" i="17"/>
  <c r="J42" i="17"/>
  <c r="I42" i="17"/>
  <c r="G42" i="17"/>
  <c r="M41" i="17"/>
  <c r="K41" i="17"/>
  <c r="J41" i="17"/>
  <c r="I41" i="17"/>
  <c r="G41" i="17"/>
  <c r="M40" i="17"/>
  <c r="K40" i="17"/>
  <c r="J40" i="17"/>
  <c r="I40" i="17"/>
  <c r="G40" i="17"/>
  <c r="M39" i="17"/>
  <c r="K39" i="17"/>
  <c r="J39" i="17"/>
  <c r="I39" i="17"/>
  <c r="G39" i="17"/>
  <c r="M38" i="17"/>
  <c r="K38" i="17"/>
  <c r="J38" i="17"/>
  <c r="I38" i="17"/>
  <c r="G38" i="17"/>
  <c r="M37" i="17"/>
  <c r="K37" i="17"/>
  <c r="J37" i="17"/>
  <c r="I37" i="17"/>
  <c r="G37" i="17"/>
  <c r="M36" i="17"/>
  <c r="K36" i="17"/>
  <c r="J36" i="17"/>
  <c r="I36" i="17"/>
  <c r="G36" i="17"/>
  <c r="M35" i="17"/>
  <c r="K35" i="17"/>
  <c r="J35" i="17"/>
  <c r="I35" i="17"/>
  <c r="G35" i="17"/>
  <c r="M34" i="17"/>
  <c r="K34" i="17"/>
  <c r="J34" i="17"/>
  <c r="I34" i="17"/>
  <c r="G34" i="17"/>
  <c r="M33" i="17"/>
  <c r="K33" i="17"/>
  <c r="J33" i="17"/>
  <c r="I33" i="17"/>
  <c r="G33" i="17"/>
  <c r="M32" i="17"/>
  <c r="K32" i="17"/>
  <c r="J32" i="17"/>
  <c r="I32" i="17"/>
  <c r="G32" i="17"/>
  <c r="M31" i="17"/>
  <c r="K31" i="17"/>
  <c r="J31" i="17"/>
  <c r="I31" i="17"/>
  <c r="G31" i="17"/>
  <c r="M30" i="17"/>
  <c r="K30" i="17"/>
  <c r="J30" i="17"/>
  <c r="I30" i="17"/>
  <c r="G30" i="17"/>
  <c r="M29" i="17"/>
  <c r="K29" i="17"/>
  <c r="J29" i="17"/>
  <c r="I29" i="17"/>
  <c r="G29" i="17"/>
  <c r="M28" i="17"/>
  <c r="K28" i="17"/>
  <c r="J28" i="17"/>
  <c r="I28" i="17"/>
  <c r="G28" i="17"/>
  <c r="M27" i="17"/>
  <c r="K27" i="17"/>
  <c r="J27" i="17"/>
  <c r="I27" i="17"/>
  <c r="G27" i="17"/>
  <c r="M26" i="17"/>
  <c r="K26" i="17"/>
  <c r="J26" i="17"/>
  <c r="I26" i="17"/>
  <c r="G26" i="17"/>
  <c r="M25" i="17"/>
  <c r="K25" i="17"/>
  <c r="J25" i="17"/>
  <c r="I25" i="17"/>
  <c r="G25" i="17"/>
  <c r="M24" i="17"/>
  <c r="K24" i="17"/>
  <c r="J24" i="17"/>
  <c r="I24" i="17"/>
  <c r="G24" i="17"/>
  <c r="M23" i="17"/>
  <c r="K23" i="17"/>
  <c r="J23" i="17"/>
  <c r="I23" i="17"/>
  <c r="G23" i="17"/>
  <c r="M22" i="17"/>
  <c r="K22" i="17"/>
  <c r="J22" i="17"/>
  <c r="I22" i="17"/>
  <c r="G22" i="17"/>
  <c r="M21" i="17"/>
  <c r="K21" i="17"/>
  <c r="J21" i="17"/>
  <c r="I21" i="17"/>
  <c r="G21" i="17"/>
  <c r="M20" i="17"/>
  <c r="K20" i="17"/>
  <c r="J20" i="17"/>
  <c r="I20" i="17"/>
  <c r="G20" i="17"/>
  <c r="M19" i="17"/>
  <c r="K19" i="17"/>
  <c r="J19" i="17"/>
  <c r="I19" i="17"/>
  <c r="G19" i="17"/>
  <c r="M18" i="17"/>
  <c r="K18" i="17"/>
  <c r="J18" i="17"/>
  <c r="I18" i="17"/>
  <c r="G18" i="17"/>
  <c r="M17" i="17"/>
  <c r="K17" i="17"/>
  <c r="J17" i="17"/>
  <c r="I17" i="17"/>
  <c r="G17" i="17"/>
  <c r="M16" i="17"/>
  <c r="K16" i="17"/>
  <c r="J16" i="17"/>
  <c r="I16" i="17"/>
  <c r="G16" i="17"/>
  <c r="M15" i="17"/>
  <c r="K15" i="17"/>
  <c r="J15" i="17"/>
  <c r="I15" i="17"/>
  <c r="G15" i="17"/>
  <c r="M14" i="17"/>
  <c r="K14" i="17"/>
  <c r="J14" i="17"/>
  <c r="I14" i="17"/>
  <c r="G14" i="17"/>
  <c r="M13" i="17"/>
  <c r="K13" i="17"/>
  <c r="J13" i="17"/>
  <c r="I13" i="17"/>
  <c r="G13" i="17"/>
  <c r="M12" i="17"/>
  <c r="K12" i="17"/>
  <c r="J12" i="17"/>
  <c r="I12" i="17"/>
  <c r="G12" i="17"/>
  <c r="M11" i="17"/>
  <c r="K11" i="17"/>
  <c r="J11" i="17"/>
  <c r="I11" i="17"/>
  <c r="G11" i="17"/>
  <c r="M10" i="17"/>
  <c r="K10" i="17"/>
  <c r="J10" i="17"/>
  <c r="I10" i="17"/>
  <c r="G10" i="17"/>
  <c r="M9" i="17"/>
  <c r="K9" i="17"/>
  <c r="J9" i="17"/>
  <c r="I9" i="17"/>
  <c r="G9" i="17"/>
  <c r="M8" i="17"/>
  <c r="K8" i="17"/>
  <c r="J8" i="17"/>
  <c r="I8" i="17"/>
  <c r="G8" i="17"/>
  <c r="M10" i="16"/>
  <c r="L10" i="16"/>
  <c r="K10" i="16"/>
  <c r="J10" i="16"/>
  <c r="I10" i="16"/>
  <c r="H10" i="16"/>
  <c r="G10" i="16"/>
  <c r="F10" i="16"/>
  <c r="M9" i="16"/>
  <c r="K9" i="16"/>
  <c r="I9" i="16"/>
  <c r="G9" i="16"/>
  <c r="M8" i="16"/>
  <c r="K8" i="16"/>
  <c r="I8" i="16"/>
  <c r="G8" i="16"/>
  <c r="M7" i="16"/>
  <c r="K7" i="16"/>
  <c r="I7" i="16"/>
  <c r="G7" i="16"/>
  <c r="M10" i="15"/>
  <c r="L10" i="15"/>
  <c r="K10" i="15"/>
  <c r="J10" i="15"/>
  <c r="I10" i="15"/>
  <c r="H10" i="15"/>
  <c r="G10" i="15"/>
  <c r="F10" i="15"/>
  <c r="M9" i="15"/>
  <c r="K9" i="15"/>
  <c r="I9" i="15"/>
  <c r="G9" i="15"/>
  <c r="M8" i="15"/>
  <c r="K8" i="15"/>
  <c r="I8" i="15"/>
  <c r="G8" i="15"/>
  <c r="M7" i="15"/>
  <c r="K7" i="15"/>
  <c r="I7" i="15"/>
  <c r="G7" i="15"/>
  <c r="H964" i="154"/>
  <c r="H963" i="154"/>
  <c r="H962" i="154"/>
  <c r="H961" i="154"/>
  <c r="H960" i="154"/>
  <c r="H959" i="154"/>
  <c r="H958" i="154"/>
  <c r="H957" i="154"/>
  <c r="H956" i="154"/>
  <c r="H955" i="154"/>
  <c r="H954" i="154"/>
  <c r="H953" i="154"/>
  <c r="H952" i="154"/>
  <c r="H951" i="154"/>
  <c r="H950" i="154"/>
  <c r="H949" i="154"/>
  <c r="H948" i="154"/>
  <c r="H947" i="154"/>
  <c r="H946" i="154"/>
  <c r="H945" i="154"/>
  <c r="H944" i="154"/>
  <c r="H943" i="154"/>
  <c r="H942" i="154"/>
  <c r="H941" i="154"/>
  <c r="H940" i="154"/>
  <c r="H939" i="154"/>
  <c r="H938" i="154"/>
  <c r="H937" i="154"/>
  <c r="H936" i="154"/>
  <c r="H935" i="154"/>
  <c r="H934" i="154"/>
  <c r="H933" i="154"/>
  <c r="H932" i="154"/>
  <c r="H931" i="154"/>
  <c r="H930" i="154"/>
  <c r="H929" i="154"/>
  <c r="H928" i="154"/>
  <c r="H927" i="154"/>
  <c r="H926" i="154"/>
  <c r="H925" i="154"/>
  <c r="H924" i="154"/>
  <c r="H923" i="154"/>
  <c r="H922" i="154"/>
  <c r="H921" i="154"/>
  <c r="H920" i="154"/>
  <c r="H919" i="154"/>
  <c r="H918" i="154"/>
  <c r="H917" i="154"/>
  <c r="H916" i="154"/>
  <c r="H915" i="154"/>
  <c r="H914" i="154"/>
  <c r="H913" i="154"/>
  <c r="H912" i="154"/>
  <c r="H911" i="154"/>
  <c r="H910" i="154"/>
  <c r="H909" i="154"/>
  <c r="H908" i="154"/>
  <c r="H907" i="154"/>
  <c r="H906" i="154"/>
  <c r="H905" i="154"/>
  <c r="H904" i="154"/>
  <c r="H903" i="154"/>
  <c r="H902" i="154"/>
  <c r="H901" i="154"/>
  <c r="H900" i="154"/>
  <c r="H899" i="154"/>
  <c r="H898" i="154"/>
  <c r="H897" i="154"/>
  <c r="H896" i="154"/>
  <c r="H895" i="154"/>
  <c r="H894" i="154"/>
  <c r="H893" i="154"/>
  <c r="H892" i="154"/>
  <c r="H891" i="154"/>
  <c r="H890" i="154"/>
  <c r="H889" i="154"/>
  <c r="H888" i="154"/>
  <c r="H887" i="154"/>
  <c r="H886" i="154"/>
  <c r="H885" i="154"/>
  <c r="H884" i="154"/>
  <c r="H883" i="154"/>
  <c r="H882" i="154"/>
  <c r="H881" i="154"/>
  <c r="H880" i="154"/>
  <c r="H879" i="154"/>
  <c r="H878" i="154"/>
  <c r="H877" i="154"/>
  <c r="H876" i="154"/>
  <c r="H875" i="154"/>
  <c r="H874" i="154"/>
  <c r="H873" i="154"/>
  <c r="H872" i="154"/>
  <c r="H871" i="154"/>
  <c r="H870" i="154"/>
  <c r="H869" i="154"/>
  <c r="H868" i="154"/>
  <c r="H867" i="154"/>
  <c r="H866" i="154"/>
  <c r="H865" i="154"/>
  <c r="H864" i="154"/>
  <c r="H863" i="154"/>
  <c r="H862" i="154"/>
  <c r="H861" i="154"/>
  <c r="H860" i="154"/>
  <c r="H859" i="154"/>
  <c r="H858" i="154"/>
  <c r="H857" i="154"/>
  <c r="H856" i="154"/>
  <c r="H855" i="154"/>
  <c r="H854" i="154"/>
  <c r="H853" i="154"/>
  <c r="H852" i="154"/>
  <c r="H851" i="154"/>
  <c r="H850" i="154"/>
  <c r="H849" i="154"/>
  <c r="H848" i="154"/>
  <c r="H847" i="154"/>
  <c r="H846" i="154"/>
  <c r="H845" i="154"/>
  <c r="H844" i="154"/>
  <c r="H843" i="154"/>
  <c r="H842" i="154"/>
  <c r="H841" i="154"/>
  <c r="H840" i="154"/>
  <c r="H839" i="154"/>
  <c r="H838" i="154"/>
  <c r="H837" i="154"/>
  <c r="H836" i="154"/>
  <c r="H835" i="154"/>
  <c r="H834" i="154"/>
  <c r="H833" i="154"/>
  <c r="H832" i="154"/>
  <c r="H831" i="154"/>
  <c r="H830" i="154"/>
  <c r="H829" i="154"/>
  <c r="H828" i="154"/>
  <c r="H827" i="154"/>
  <c r="H826" i="154"/>
  <c r="H825" i="154"/>
  <c r="H824" i="154"/>
  <c r="H823" i="154"/>
  <c r="H822" i="154"/>
  <c r="H821" i="154"/>
  <c r="H820" i="154"/>
  <c r="H819" i="154"/>
  <c r="H818" i="154"/>
  <c r="H817" i="154"/>
  <c r="H816" i="154"/>
  <c r="H815" i="154"/>
  <c r="H814" i="154"/>
  <c r="H813" i="154"/>
  <c r="H812" i="154"/>
  <c r="H811" i="154"/>
  <c r="H810" i="154"/>
  <c r="H809" i="154"/>
  <c r="H808" i="154"/>
  <c r="H807" i="154"/>
  <c r="H806" i="154"/>
  <c r="H805" i="154"/>
  <c r="H804" i="154"/>
  <c r="H803" i="154"/>
  <c r="H802" i="154"/>
  <c r="H801" i="154"/>
  <c r="H800" i="154"/>
  <c r="H799" i="154"/>
  <c r="H798" i="154"/>
  <c r="H797" i="154"/>
  <c r="H796" i="154"/>
  <c r="H795" i="154"/>
  <c r="H794" i="154"/>
  <c r="H793" i="154"/>
  <c r="H792" i="154"/>
  <c r="H791" i="154"/>
  <c r="H790" i="154"/>
  <c r="H789" i="154"/>
  <c r="H788" i="154"/>
  <c r="H787" i="154"/>
  <c r="H786" i="154"/>
  <c r="H785" i="154"/>
  <c r="H784" i="154"/>
  <c r="H783" i="154"/>
  <c r="H782" i="154"/>
  <c r="H781" i="154"/>
  <c r="H780" i="154"/>
  <c r="H779" i="154"/>
  <c r="H778" i="154"/>
  <c r="H777" i="154"/>
  <c r="H776" i="154"/>
  <c r="H775" i="154"/>
  <c r="H774" i="154"/>
  <c r="H773" i="154"/>
  <c r="H772" i="154"/>
  <c r="H771" i="154"/>
  <c r="H770" i="154"/>
  <c r="H769" i="154"/>
  <c r="H768" i="154"/>
  <c r="H767" i="154"/>
  <c r="H766" i="154"/>
  <c r="H765" i="154"/>
  <c r="H764" i="154"/>
  <c r="H763" i="154"/>
  <c r="H762" i="154"/>
  <c r="H761" i="154"/>
  <c r="H760" i="154"/>
  <c r="H759" i="154"/>
  <c r="H758" i="154"/>
  <c r="H757" i="154"/>
  <c r="H756" i="154"/>
  <c r="H755" i="154"/>
  <c r="H754" i="154"/>
  <c r="H753" i="154"/>
  <c r="H752" i="154"/>
  <c r="H751" i="154"/>
  <c r="H750" i="154"/>
  <c r="H749" i="154"/>
  <c r="H748" i="154"/>
  <c r="H747" i="154"/>
  <c r="H746" i="154"/>
  <c r="H745" i="154"/>
  <c r="H744" i="154"/>
  <c r="H743" i="154"/>
  <c r="H742" i="154"/>
  <c r="H741" i="154"/>
  <c r="H740" i="154"/>
  <c r="H739" i="154"/>
  <c r="H738" i="154"/>
  <c r="H737" i="154"/>
  <c r="H736" i="154"/>
  <c r="H735" i="154"/>
  <c r="H734" i="154"/>
  <c r="H733" i="154"/>
  <c r="H732" i="154"/>
  <c r="H731" i="154"/>
  <c r="H730" i="154"/>
  <c r="H729" i="154"/>
  <c r="H728" i="154"/>
  <c r="H727" i="154"/>
  <c r="H726" i="154"/>
  <c r="H725" i="154"/>
  <c r="H724" i="154"/>
  <c r="H723" i="154"/>
  <c r="H722" i="154"/>
  <c r="H721" i="154"/>
  <c r="H720" i="154"/>
  <c r="H719" i="154"/>
  <c r="H718" i="154"/>
  <c r="H717" i="154"/>
  <c r="H716" i="154"/>
  <c r="H715" i="154"/>
  <c r="H714" i="154"/>
  <c r="H713" i="154"/>
  <c r="H712" i="154"/>
  <c r="H711" i="154"/>
  <c r="H710" i="154"/>
  <c r="H709" i="154"/>
  <c r="H708" i="154"/>
  <c r="H707" i="154"/>
  <c r="H706" i="154"/>
  <c r="H705" i="154"/>
  <c r="H704" i="154"/>
  <c r="H703" i="154"/>
  <c r="H702" i="154"/>
  <c r="H701" i="154"/>
  <c r="H700" i="154"/>
  <c r="H699" i="154"/>
  <c r="H698" i="154"/>
  <c r="H697" i="154"/>
  <c r="H696" i="154"/>
  <c r="H695" i="154"/>
  <c r="H694" i="154"/>
  <c r="H693" i="154"/>
  <c r="H692" i="154"/>
  <c r="H691" i="154"/>
  <c r="H690" i="154"/>
  <c r="H689" i="154"/>
  <c r="H688" i="154"/>
  <c r="H687" i="154"/>
  <c r="H686" i="154"/>
  <c r="H685" i="154"/>
  <c r="H684" i="154"/>
  <c r="H683" i="154"/>
  <c r="H682" i="154"/>
  <c r="H681" i="154"/>
  <c r="H680" i="154"/>
  <c r="H679" i="154"/>
  <c r="H678" i="154"/>
  <c r="H677" i="154"/>
  <c r="H676" i="154"/>
  <c r="H675" i="154"/>
  <c r="H674" i="154"/>
  <c r="H673" i="154"/>
  <c r="H672" i="154"/>
  <c r="H671" i="154"/>
  <c r="H670" i="154"/>
  <c r="H669" i="154"/>
  <c r="H668" i="154"/>
  <c r="H667" i="154"/>
  <c r="H666" i="154"/>
  <c r="H665" i="154"/>
  <c r="H664" i="154"/>
  <c r="H663" i="154"/>
  <c r="H662" i="154"/>
  <c r="H661" i="154"/>
  <c r="H660" i="154"/>
  <c r="H659" i="154"/>
  <c r="H658" i="154"/>
  <c r="H657" i="154"/>
  <c r="H656" i="154"/>
  <c r="H655" i="154"/>
  <c r="H654" i="154"/>
  <c r="H653" i="154"/>
  <c r="H652" i="154"/>
  <c r="H651" i="154"/>
  <c r="H650" i="154"/>
  <c r="H649" i="154"/>
  <c r="H648" i="154"/>
  <c r="H647" i="154"/>
  <c r="H646" i="154"/>
  <c r="H645" i="154"/>
  <c r="H644" i="154"/>
  <c r="H643" i="154"/>
  <c r="H642" i="154"/>
  <c r="H641" i="154"/>
  <c r="H640" i="154"/>
  <c r="H639" i="154"/>
  <c r="H638" i="154"/>
  <c r="H637" i="154"/>
  <c r="H636" i="154"/>
  <c r="H635" i="154"/>
  <c r="H634" i="154"/>
  <c r="H633" i="154"/>
  <c r="H632" i="154"/>
  <c r="H631" i="154"/>
  <c r="H630" i="154"/>
  <c r="H629" i="154"/>
  <c r="H628" i="154"/>
  <c r="H627" i="154"/>
  <c r="H626" i="154"/>
  <c r="H625" i="154"/>
  <c r="H624" i="154"/>
  <c r="H623" i="154"/>
  <c r="H622" i="154"/>
  <c r="H621" i="154"/>
  <c r="H620" i="154"/>
  <c r="H619" i="154"/>
  <c r="H618" i="154"/>
  <c r="H617" i="154"/>
  <c r="H616" i="154"/>
  <c r="H615" i="154"/>
  <c r="H614" i="154"/>
  <c r="H613" i="154"/>
  <c r="H612" i="154"/>
  <c r="H611" i="154"/>
  <c r="H610" i="154"/>
  <c r="H609" i="154"/>
  <c r="H608" i="154"/>
  <c r="H607" i="154"/>
  <c r="H606" i="154"/>
  <c r="H605" i="154"/>
  <c r="H604" i="154"/>
  <c r="H603" i="154"/>
  <c r="H602" i="154"/>
  <c r="H601" i="154"/>
  <c r="H600" i="154"/>
  <c r="H599" i="154"/>
  <c r="H598" i="154"/>
  <c r="H597" i="154"/>
  <c r="H596" i="154"/>
  <c r="H595" i="154"/>
  <c r="H594" i="154"/>
  <c r="H593" i="154"/>
  <c r="H592" i="154"/>
  <c r="H591" i="154"/>
  <c r="H590" i="154"/>
  <c r="H589" i="154"/>
  <c r="H588" i="154"/>
  <c r="H587" i="154"/>
  <c r="H586" i="154"/>
  <c r="H585" i="154"/>
  <c r="H584" i="154"/>
  <c r="H583" i="154"/>
  <c r="H582" i="154"/>
  <c r="H581" i="154"/>
  <c r="H580" i="154"/>
  <c r="H579" i="154"/>
  <c r="H578" i="154"/>
  <c r="H577" i="154"/>
  <c r="H576" i="154"/>
  <c r="H575" i="154"/>
  <c r="H574" i="154"/>
  <c r="H573" i="154"/>
  <c r="H572" i="154"/>
  <c r="H571" i="154"/>
  <c r="H570" i="154"/>
  <c r="H569" i="154"/>
  <c r="H568" i="154"/>
  <c r="H567" i="154"/>
  <c r="H566" i="154"/>
  <c r="H565" i="154"/>
  <c r="H564" i="154"/>
  <c r="H563" i="154"/>
  <c r="H562" i="154"/>
  <c r="H561" i="154"/>
  <c r="H560" i="154"/>
  <c r="H559" i="154"/>
  <c r="H558" i="154"/>
  <c r="H557" i="154"/>
  <c r="H556" i="154"/>
  <c r="H555" i="154"/>
  <c r="H554" i="154"/>
  <c r="H553" i="154"/>
  <c r="H552" i="154"/>
  <c r="H551" i="154"/>
  <c r="H550" i="154"/>
  <c r="H549" i="154"/>
  <c r="H548" i="154"/>
  <c r="H547" i="154"/>
  <c r="H546" i="154"/>
  <c r="H545" i="154"/>
  <c r="H544" i="154"/>
  <c r="H543" i="154"/>
  <c r="H542" i="154"/>
  <c r="H541" i="154"/>
  <c r="H540" i="154"/>
  <c r="H539" i="154"/>
  <c r="H538" i="154"/>
  <c r="H537" i="154"/>
  <c r="H536" i="154"/>
  <c r="H535" i="154"/>
  <c r="H534" i="154"/>
  <c r="H533" i="154"/>
  <c r="H532" i="154"/>
  <c r="H531" i="154"/>
  <c r="H530" i="154"/>
  <c r="H529" i="154"/>
  <c r="H528" i="154"/>
  <c r="H527" i="154"/>
  <c r="H526" i="154"/>
  <c r="H525" i="154"/>
  <c r="H524" i="154"/>
  <c r="H523" i="154"/>
  <c r="H522" i="154"/>
  <c r="H521" i="154"/>
  <c r="H520" i="154"/>
  <c r="H519" i="154"/>
  <c r="H518" i="154"/>
  <c r="H517" i="154"/>
  <c r="H516" i="154"/>
  <c r="H515" i="154"/>
  <c r="H514" i="154"/>
  <c r="H513" i="154"/>
  <c r="H512" i="154"/>
  <c r="H511" i="154"/>
  <c r="H510" i="154"/>
  <c r="H509" i="154"/>
  <c r="H508" i="154"/>
  <c r="H507" i="154"/>
  <c r="H506" i="154"/>
  <c r="H505" i="154"/>
  <c r="H504" i="154"/>
  <c r="H503" i="154"/>
  <c r="H502" i="154"/>
  <c r="H501" i="154"/>
  <c r="H500" i="154"/>
  <c r="H499" i="154"/>
  <c r="H498" i="154"/>
  <c r="H497" i="154"/>
  <c r="H496" i="154"/>
  <c r="H495" i="154"/>
  <c r="H494" i="154"/>
  <c r="H493" i="154"/>
  <c r="H492" i="154"/>
  <c r="H491" i="154"/>
  <c r="H490" i="154"/>
  <c r="H489" i="154"/>
  <c r="H488" i="154"/>
  <c r="H487" i="154"/>
  <c r="H486" i="154"/>
  <c r="H485" i="154"/>
  <c r="H484" i="154"/>
  <c r="H483" i="154"/>
  <c r="H482" i="154"/>
  <c r="H481" i="154"/>
  <c r="H480" i="154"/>
  <c r="H479" i="154"/>
  <c r="H478" i="154"/>
  <c r="H477" i="154"/>
  <c r="H476" i="154"/>
  <c r="H475" i="154"/>
  <c r="H474" i="154"/>
  <c r="H473" i="154"/>
  <c r="H472" i="154"/>
  <c r="H471" i="154"/>
  <c r="H470" i="154"/>
  <c r="H469" i="154"/>
  <c r="H468" i="154"/>
  <c r="H467" i="154"/>
  <c r="H466" i="154"/>
  <c r="H465" i="154"/>
  <c r="H464" i="154"/>
  <c r="H463" i="154"/>
  <c r="H462" i="154"/>
  <c r="H461" i="154"/>
  <c r="H460" i="154"/>
  <c r="H459" i="154"/>
  <c r="H458" i="154"/>
  <c r="H457" i="154"/>
  <c r="H456" i="154"/>
  <c r="H455" i="154"/>
  <c r="H454" i="154"/>
  <c r="H453" i="154"/>
  <c r="H452" i="154"/>
  <c r="H451" i="154"/>
  <c r="H450" i="154"/>
  <c r="H449" i="154"/>
  <c r="H448" i="154"/>
  <c r="H447" i="154"/>
  <c r="H446" i="154"/>
  <c r="H445" i="154"/>
  <c r="H444" i="154"/>
  <c r="H443" i="154"/>
  <c r="H442" i="154"/>
  <c r="H441" i="154"/>
  <c r="H440" i="154"/>
  <c r="H439" i="154"/>
  <c r="H438" i="154"/>
  <c r="H437" i="154"/>
  <c r="H436" i="154"/>
  <c r="H435" i="154"/>
  <c r="H434" i="154"/>
  <c r="H433" i="154"/>
  <c r="H432" i="154"/>
  <c r="H431" i="154"/>
  <c r="H430" i="154"/>
  <c r="H429" i="154"/>
  <c r="H428" i="154"/>
  <c r="H427" i="154"/>
  <c r="H426" i="154"/>
  <c r="H425" i="154"/>
  <c r="H424" i="154"/>
  <c r="H423" i="154"/>
  <c r="H422" i="154"/>
  <c r="H421" i="154"/>
  <c r="H420" i="154"/>
  <c r="H419" i="154"/>
  <c r="H418" i="154"/>
  <c r="H417" i="154"/>
  <c r="H416" i="154"/>
  <c r="H415" i="154"/>
  <c r="H414" i="154"/>
  <c r="H413" i="154"/>
  <c r="H412" i="154"/>
  <c r="H411" i="154"/>
  <c r="H410" i="154"/>
  <c r="H409" i="154"/>
  <c r="H408" i="154"/>
  <c r="H407" i="154"/>
  <c r="H406" i="154"/>
  <c r="H405" i="154"/>
  <c r="H404" i="154"/>
  <c r="H403" i="154"/>
  <c r="H402" i="154"/>
  <c r="H401" i="154"/>
  <c r="H400" i="154"/>
  <c r="H399" i="154"/>
  <c r="H398" i="154"/>
  <c r="H397" i="154"/>
  <c r="H396" i="154"/>
  <c r="H395" i="154"/>
  <c r="H394" i="154"/>
  <c r="H393" i="154"/>
  <c r="H392" i="154"/>
  <c r="H391" i="154"/>
  <c r="H390" i="154"/>
  <c r="H389" i="154"/>
  <c r="H388" i="154"/>
  <c r="H387" i="154"/>
  <c r="H386" i="154"/>
  <c r="H385" i="154"/>
  <c r="H384" i="154"/>
  <c r="H383" i="154"/>
  <c r="H382" i="154"/>
  <c r="H381" i="154"/>
  <c r="H380" i="154"/>
  <c r="H379" i="154"/>
  <c r="H378" i="154"/>
  <c r="H377" i="154"/>
  <c r="H376" i="154"/>
  <c r="H375" i="154"/>
  <c r="H374" i="154"/>
  <c r="H373" i="154"/>
  <c r="H372" i="154"/>
  <c r="H371" i="154"/>
  <c r="H370" i="154"/>
  <c r="H369" i="154"/>
  <c r="H368" i="154"/>
  <c r="H367" i="154"/>
  <c r="H366" i="154"/>
  <c r="H365" i="154"/>
  <c r="H364" i="154"/>
  <c r="H363" i="154"/>
  <c r="H362" i="154"/>
  <c r="H361" i="154"/>
  <c r="H360" i="154"/>
  <c r="H359" i="154"/>
  <c r="H358" i="154"/>
  <c r="H357" i="154"/>
  <c r="H356" i="154"/>
  <c r="H355" i="154"/>
  <c r="H354" i="154"/>
  <c r="H353" i="154"/>
  <c r="H352" i="154"/>
  <c r="H351" i="154"/>
  <c r="H350" i="154"/>
  <c r="H349" i="154"/>
  <c r="H348" i="154"/>
  <c r="H347" i="154"/>
  <c r="H346" i="154"/>
  <c r="H345" i="154"/>
  <c r="H344" i="154"/>
  <c r="H343" i="154"/>
  <c r="H342" i="154"/>
  <c r="H341" i="154"/>
  <c r="H340" i="154"/>
  <c r="H339" i="154"/>
  <c r="H338" i="154"/>
  <c r="H337" i="154"/>
  <c r="H336" i="154"/>
  <c r="H335" i="154"/>
  <c r="H334" i="154"/>
  <c r="H333" i="154"/>
  <c r="H332" i="154"/>
  <c r="H331" i="154"/>
  <c r="H330" i="154"/>
  <c r="H329" i="154"/>
  <c r="H328" i="154"/>
  <c r="H327" i="154"/>
  <c r="H326" i="154"/>
  <c r="H325" i="154"/>
  <c r="H324" i="154"/>
  <c r="H323" i="154"/>
  <c r="H322" i="154"/>
  <c r="H321" i="154"/>
  <c r="H320" i="154"/>
  <c r="H319" i="154"/>
  <c r="H318" i="154"/>
  <c r="H317" i="154"/>
  <c r="H316" i="154"/>
  <c r="H315" i="154"/>
  <c r="H314" i="154"/>
  <c r="H313" i="154"/>
  <c r="H312" i="154"/>
  <c r="H311" i="154"/>
  <c r="H310" i="154"/>
  <c r="H309" i="154"/>
  <c r="H308" i="154"/>
  <c r="H307" i="154"/>
  <c r="H306" i="154"/>
  <c r="H305" i="154"/>
  <c r="H304" i="154"/>
  <c r="H303" i="154"/>
  <c r="H302" i="154"/>
  <c r="H301" i="154"/>
  <c r="H300" i="154"/>
  <c r="H299" i="154"/>
  <c r="H298" i="154"/>
  <c r="H297" i="154"/>
  <c r="H296" i="154"/>
  <c r="H295" i="154"/>
  <c r="H294" i="154"/>
  <c r="H293" i="154"/>
  <c r="H292" i="154"/>
  <c r="H291" i="154"/>
  <c r="H290" i="154"/>
  <c r="H289" i="154"/>
  <c r="H288" i="154"/>
  <c r="H287" i="154"/>
  <c r="H286" i="154"/>
  <c r="H285" i="154"/>
  <c r="H284" i="154"/>
  <c r="H283" i="154"/>
  <c r="H282" i="154"/>
  <c r="H281" i="154"/>
  <c r="H280" i="154"/>
  <c r="H279" i="154"/>
  <c r="H278" i="154"/>
  <c r="H277" i="154"/>
  <c r="H276" i="154"/>
  <c r="H275" i="154"/>
  <c r="H274" i="154"/>
  <c r="H273" i="154"/>
  <c r="H272" i="154"/>
  <c r="H271" i="154"/>
  <c r="H270" i="154"/>
  <c r="H269" i="154"/>
  <c r="H268" i="154"/>
  <c r="H267" i="154"/>
  <c r="H266" i="154"/>
  <c r="H265" i="154"/>
  <c r="H264" i="154"/>
  <c r="H263" i="154"/>
  <c r="H262" i="154"/>
  <c r="H261" i="154"/>
  <c r="H260" i="154"/>
  <c r="H259" i="154"/>
  <c r="H258" i="154"/>
  <c r="H257" i="154"/>
  <c r="H256" i="154"/>
  <c r="H255" i="154"/>
  <c r="H254" i="154"/>
  <c r="H253" i="154"/>
  <c r="H252" i="154"/>
  <c r="H251" i="154"/>
  <c r="H250" i="154"/>
  <c r="H249" i="154"/>
  <c r="H248" i="154"/>
  <c r="H247" i="154"/>
  <c r="H246" i="154"/>
  <c r="H245" i="154"/>
  <c r="H244" i="154"/>
  <c r="H243" i="154"/>
  <c r="H242" i="154"/>
  <c r="H241" i="154"/>
  <c r="H240" i="154"/>
  <c r="H239" i="154"/>
  <c r="H238" i="154"/>
  <c r="H237" i="154"/>
  <c r="H236" i="154"/>
  <c r="H235" i="154"/>
  <c r="H234" i="154"/>
  <c r="H233" i="154"/>
  <c r="H232" i="154"/>
  <c r="H231" i="154"/>
  <c r="H230" i="154"/>
  <c r="H229" i="154"/>
  <c r="H228" i="154"/>
  <c r="H227" i="154"/>
  <c r="H226" i="154"/>
  <c r="H225" i="154"/>
  <c r="H224" i="154"/>
  <c r="H223" i="154"/>
  <c r="H222" i="154"/>
  <c r="H221" i="154"/>
  <c r="H220" i="154"/>
  <c r="H219" i="154"/>
  <c r="H218" i="154"/>
  <c r="H217" i="154"/>
  <c r="H216" i="154"/>
  <c r="H215" i="154"/>
  <c r="H214" i="154"/>
  <c r="H213" i="154"/>
  <c r="H212" i="154"/>
  <c r="H211" i="154"/>
  <c r="H210" i="154"/>
  <c r="H209" i="154"/>
  <c r="H208" i="154"/>
  <c r="H207" i="154"/>
  <c r="H206" i="154"/>
  <c r="H205" i="154"/>
  <c r="H204" i="154"/>
  <c r="H203" i="154"/>
  <c r="H202" i="154"/>
  <c r="H201" i="154"/>
  <c r="H200" i="154"/>
  <c r="H199" i="154"/>
  <c r="H198" i="154"/>
  <c r="H197" i="154"/>
  <c r="H196" i="154"/>
  <c r="H195" i="154"/>
  <c r="H194" i="154"/>
  <c r="H193" i="154"/>
  <c r="H192" i="154"/>
  <c r="H191" i="154"/>
  <c r="H190" i="154"/>
  <c r="H189" i="154"/>
  <c r="H188" i="154"/>
  <c r="H187" i="154"/>
  <c r="H186" i="154"/>
  <c r="H185" i="154"/>
  <c r="H184" i="154"/>
  <c r="H183" i="154"/>
  <c r="H182" i="154"/>
  <c r="H181" i="154"/>
  <c r="H180" i="154"/>
  <c r="H179" i="154"/>
  <c r="H176" i="154"/>
  <c r="H175" i="154"/>
  <c r="H174" i="154"/>
  <c r="H173" i="154"/>
  <c r="H172" i="154"/>
  <c r="H171" i="154"/>
  <c r="H170" i="154"/>
  <c r="H169" i="154"/>
  <c r="H168" i="154"/>
  <c r="H167" i="154"/>
  <c r="H166" i="154"/>
  <c r="H165" i="154"/>
  <c r="H164" i="154"/>
  <c r="H163" i="154"/>
  <c r="H162" i="154"/>
  <c r="H161" i="154"/>
  <c r="H160" i="154"/>
  <c r="H159" i="154"/>
  <c r="H158" i="154"/>
  <c r="H157" i="154"/>
  <c r="H156" i="154"/>
  <c r="H155" i="154"/>
  <c r="H154" i="154"/>
  <c r="H153" i="154"/>
  <c r="H152" i="154"/>
  <c r="H151" i="154"/>
  <c r="H150" i="154"/>
  <c r="H149" i="154"/>
  <c r="H148" i="154"/>
  <c r="H147" i="154"/>
  <c r="H146" i="154"/>
  <c r="H145" i="154"/>
  <c r="H144" i="154"/>
  <c r="H143" i="154"/>
  <c r="H142" i="154"/>
  <c r="H141" i="154"/>
  <c r="H140" i="154"/>
  <c r="H139" i="154"/>
  <c r="H138" i="154"/>
  <c r="H137" i="154"/>
  <c r="H136" i="154"/>
  <c r="H135" i="154"/>
  <c r="H134" i="154"/>
  <c r="H133" i="154"/>
  <c r="H132" i="154"/>
  <c r="H131" i="154"/>
  <c r="H130" i="154"/>
  <c r="H129" i="154"/>
  <c r="H128" i="154"/>
  <c r="H127" i="154"/>
  <c r="H126" i="154"/>
  <c r="H125" i="154"/>
  <c r="H124" i="154"/>
  <c r="H123" i="154"/>
  <c r="H122" i="154"/>
  <c r="H121" i="154"/>
  <c r="H120" i="154"/>
  <c r="H119" i="154"/>
  <c r="H118" i="154"/>
  <c r="H117" i="154"/>
  <c r="H116" i="154"/>
  <c r="H115" i="154"/>
  <c r="H114" i="154"/>
  <c r="H113" i="154"/>
  <c r="H112" i="154"/>
  <c r="H111" i="154"/>
  <c r="H110" i="154"/>
  <c r="H109" i="154"/>
  <c r="H108" i="154"/>
  <c r="H107" i="154"/>
  <c r="H106" i="154"/>
  <c r="H105" i="154"/>
  <c r="H104" i="154"/>
  <c r="H103" i="154"/>
  <c r="H102" i="154"/>
  <c r="H101" i="154"/>
  <c r="H100" i="154"/>
  <c r="H99" i="154"/>
  <c r="H98" i="154"/>
  <c r="H97" i="154"/>
  <c r="H96" i="154"/>
  <c r="H95" i="154"/>
  <c r="H94" i="154"/>
  <c r="H93" i="154"/>
  <c r="H92" i="154"/>
  <c r="H91" i="154"/>
  <c r="H90" i="154"/>
  <c r="H89" i="154"/>
  <c r="H88" i="154"/>
  <c r="H87" i="154"/>
  <c r="H86" i="154"/>
  <c r="H85" i="154"/>
  <c r="H84" i="154"/>
  <c r="H83" i="154"/>
  <c r="H82" i="154"/>
  <c r="H81" i="154"/>
  <c r="H80" i="154"/>
  <c r="H79" i="154"/>
  <c r="H78" i="154"/>
  <c r="H77" i="154"/>
  <c r="H76" i="154"/>
  <c r="H75" i="154"/>
  <c r="H74" i="154"/>
  <c r="H73" i="154"/>
  <c r="H72" i="154"/>
  <c r="H71" i="154"/>
  <c r="H70" i="154"/>
  <c r="H69" i="154"/>
  <c r="H68" i="154"/>
  <c r="H67" i="154"/>
  <c r="H66" i="154"/>
  <c r="H65" i="154"/>
  <c r="H64" i="154"/>
  <c r="H63" i="154"/>
  <c r="H62" i="154"/>
  <c r="H61" i="154"/>
  <c r="H60" i="154"/>
  <c r="H59" i="154"/>
  <c r="H58" i="154"/>
  <c r="H57" i="154"/>
  <c r="H56" i="154"/>
  <c r="H55" i="154"/>
  <c r="H54" i="154"/>
  <c r="H53" i="154"/>
  <c r="H52" i="154"/>
  <c r="H51" i="154"/>
  <c r="H50" i="154"/>
  <c r="H49" i="154"/>
  <c r="H48" i="154"/>
  <c r="H47" i="154"/>
  <c r="H46" i="154"/>
  <c r="H45" i="154"/>
  <c r="H44" i="154"/>
  <c r="H43" i="154"/>
  <c r="H42" i="154"/>
  <c r="H41" i="154"/>
  <c r="H40" i="154"/>
  <c r="H39" i="154"/>
  <c r="H38" i="154"/>
  <c r="H37" i="154"/>
  <c r="H36" i="154"/>
  <c r="H35" i="154"/>
  <c r="H34" i="154"/>
  <c r="H33" i="154"/>
  <c r="H32" i="154"/>
  <c r="H31" i="154"/>
  <c r="H30" i="154"/>
  <c r="H29" i="154"/>
  <c r="H28" i="154"/>
  <c r="H27" i="154"/>
  <c r="H26" i="154"/>
  <c r="H25" i="154"/>
  <c r="H24" i="154"/>
  <c r="H23" i="154"/>
  <c r="H22" i="154"/>
  <c r="H21" i="154"/>
  <c r="H20" i="154"/>
  <c r="H19" i="154"/>
  <c r="H18" i="154"/>
  <c r="H17" i="154"/>
  <c r="H16" i="154"/>
  <c r="H15" i="154"/>
  <c r="H14" i="154"/>
  <c r="H13" i="154"/>
  <c r="H12" i="154"/>
  <c r="H11" i="154"/>
  <c r="H10" i="154"/>
  <c r="H9" i="154"/>
  <c r="H8" i="154"/>
  <c r="H7" i="154"/>
  <c r="H6" i="154"/>
  <c r="H5" i="154"/>
  <c r="H4" i="154"/>
  <c r="H3" i="154"/>
</calcChain>
</file>

<file path=xl/sharedStrings.xml><?xml version="1.0" encoding="utf-8"?>
<sst xmlns="http://schemas.openxmlformats.org/spreadsheetml/2006/main" count="29849" uniqueCount="1938">
  <si>
    <t>爱童（强仔）</t>
  </si>
  <si>
    <t>驰鹿</t>
  </si>
  <si>
    <t>吉贝儿</t>
  </si>
  <si>
    <t>吉咪</t>
  </si>
  <si>
    <t>金贝儿</t>
  </si>
  <si>
    <t>酷派</t>
  </si>
  <si>
    <t>圣优贝</t>
  </si>
  <si>
    <t>童佳琪</t>
  </si>
  <si>
    <t>小嘎子</t>
  </si>
  <si>
    <t>101件</t>
  </si>
  <si>
    <t>唛头</t>
  </si>
  <si>
    <t>嘟爱玩具</t>
  </si>
  <si>
    <t>Yiwu Du 'ai Toy Co., LTD</t>
  </si>
  <si>
    <t>phone number: 86-18267073530</t>
  </si>
  <si>
    <t>Foreign trade contract number</t>
  </si>
  <si>
    <t>DUAI-2024-1-I-19</t>
  </si>
  <si>
    <t>订金：</t>
  </si>
  <si>
    <t>未付</t>
  </si>
  <si>
    <t>DATE:</t>
  </si>
  <si>
    <t>结款时间：</t>
  </si>
  <si>
    <t>现金</t>
  </si>
  <si>
    <t>图片</t>
  </si>
  <si>
    <t>工厂货号</t>
  </si>
  <si>
    <t>颜色</t>
  </si>
  <si>
    <t>装箱数</t>
  </si>
  <si>
    <t>件数</t>
  </si>
  <si>
    <t>数量</t>
  </si>
  <si>
    <t>单价（人民币）</t>
  </si>
  <si>
    <t>总金额（人民币）</t>
  </si>
  <si>
    <t>体积</t>
  </si>
  <si>
    <t>总体积</t>
  </si>
  <si>
    <t>毛重</t>
  </si>
  <si>
    <t>总毛重</t>
  </si>
  <si>
    <t>最终配置</t>
  </si>
  <si>
    <t>Mark</t>
  </si>
  <si>
    <t>PHOTO</t>
  </si>
  <si>
    <t>Article number</t>
  </si>
  <si>
    <t>COLOR</t>
  </si>
  <si>
    <t>PCS</t>
  </si>
  <si>
    <t>CTN</t>
  </si>
  <si>
    <t>QTY</t>
  </si>
  <si>
    <t>U/P(CNY)</t>
  </si>
  <si>
    <t>AMT(CNY)</t>
  </si>
  <si>
    <t>CBM</t>
  </si>
  <si>
    <t>G.W.</t>
  </si>
  <si>
    <t>Final configuration</t>
  </si>
  <si>
    <r>
      <rPr>
        <sz val="8"/>
        <rFont val="方正粗黑宋简体"/>
        <charset val="134"/>
      </rPr>
      <t xml:space="preserve">2029                                     </t>
    </r>
    <r>
      <rPr>
        <sz val="8"/>
        <color rgb="FFFF0000"/>
        <rFont val="方正粗黑宋简体"/>
        <charset val="134"/>
      </rPr>
      <t xml:space="preserve">大电池四驱                Big battery four-wheel drive   </t>
    </r>
    <r>
      <rPr>
        <sz val="8"/>
        <rFont val="方正粗黑宋简体"/>
        <charset val="134"/>
      </rPr>
      <t xml:space="preserve">                              </t>
    </r>
    <r>
      <rPr>
        <sz val="8"/>
        <color rgb="FFFF0000"/>
        <rFont val="方正粗黑宋简体"/>
        <charset val="134"/>
      </rPr>
      <t>烤漆皮座椅                              paint Leather seats
EVA发泡胎
EVAfoam tire</t>
    </r>
  </si>
  <si>
    <t xml:space="preserve">烤漆红20
Paint red 
烤漆黑20
paint black                       
烤漆灰20 
Paint grey                                       </t>
  </si>
  <si>
    <t xml:space="preserve"> 皮座椅Leather seats                                                 EVA发泡胎EVAfoam tire                                                                                   </t>
  </si>
  <si>
    <r>
      <rPr>
        <sz val="8"/>
        <rFont val="方正粗黑宋简体"/>
        <charset val="134"/>
      </rPr>
      <t xml:space="preserve">968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</si>
  <si>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t xml:space="preserve">烤漆红30
Paint red 
烤漆黑30
paint black         </t>
  </si>
  <si>
    <r>
      <rPr>
        <sz val="8"/>
        <rFont val="方正粗黑宋简体"/>
        <charset val="134"/>
      </rPr>
      <t xml:space="preserve">2088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</si>
  <si>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r>
      <rPr>
        <b/>
        <sz val="16"/>
        <color theme="1"/>
        <rFont val="Calibri"/>
        <charset val="134"/>
        <scheme val="minor"/>
      </rPr>
      <t>每个包装外箱两正唛贴唛头, 所有车子充电插头都是</t>
    </r>
    <r>
      <rPr>
        <b/>
        <sz val="16"/>
        <color rgb="FFFF0000"/>
        <rFont val="Calibri"/>
        <charset val="134"/>
        <scheme val="minor"/>
      </rPr>
      <t>圆插款式</t>
    </r>
    <r>
      <rPr>
        <b/>
        <sz val="16"/>
        <color theme="1"/>
        <rFont val="Calibri"/>
        <charset val="134"/>
        <scheme val="minor"/>
      </rPr>
      <t>,侵权车标</t>
    </r>
    <r>
      <rPr>
        <b/>
        <sz val="16"/>
        <color rgb="FFFF0000"/>
        <rFont val="Calibri"/>
        <charset val="134"/>
        <scheme val="minor"/>
      </rPr>
      <t>logo不贴车身</t>
    </r>
    <r>
      <rPr>
        <b/>
        <sz val="16"/>
        <color theme="1"/>
        <rFont val="Calibri"/>
        <charset val="134"/>
        <scheme val="minor"/>
      </rPr>
      <t>.
需要单独打包.英语版本音乐.产品及包装上不能有中文</t>
    </r>
  </si>
  <si>
    <t>收货时间和地址</t>
  </si>
  <si>
    <t>1月10号交货，
收货地址：河古庙桥西路北，
四星车业3号库，
不是四星物流。
电话:18631925766
送货打电话</t>
  </si>
  <si>
    <t>义乌嘟爱玩具有限公司</t>
  </si>
  <si>
    <t>DUAI-2024-2-I-21</t>
  </si>
  <si>
    <t>义乌单价（人民币）</t>
  </si>
  <si>
    <t>YIWU-U/P(CNY)</t>
  </si>
  <si>
    <t>1</t>
  </si>
  <si>
    <t>8818
12V7AH*1铅酸电池
Lead-acid battery 
12V390*4  电机 motor</t>
  </si>
  <si>
    <t>红.绿.粉.蓝.黄.                            
Red. Green. Pink. Blue. yellow.</t>
  </si>
  <si>
    <t>2</t>
  </si>
  <si>
    <t>902
12V10AH*1铅酸电池
Lead-acid battery 
12V390*4  电机 motor</t>
  </si>
  <si>
    <t>红.灰.粉.白                             Red. Gray.                              pink. White</t>
  </si>
  <si>
    <t>3</t>
  </si>
  <si>
    <t>6688A
12V7AH*1铅酸电池
Lead-acid battery 
12V390*4  电机 motor</t>
  </si>
  <si>
    <t>红色，白色，
黄色，黑色                                        
Red, white,
 yellow, black</t>
  </si>
  <si>
    <t>4</t>
  </si>
  <si>
    <t xml:space="preserve">9188                           
12V10A*1铅酸电池Lead-acid battery 
12V390*4  电机 motor         </t>
  </si>
  <si>
    <t>灰色、绿色、红色                      Grey， green ，red</t>
  </si>
  <si>
    <t>5</t>
  </si>
  <si>
    <t xml:space="preserve">2189                          
12V7A*1铅酸电池
Lead-acid battery 
12V380*4  电机 motor         </t>
  </si>
  <si>
    <t>红色,白色
red, white</t>
  </si>
  <si>
    <t>6</t>
  </si>
  <si>
    <t xml:space="preserve">2199A                          
12V7A*1铅酸电池
Lead-acid battery 
12V380*4  电机 motor      </t>
  </si>
  <si>
    <t>白色， 红色，灰色，
White，red，gray，</t>
  </si>
  <si>
    <t>7</t>
  </si>
  <si>
    <t xml:space="preserve">1198                          
12V7A*1铅酸电池
Lead-acid battery 
12V380*4 电机 motor         
烤漆  paint </t>
  </si>
  <si>
    <t>烤漆红  烤漆黑
Baking paint red 
Baking paint black</t>
  </si>
  <si>
    <t>8</t>
  </si>
  <si>
    <t xml:space="preserve">2028                          
12V7A*1铅酸电池
Lead-acid battery 
12V550*2 电机 motor      </t>
  </si>
  <si>
    <t>橙色，粉色，蓝色                        
Orange，pink，blue，</t>
  </si>
  <si>
    <t>9</t>
  </si>
  <si>
    <t xml:space="preserve">928                          
12V7A*1铅酸电池
Lead-acid battery 
12V380*2 电机 motor      </t>
  </si>
  <si>
    <t>红色，白色，橙色，
Red, white, orange</t>
  </si>
  <si>
    <t>10</t>
  </si>
  <si>
    <t xml:space="preserve">998                          
12V7A*1铅酸电池
Lead-acid battery 
12V380*2 电机 motor      </t>
  </si>
  <si>
    <t>11</t>
  </si>
  <si>
    <t xml:space="preserve">777                         
12V7A*1铅酸电池
Lead-acid battery 
12V380*4 电机 motor      </t>
  </si>
  <si>
    <t>12</t>
  </si>
  <si>
    <t xml:space="preserve">006                  
12V7A*1铅酸电池
Lead-acid battery 
12V380*4 电机 motor     
涂鸦   graffiti  </t>
  </si>
  <si>
    <t>深空灰、
迷彩绿、 
迷彩黄                           Deep space grey, camouflage green, camouflage yellow</t>
  </si>
  <si>
    <t>13</t>
  </si>
  <si>
    <t xml:space="preserve">666                 
12V7A*1铅酸电池Lead-acid battery 
12V390*4 电机 motor </t>
  </si>
  <si>
    <t>白色 .红色 .
绿色 . 桔色.                             
White.Red.                 Green. Orange.</t>
  </si>
  <si>
    <t>14</t>
  </si>
  <si>
    <t xml:space="preserve">7588                 
12V7A*1铅酸电池Lead-acid battery 
12V380*4 电机 motor  
烤漆   paint       </t>
  </si>
  <si>
    <t xml:space="preserve">烤漆红  烤漆黑
  烤漆银
Baking paint red 
Baking paint black
Baking paint silver  </t>
  </si>
  <si>
    <t>15</t>
  </si>
  <si>
    <t xml:space="preserve">999                 
12V7A*1铅酸电池Lead-acid battery 
12V390*4 电机 motor      
烤漆   paint          </t>
  </si>
  <si>
    <t>16</t>
  </si>
  <si>
    <t xml:space="preserve">901                 
12V10A*1铅酸电池Lead-acid battery 
12V390*4 电机 motor
烤漆   paint              </t>
  </si>
  <si>
    <t>17</t>
  </si>
  <si>
    <t xml:space="preserve">6688                 
12V7A*1铅酸电池Lead-acid battery 
12V380*2 电机 motor      </t>
  </si>
  <si>
    <t xml:space="preserve">红，白，                         Red, white, </t>
  </si>
  <si>
    <t>18</t>
  </si>
  <si>
    <t xml:space="preserve">1288              
12V7A*1铅酸电池Lead-acid battery 
12V550*2  电机 motor    </t>
  </si>
  <si>
    <t>兰色  红色  橙色  
紫色  白色  黑色  
Blue red orange 
purple  White     Black</t>
  </si>
  <si>
    <t>19</t>
  </si>
  <si>
    <t xml:space="preserve">8688             
12V7A*1铅酸电池Lead-acid battery 
12V380*4  电机 motor    </t>
  </si>
  <si>
    <t>红.灰.兰.白                             
Red. Gray.                              
Blue. White</t>
  </si>
  <si>
    <t>20</t>
  </si>
  <si>
    <t xml:space="preserve">5688             
12V7A*1铅酸电池Lead-acid battery 
12V380*4  电机 motor    </t>
  </si>
  <si>
    <t>灰色、白、
红、黑
Gray, white, 
red, black</t>
  </si>
  <si>
    <t>21</t>
  </si>
  <si>
    <t xml:space="preserve">118           
12V7A*1铅酸电池Lead-acid battery 
12V380*4  电机 motor   
涂鸦  graffiti </t>
  </si>
  <si>
    <t xml:space="preserve">涂鸦   
graffiti </t>
  </si>
  <si>
    <t>22</t>
  </si>
  <si>
    <t xml:space="preserve">998                              12V7A*1铅酸电池
Lead-acid battery 
12V390*2 电机 motor </t>
  </si>
  <si>
    <t>红色，白色，桔色         
Red, white, orange</t>
  </si>
  <si>
    <t>23</t>
  </si>
  <si>
    <t xml:space="preserve">808B                                     12V12A*1铅酸电池Lead-acid battery 
12V775*2 电机 motor                </t>
  </si>
  <si>
    <t xml:space="preserve">红色,白色,                     Red, white, </t>
  </si>
  <si>
    <t>24</t>
  </si>
  <si>
    <t xml:space="preserve">8188                               
12V7A*1铅酸电池Lead-acid battery 
12V380*4 电机 motor  
烤漆  paint </t>
  </si>
  <si>
    <t>25</t>
  </si>
  <si>
    <t xml:space="preserve">688                              
12V10A*1铅酸电池Lead-acid battery 
12V390*4 电机 motor  </t>
  </si>
  <si>
    <t>蓝,红,黄,绿                      Blue, red, yellow, green</t>
  </si>
  <si>
    <t>26</t>
  </si>
  <si>
    <t xml:space="preserve">2128                          
12V7A*1铅酸电池Lead-acid battery 
12V390*4 电机 motor  
烤漆   paint </t>
  </si>
  <si>
    <t>27</t>
  </si>
  <si>
    <t xml:space="preserve">2588                                                                   12V7A*1铅酸电池
Lead-acid battery 
12V380*4  电机 motor         
烤漆 paint     </t>
  </si>
  <si>
    <t>烤漆红色.                      烤漆蓝色.
烤漆粉色.                                                   
烤漆银色. 
烤漆绿色.   
Paint Red.                  Paint blue.
paint pink. 
paint  silver.
paint   green</t>
  </si>
  <si>
    <t>28</t>
  </si>
  <si>
    <t xml:space="preserve">999                 
12V7A*1铅酸电池Lead-acid battery 
12V390*4 电机 motor      </t>
  </si>
  <si>
    <t xml:space="preserve">白色， white, </t>
  </si>
  <si>
    <t>29</t>
  </si>
  <si>
    <t>30</t>
  </si>
  <si>
    <t>31</t>
  </si>
  <si>
    <t xml:space="preserve">688                              
12V7A*1铅酸电池Lead-acid battery 
12V390*4 电机 motor  </t>
  </si>
  <si>
    <t>32</t>
  </si>
  <si>
    <t xml:space="preserve">900                                                                12V7A*1铅酸电池
Lead-acid battery 
 12V390*4  电机 motor       </t>
  </si>
  <si>
    <t>红、灰、蓝                    Red, gray, blue，</t>
  </si>
  <si>
    <t>33</t>
  </si>
  <si>
    <t xml:space="preserve">708                                                                12V7A*1铅酸电池
Lead-acid battery 
 12V390*4  电机 motor       </t>
  </si>
  <si>
    <t>红色,白色,蓝色,                      军绿色                     Red, white, blue,  army green</t>
  </si>
  <si>
    <t>34</t>
  </si>
  <si>
    <t xml:space="preserve">9188
12V7A*1铅酸电池
Lead-acid battery 
 12V380*2 电机 motor       </t>
  </si>
  <si>
    <t>白色，红色，黄色，绿色，粉色                      White, red, yellow, green, pink</t>
  </si>
  <si>
    <t>35</t>
  </si>
  <si>
    <t xml:space="preserve">1188                                
12V7A*1铅酸电池Lead-acid battery 
12V380*4 电机 motor </t>
  </si>
  <si>
    <t>红， 黄， 白，                      Red, yellow, white,</t>
  </si>
  <si>
    <t>36</t>
  </si>
  <si>
    <t xml:space="preserve">809P                                12V7A*1铅酸电池Lead-acid battery 
12V380*4  电机 motor                   </t>
  </si>
  <si>
    <t>红，白，兰，灰                    Red, white, blue, gray</t>
  </si>
  <si>
    <t>37</t>
  </si>
  <si>
    <t>8110                          12V7A*1铅酸电池Lead-acid battery 
12V380*4电机 motor</t>
  </si>
  <si>
    <t>38</t>
  </si>
  <si>
    <t xml:space="preserve">M5RR
12V12A*1铅酸电池
Lead-acid battery 
 12V540*4电机 motor     </t>
  </si>
  <si>
    <t>白 white
灰 grey
青 cyan</t>
  </si>
  <si>
    <t>39</t>
  </si>
  <si>
    <t xml:space="preserve">F8                        
12V7A*1铅酸电池Lead-acid battery
12V390*4  电机 motor                </t>
  </si>
  <si>
    <t>白、灰、蓝、红
White, gray, blue, red</t>
  </si>
  <si>
    <t>40</t>
  </si>
  <si>
    <t>6688                              
12V7A*1 铅酸电池Lead-acid battery
12V380*2  电机 motor</t>
  </si>
  <si>
    <t>红，白，黑                              Red, white, black</t>
  </si>
  <si>
    <t>41</t>
  </si>
  <si>
    <t>5688                                                               12V4.5A*1铅酸电池Lead-acid battery
12V380*2  电机 motor</t>
  </si>
  <si>
    <t xml:space="preserve">糖果绿、  墨绿                   
黑色、粉色、
橙色            
Candy green,                     
dark green,                       
black, pink, orange  </t>
  </si>
  <si>
    <t>42</t>
  </si>
  <si>
    <t>806                                12V7A*1铅酸电池Lead-acid battery 
12V380*4  电机 motor                   
无漂移，                            No drift,</t>
  </si>
  <si>
    <t xml:space="preserve">红，白，兰，黄                      Red, white, blue, yellow  </t>
  </si>
  <si>
    <t>43</t>
  </si>
  <si>
    <t>8808                               6V4.5A*2铅酸电池Lead-acid battery
6V380*2 电机 motor</t>
  </si>
  <si>
    <t>白色.蓝色.粉色                   
White. Blue. Pink</t>
  </si>
  <si>
    <t>44</t>
  </si>
  <si>
    <t>1668                                                                                                                                                      12V7A*1铅酸电池Lead-acid battery
12V380*2 电机 motor</t>
  </si>
  <si>
    <t>白色.蓝色.
粉色.红色.                   
White. Blue. Pink.red.</t>
  </si>
  <si>
    <t>45</t>
  </si>
  <si>
    <t xml:space="preserve">8899                            12V7A*1铅酸电池Lead-acid battery
12V380*4  电机 motor                  </t>
  </si>
  <si>
    <t>红色，白色，
Red，white，</t>
  </si>
  <si>
    <t>46</t>
  </si>
  <si>
    <t xml:space="preserve">TTS                           12V7A*1铅酸电池Lead-acid battery
12V380*4  电机 motor                  </t>
  </si>
  <si>
    <t>红色，白色，桔色，Red，white，orange，</t>
  </si>
  <si>
    <t>47</t>
  </si>
  <si>
    <t xml:space="preserve">3388                                12V7A*1铅酸电池Lead-acid battery
12V380*4  电机 motor                  </t>
  </si>
  <si>
    <t>48</t>
  </si>
  <si>
    <t xml:space="preserve">F8                              6V4.5A*2铅酸电池Lead-acid battery
12V380*2  电机 motor   
烤漆  paint                </t>
  </si>
  <si>
    <t>烤漆红    
烤漆蓝
烤漆粉  
烤漆银  
烤漆黑             
Paint  red                       
paint  blue
paint  pink
paint  silver
paint  black</t>
  </si>
  <si>
    <t>49</t>
  </si>
  <si>
    <t xml:space="preserve">6699                             
6V4A*2铅酸电池Lead-acid battery
12V380*2  电机 motor                  </t>
  </si>
  <si>
    <t>红色，白色，
蓝色,
Red, white, blue,</t>
  </si>
  <si>
    <t>50</t>
  </si>
  <si>
    <t>619T                                                             
滑行款
5号电池+音乐
Coasting model</t>
  </si>
  <si>
    <t>红，橙，蓝，紫                    Red, orange,                       blue, purple</t>
  </si>
  <si>
    <t>51</t>
  </si>
  <si>
    <t xml:space="preserve">010                                                                                                                     
6V4A*2铅酸电池Lead-acid battery
 6V380*2  电机 motor 
遥控器        
remote control    </t>
  </si>
  <si>
    <t>红色，绿色，
Red, green,</t>
  </si>
  <si>
    <t>52</t>
  </si>
  <si>
    <t xml:space="preserve">烤漆红    
Paint  red   </t>
  </si>
  <si>
    <t>53</t>
  </si>
  <si>
    <t xml:space="preserve">烤漆红色.                      
烤漆黑色.                                                   
烤漆银色.  
Paint Red.                  
paint black. 
paint  silver. </t>
  </si>
  <si>
    <t>54</t>
  </si>
  <si>
    <t xml:space="preserve">911                      12V7A*1铅酸电池Lead-acid battery
12V550*2  电机 motor      
前防护杠         </t>
  </si>
  <si>
    <t>黑引擎盖
白引擎盖
Black hood
White hood</t>
  </si>
  <si>
    <t>55</t>
  </si>
  <si>
    <t xml:space="preserve">818                                                                    12V7A*1铅酸电池
Lead-acid battery 
12V380*4  电机 motor   </t>
  </si>
  <si>
    <t xml:space="preserve"> 红，白，
蓝，粉，       
Red, white,
Blue, pink,</t>
  </si>
  <si>
    <t>56</t>
  </si>
  <si>
    <t xml:space="preserve">608                                                             6V7A*1铅酸电池
Lead-acid battery 
6V380*2  电机 motor       </t>
  </si>
  <si>
    <t>红，白，蓝，桔                        
Red, white,                   
blue, orange</t>
  </si>
  <si>
    <t>57</t>
  </si>
  <si>
    <t xml:space="preserve">9188                                                          12V7A*1 铅酸电池
Lead-acid battery 
12V380*4  电机 motor
涂鸦    graffiti              </t>
  </si>
  <si>
    <t xml:space="preserve">涂鸦    graffiti  </t>
  </si>
  <si>
    <t>58</t>
  </si>
  <si>
    <t xml:space="preserve">K1                    
12V7*1铅酸电池
Lead-acid battery
12V550*1  电机 motor                     </t>
  </si>
  <si>
    <t>白色,黄色,红色,
White,yellow,red,</t>
  </si>
  <si>
    <t>59</t>
  </si>
  <si>
    <t xml:space="preserve">1891             
6V7*1铅酸电池
 Lead-acid battery
6V380*2 电机 motor                      </t>
  </si>
  <si>
    <t>红色，灰色，黄色，
Red, gray, yellow,</t>
  </si>
  <si>
    <t>60</t>
  </si>
  <si>
    <t>959S                                                                                                                                                                                                                                                                            12V7A*1铅酸电池
Lead-acid battery
12V390*2  电机 moto
手动加速                                                                  
Manual throttle acceleration</t>
  </si>
  <si>
    <t>红、白、蓝、灰、粉
Red, white, blue, gray, pink</t>
  </si>
  <si>
    <t>61</t>
  </si>
  <si>
    <t>1800                                                                                                                                                                                                                                                                           12V4.5A*1铅酸电池Lead-acid battery
12V380*2 电机 moto</t>
  </si>
  <si>
    <t>黑色，白色，                
红色，                  
Black, white,
red，</t>
  </si>
  <si>
    <t>62</t>
  </si>
  <si>
    <t>1200                                                                                                                                                                                                                                                                          6V7A*1铅酸电池
Lead-acid battery
6V390*2  电机 motor
车轮灯光Wheel light</t>
  </si>
  <si>
    <t xml:space="preserve">蓝色，白色，                
红色，                
Blue, white,
Red, </t>
  </si>
  <si>
    <t>63</t>
  </si>
  <si>
    <t>5288                                                                                                                                                                                                                                                                          12V4.5A*1铅酸电池Lead-acid battery 
12V380*2 电机 motor</t>
  </si>
  <si>
    <t>黑、白、红、蓝
Black, white, red   blue</t>
  </si>
  <si>
    <t>64</t>
  </si>
  <si>
    <t xml:space="preserve">1916                                                                                                                                                                                                                                                                          12V7A*1铅酸电池
Lead-acid battery
12V540*2 电机 motor
烤漆   paint  </t>
  </si>
  <si>
    <t>烤漆红色、
烤漆黑色、                                            paint red, 
paint black,</t>
  </si>
  <si>
    <t>65</t>
  </si>
  <si>
    <t>9199                                                                                                                                                                                                                                                                     6V4.5A*2铅酸电池
Lead-acid battery
12V380*2 电机 motor</t>
  </si>
  <si>
    <t>白，红，蓝            
white red  blue</t>
  </si>
  <si>
    <t>66</t>
  </si>
  <si>
    <t>9188                                                                                                                                                                                                                                                                     6V4.5A*2铅酸电池
Lead-acid battery
12V380*2 电机 motor</t>
  </si>
  <si>
    <t>67</t>
  </si>
  <si>
    <t>5188                                                                                                                                                                                                                                                                     6V7A*1铅酸电池
Lead-acid battery
6V380*2 电机 motor</t>
  </si>
  <si>
    <t>红、黄、白、蓝               
Red, yellow, white  blue</t>
  </si>
  <si>
    <t>68</t>
  </si>
  <si>
    <t xml:space="preserve">1200                                                                                                                                                                                                                                                                  6V4.5A*2铅酸电池
Lead-acid battery
12V380*2 电机 motor
轮子灯光Wheel light
烤漆   paint </t>
  </si>
  <si>
    <t xml:space="preserve"> 烤漆                              paint                                     红色，  蓝色                                   Red,   blue</t>
  </si>
  <si>
    <t>69</t>
  </si>
  <si>
    <t>1688A                                                                                                                                                                                                                                                                                                                                                                                                                                                                                                                                  6V4.5A*2铅酸电池Lead-acid battery 
12V380*2 电机 motor</t>
  </si>
  <si>
    <t>涂鸦                        graffiti</t>
  </si>
  <si>
    <t>70</t>
  </si>
  <si>
    <t>6887                                                                                                                                                                                                                                                                                                                                                                                                                                                                                                                            6V7A*1铅酸电池
Lead-acid battery 
6V380*2 电机 motor</t>
  </si>
  <si>
    <t>红.绿.蓝.                           
Red. green. Blue.</t>
  </si>
  <si>
    <t>71</t>
  </si>
  <si>
    <t>2188
12V7A*1铅酸电池Lead-acid battery
12V390*2  电机 motor</t>
  </si>
  <si>
    <t>蓝 红                  
blue  red</t>
  </si>
  <si>
    <t>72</t>
  </si>
  <si>
    <t xml:space="preserve">1188
12V7A*1铅酸电池Lead-acid battery
12V390*2  电机 motor
三轮                           Three wheels  </t>
  </si>
  <si>
    <t>红，灰，
黑，白,
Red, gray,                  
black, white,</t>
  </si>
  <si>
    <t>73</t>
  </si>
  <si>
    <t>V6RR                                                                  
12V4.5A*1铅酸电池
Lead-acid battery 
12V380*2 电机 motor</t>
  </si>
  <si>
    <t>蓝，红，粉，黄         
Blue, red,                     pink, yellow</t>
  </si>
  <si>
    <t>74</t>
  </si>
  <si>
    <t>V7RR                                                                  
12V7A*1铅酸电池
Lead-acid battery 
12V380*2 电机 motor
车轮子灯光
Wheel light                 
手动加速                                                                  
Manual throttle acceleration</t>
  </si>
  <si>
    <t>75</t>
  </si>
  <si>
    <t xml:space="preserve">2022                        
12V7A*1铅酸电池Lead-acid battery 
12V550*2 电机 motor     </t>
  </si>
  <si>
    <t>红,白,黄,
Red white yellow</t>
  </si>
  <si>
    <t>76</t>
  </si>
  <si>
    <t>战狼1长枪
12V4.5A*1铅酸电池Lead-acid battery 
12V380*2 电机 motor</t>
  </si>
  <si>
    <t>绿色,蓝色,                    
白色,红色,           
Green,blue,              
white,red,</t>
  </si>
  <si>
    <t>77</t>
  </si>
  <si>
    <t>1188
6V4.5A*1铅酸电池
Lead-acid battery 
6V380*1 电机 motor</t>
  </si>
  <si>
    <t>红 黄 蓝                      
Red yellow blue</t>
  </si>
  <si>
    <t>78</t>
  </si>
  <si>
    <t>T08                                                                                                                                                                                                                                                                                                                                                                                                                       6V4.5A*2铅酸电池
Lead-acid battery
12V390*2 电机 motor</t>
  </si>
  <si>
    <t xml:space="preserve">红色，白色，             
蓝色，                   
Red, white,       
blue, </t>
  </si>
  <si>
    <t>79</t>
  </si>
  <si>
    <t>1618A
12V4.5A*1铅酸电池Lead-acid battery 
12V390*2 电机 motor</t>
  </si>
  <si>
    <t>白,蓝,粉,绿,
White, blue, 
pink, green,</t>
  </si>
  <si>
    <t>唛头
mark</t>
  </si>
  <si>
    <t>地址
Warehouse address</t>
  </si>
  <si>
    <t>total:</t>
  </si>
  <si>
    <t>790CNT</t>
  </si>
  <si>
    <t>344220RMB</t>
  </si>
  <si>
    <t>228CBM</t>
  </si>
  <si>
    <t>16169.5KG</t>
  </si>
  <si>
    <r>
      <rPr>
        <b/>
        <sz val="11"/>
        <color rgb="FFFF0000"/>
        <rFont val="Calibri"/>
        <charset val="134"/>
        <scheme val="minor"/>
      </rPr>
      <t xml:space="preserve">义乌嘟爱玩具有限公司价格表   Price list of Yiwu Duai Toys Co., LTD                                                                                                                                                                                                                      联系人：李健.联系电话：16715799000.18267073530 Contact person: Li Jian, Tel: 16715799000.18267073530                                                                                                                           义乌国际商贸城二楼G2东45号门4街15662店  Shop 15662, 4th Street, Gate 45, G2 East, 2nd Floor, Yiwu International Trade Cit。                                                                                            </t>
    </r>
    <r>
      <rPr>
        <b/>
        <sz val="11"/>
        <color theme="0"/>
        <rFont val="Calibri"/>
        <charset val="134"/>
        <scheme val="minor"/>
      </rPr>
      <t>此表价格，适用于整条货柜，整条货柜混拼。不符合要求的，增加，运费，人工，等成本3% 材质，                                                                                                                                                                                                                                                     This table price is applicable to the whole container, the whole container mix. Does not meet the requirements, increase, freight, labor, and other costs 3% material,</t>
    </r>
  </si>
  <si>
    <t>工厂单价</t>
  </si>
  <si>
    <t>义乌单价</t>
  </si>
  <si>
    <r>
      <rPr>
        <b/>
        <sz val="10"/>
        <color rgb="FFFF0000"/>
        <rFont val="宋体"/>
        <charset val="134"/>
      </rPr>
      <t>车体尺寸</t>
    </r>
    <r>
      <rPr>
        <b/>
        <sz val="10"/>
        <color rgb="FFFF0000"/>
        <rFont val="Arial"/>
        <charset val="134"/>
      </rPr>
      <t xml:space="preserve">         </t>
    </r>
  </si>
  <si>
    <r>
      <rPr>
        <b/>
        <sz val="9"/>
        <color rgb="FFFF0000"/>
        <rFont val="宋体"/>
        <charset val="134"/>
      </rPr>
      <t>起订量</t>
    </r>
    <r>
      <rPr>
        <b/>
        <sz val="9"/>
        <color rgb="FFFF0000"/>
        <rFont val="Arial"/>
        <charset val="134"/>
      </rPr>
      <t xml:space="preserve"> </t>
    </r>
  </si>
  <si>
    <r>
      <rPr>
        <b/>
        <sz val="9"/>
        <color rgb="FFFF0000"/>
        <rFont val="宋体"/>
        <charset val="134"/>
      </rPr>
      <t>出货时间</t>
    </r>
    <r>
      <rPr>
        <b/>
        <sz val="9"/>
        <color rgb="FFFF0000"/>
        <rFont val="Arial"/>
        <charset val="134"/>
      </rPr>
      <t xml:space="preserve">           </t>
    </r>
  </si>
  <si>
    <r>
      <rPr>
        <b/>
        <sz val="9"/>
        <color rgb="FFFF0000"/>
        <rFont val="宋体"/>
        <charset val="134"/>
      </rPr>
      <t>选配</t>
    </r>
    <r>
      <rPr>
        <b/>
        <sz val="9"/>
        <color rgb="FFFF0000"/>
        <rFont val="Arial"/>
        <charset val="134"/>
      </rPr>
      <t xml:space="preserve"> </t>
    </r>
  </si>
  <si>
    <r>
      <rPr>
        <b/>
        <sz val="9"/>
        <color rgb="FFFF0000"/>
        <rFont val="宋体"/>
        <charset val="134"/>
      </rPr>
      <t>证书</t>
    </r>
    <r>
      <rPr>
        <b/>
        <sz val="9"/>
        <color rgb="FFFF0000"/>
        <rFont val="Arial"/>
        <charset val="134"/>
      </rPr>
      <t xml:space="preserve">        </t>
    </r>
  </si>
  <si>
    <r>
      <rPr>
        <b/>
        <sz val="10"/>
        <rFont val="Arial"/>
        <charset val="134"/>
      </rPr>
      <t xml:space="preserve">5188
</t>
    </r>
    <r>
      <rPr>
        <b/>
        <sz val="10"/>
        <rFont val="宋体"/>
        <charset val="134"/>
      </rPr>
      <t>多功能</t>
    </r>
    <r>
      <rPr>
        <b/>
        <sz val="10"/>
        <rFont val="Arial"/>
        <charset val="134"/>
      </rPr>
      <t xml:space="preserve">  
</t>
    </r>
    <r>
      <rPr>
        <b/>
        <sz val="10"/>
        <color rgb="FFFF0000"/>
        <rFont val="宋体"/>
        <charset val="134"/>
      </rPr>
      <t>滑行</t>
    </r>
    <r>
      <rPr>
        <b/>
        <sz val="10"/>
        <rFont val="Arial"/>
        <charset val="134"/>
      </rPr>
      <t xml:space="preserve">
</t>
    </r>
    <r>
      <rPr>
        <b/>
        <sz val="10"/>
        <rFont val="宋体"/>
        <charset val="134"/>
      </rPr>
      <t>行李箱</t>
    </r>
    <r>
      <rPr>
        <b/>
        <sz val="10"/>
        <rFont val="Arial"/>
        <charset val="134"/>
      </rPr>
      <t xml:space="preserve">
</t>
    </r>
    <r>
      <rPr>
        <b/>
        <sz val="10"/>
        <color rgb="FFFF0000"/>
        <rFont val="Arial"/>
        <charset val="134"/>
      </rPr>
      <t>Multi-functional
Coasting car
Suitcase</t>
    </r>
    <r>
      <rPr>
        <b/>
        <sz val="10"/>
        <rFont val="Arial"/>
        <charset val="134"/>
      </rPr>
      <t xml:space="preserve">
</t>
    </r>
  </si>
  <si>
    <r>
      <rPr>
        <b/>
        <sz val="10"/>
        <rFont val="宋体"/>
        <charset val="134"/>
      </rP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蓝</t>
    </r>
    <r>
      <rPr>
        <b/>
        <sz val="10"/>
        <rFont val="Arial"/>
        <charset val="134"/>
      </rPr>
      <t xml:space="preserve"> blue
</t>
    </r>
    <r>
      <rPr>
        <b/>
        <sz val="10"/>
        <rFont val="宋体"/>
        <charset val="134"/>
      </rPr>
      <t>墨绿</t>
    </r>
    <r>
      <rPr>
        <b/>
        <sz val="10"/>
        <rFont val="Arial"/>
        <charset val="134"/>
      </rPr>
      <t xml:space="preserve">  Dark green</t>
    </r>
  </si>
  <si>
    <t>30*19*64CM</t>
  </si>
  <si>
    <t>3.1KG           
3.7KG</t>
  </si>
  <si>
    <r>
      <rPr>
        <sz val="10"/>
        <color theme="1"/>
        <rFont val="方正粗黑宋简体"/>
        <charset val="134"/>
      </rPr>
      <t xml:space="preserve">小行李，可以滑行
可以装衣物，
有音乐，有灯光
</t>
    </r>
    <r>
      <rPr>
        <sz val="10"/>
        <color rgb="FFFF0000"/>
        <rFont val="方正粗黑宋简体"/>
        <charset val="134"/>
      </rPr>
      <t>Small luggage, can slide
It can hold clothes.
There is music and there are lights</t>
    </r>
  </si>
  <si>
    <t>20PCS</t>
  </si>
  <si>
    <t>10-15.day</t>
  </si>
  <si>
    <t>QP</t>
  </si>
  <si>
    <r>
      <rPr>
        <sz val="10"/>
        <rFont val="Arial"/>
        <charset val="134"/>
      </rPr>
      <t xml:space="preserve">QP-818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</si>
  <si>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蓝色</t>
    </r>
    <r>
      <rPr>
        <b/>
        <sz val="10"/>
        <rFont val="Arial"/>
        <charset val="134"/>
      </rPr>
      <t xml:space="preserve"> Blue
</t>
    </r>
    <r>
      <rPr>
        <b/>
        <sz val="10"/>
        <rFont val="宋体"/>
        <charset val="134"/>
      </rPr>
      <t>粉色</t>
    </r>
    <r>
      <rPr>
        <b/>
        <sz val="10"/>
        <rFont val="Arial"/>
        <charset val="134"/>
      </rPr>
      <t xml:space="preserve"> pink
</t>
    </r>
    <r>
      <rPr>
        <b/>
        <sz val="10"/>
        <rFont val="宋体"/>
        <charset val="134"/>
      </rPr>
      <t>绿色</t>
    </r>
    <r>
      <rPr>
        <b/>
        <sz val="10"/>
        <rFont val="Arial"/>
        <charset val="134"/>
      </rPr>
      <t xml:space="preserve"> Green
</t>
    </r>
    <r>
      <rPr>
        <b/>
        <sz val="10"/>
        <rFont val="宋体"/>
        <charset val="134"/>
      </rPr>
      <t>黄色</t>
    </r>
    <r>
      <rPr>
        <b/>
        <sz val="10"/>
        <rFont val="Arial"/>
        <charset val="134"/>
      </rPr>
      <t xml:space="preserve"> yellow
</t>
    </r>
    <r>
      <rPr>
        <b/>
        <sz val="10"/>
        <rFont val="宋体"/>
        <charset val="134"/>
      </rPr>
      <t>黑色</t>
    </r>
    <r>
      <rPr>
        <b/>
        <sz val="10"/>
        <rFont val="Arial"/>
        <charset val="134"/>
      </rPr>
      <t xml:space="preserve"> black</t>
    </r>
  </si>
  <si>
    <t>85*47*59</t>
  </si>
  <si>
    <t>5.3KG                  
5.9KG</t>
  </si>
  <si>
    <r>
      <rPr>
        <sz val="10"/>
        <color theme="1"/>
        <rFont val="方正粗黑宋简体"/>
        <charset val="134"/>
      </rPr>
      <t>多功能蓝牙，音乐早教，炫酷灯光，一键启动，</t>
    </r>
    <r>
      <rPr>
        <sz val="10"/>
        <color theme="1"/>
        <rFont val="Arial"/>
        <charset val="134"/>
      </rPr>
      <t>USP</t>
    </r>
    <r>
      <rPr>
        <sz val="10"/>
        <color theme="1"/>
        <rFont val="方正粗黑宋简体"/>
        <charset val="134"/>
      </rPr>
      <t>插口，</t>
    </r>
    <r>
      <rPr>
        <sz val="10"/>
        <color theme="1"/>
        <rFont val="Arial"/>
        <charset val="134"/>
      </rPr>
      <t>MP3</t>
    </r>
    <r>
      <rPr>
        <sz val="10"/>
        <color theme="1"/>
        <rFont val="方正粗黑宋简体"/>
        <charset val="134"/>
      </rPr>
      <t>插口，</t>
    </r>
    <r>
      <rPr>
        <sz val="10"/>
        <color theme="1"/>
        <rFont val="Arial"/>
        <charset val="134"/>
      </rPr>
      <t>LED</t>
    </r>
    <r>
      <rPr>
        <sz val="10"/>
        <color theme="1"/>
        <rFont val="方正粗黑宋简体"/>
        <charset val="134"/>
      </rPr>
      <t>灯光。</t>
    </r>
    <r>
      <rPr>
        <sz val="10"/>
        <color theme="1"/>
        <rFont val="Arial"/>
        <charset val="134"/>
      </rPr>
      <t xml:space="preserve">
</t>
    </r>
    <r>
      <rPr>
        <sz val="10"/>
        <color rgb="FFFF0000"/>
        <rFont val="Arial"/>
        <charset val="134"/>
      </rPr>
      <t>Multi-function Bluetooth, music early education, cool lighting, one-click start, USP jack, MP3 jack, LED lighting.</t>
    </r>
  </si>
  <si>
    <r>
      <rPr>
        <sz val="10"/>
        <rFont val="Arial"/>
        <charset val="134"/>
      </rPr>
      <t xml:space="preserve">QP-818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</si>
  <si>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t>JB</t>
  </si>
  <si>
    <r>
      <rPr>
        <sz val="10"/>
        <rFont val="Arial"/>
        <charset val="134"/>
      </rPr>
      <t xml:space="preserve">8588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</si>
  <si>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绿色</t>
    </r>
    <r>
      <rPr>
        <b/>
        <sz val="10"/>
        <rFont val="Arial"/>
        <charset val="134"/>
      </rPr>
      <t xml:space="preserve"> green
</t>
    </r>
    <r>
      <rPr>
        <b/>
        <sz val="10"/>
        <rFont val="宋体"/>
        <charset val="134"/>
      </rPr>
      <t>米咖色</t>
    </r>
    <r>
      <rPr>
        <b/>
        <sz val="10"/>
        <rFont val="Arial"/>
        <charset val="134"/>
      </rPr>
      <t xml:space="preserve"> Beige
</t>
    </r>
    <r>
      <rPr>
        <b/>
        <sz val="10"/>
        <rFont val="宋体"/>
        <charset val="134"/>
      </rPr>
      <t>红色</t>
    </r>
    <r>
      <rPr>
        <b/>
        <sz val="10"/>
        <rFont val="Arial"/>
        <charset val="134"/>
      </rPr>
      <t xml:space="preserve">  red
</t>
    </r>
    <r>
      <rPr>
        <b/>
        <sz val="10"/>
        <rFont val="宋体"/>
        <charset val="134"/>
      </rPr>
      <t>桔色</t>
    </r>
    <r>
      <rPr>
        <b/>
        <sz val="10"/>
        <rFont val="Arial"/>
        <charset val="134"/>
      </rPr>
      <t xml:space="preserve">  Orange</t>
    </r>
  </si>
  <si>
    <t>88*47*67CM</t>
  </si>
  <si>
    <t>7.8KG   
8.8KG</t>
  </si>
  <si>
    <r>
      <rPr>
        <sz val="10"/>
        <color theme="1"/>
        <rFont val="方正粗黑宋简体"/>
        <charset val="134"/>
      </rPr>
      <t>可爱款式摩托车，有音乐，灯光，可前进，后退。</t>
    </r>
    <r>
      <rPr>
        <sz val="10"/>
        <color theme="1"/>
        <rFont val="Arial"/>
        <charset val="134"/>
      </rPr>
      <t xml:space="preserve">
</t>
    </r>
    <r>
      <rPr>
        <b/>
        <sz val="10"/>
        <color rgb="FFFF0000"/>
        <rFont val="Arial"/>
        <charset val="134"/>
      </rPr>
      <t>Cute style motorcycle, with music, lights, can move forward and backward.</t>
    </r>
  </si>
  <si>
    <t>XS-LML</t>
  </si>
  <si>
    <r>
      <rPr>
        <sz val="10"/>
        <rFont val="Arial"/>
        <charset val="134"/>
      </rPr>
      <t xml:space="preserve">X-1988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6V4.5A*1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</si>
  <si>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蓝色</t>
    </r>
    <r>
      <rPr>
        <b/>
        <sz val="10"/>
        <rFont val="Arial"/>
        <charset val="134"/>
      </rPr>
      <t xml:space="preserve"> blue
</t>
    </r>
    <r>
      <rPr>
        <b/>
        <sz val="10"/>
        <rFont val="宋体"/>
        <charset val="134"/>
      </rPr>
      <t>黄色</t>
    </r>
    <r>
      <rPr>
        <b/>
        <sz val="10"/>
        <rFont val="Arial"/>
        <charset val="134"/>
      </rPr>
      <t xml:space="preserve"> yellow
</t>
    </r>
    <r>
      <rPr>
        <b/>
        <sz val="10"/>
        <rFont val="宋体"/>
        <charset val="134"/>
      </rPr>
      <t>卡其色</t>
    </r>
    <r>
      <rPr>
        <b/>
        <sz val="10"/>
        <rFont val="Arial"/>
        <charset val="134"/>
      </rPr>
      <t xml:space="preserve">
Khaki color</t>
    </r>
  </si>
  <si>
    <t>78*40*60CM</t>
  </si>
  <si>
    <t>4.5KG          
5.2KG</t>
  </si>
  <si>
    <r>
      <rPr>
        <sz val="9"/>
        <color theme="1"/>
        <rFont val="方正粗黑宋简体"/>
        <charset val="134"/>
      </rPr>
      <t>采用单电单驱，有</t>
    </r>
    <r>
      <rPr>
        <sz val="9"/>
        <color theme="1"/>
        <rFont val="Arial"/>
        <charset val="134"/>
      </rPr>
      <t>LED</t>
    </r>
    <r>
      <rPr>
        <sz val="9"/>
        <color theme="1"/>
        <rFont val="方正粗黑宋简体"/>
        <charset val="134"/>
      </rPr>
      <t>灯光，有音乐早教，可前进后退。</t>
    </r>
    <r>
      <rPr>
        <sz val="9"/>
        <color theme="1"/>
        <rFont val="Arial"/>
        <charset val="134"/>
      </rPr>
      <t xml:space="preserve">
</t>
    </r>
    <r>
      <rPr>
        <sz val="9"/>
        <color rgb="FFFF0000"/>
        <rFont val="Arial"/>
        <charset val="134"/>
      </rPr>
      <t>It adopts a single electric drive, is equipped with LED lights, has music for early education, and can move forward and backward.</t>
    </r>
  </si>
  <si>
    <r>
      <rPr>
        <sz val="10"/>
        <rFont val="Arial"/>
        <charset val="134"/>
      </rPr>
      <t xml:space="preserve">X-1988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</si>
  <si>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t>FLQ
YQ-LCY</t>
  </si>
  <si>
    <r>
      <rPr>
        <sz val="10"/>
        <rFont val="Arial"/>
        <charset val="134"/>
      </rPr>
      <t xml:space="preserve">618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</si>
  <si>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red
</t>
    </r>
    <r>
      <rPr>
        <b/>
        <sz val="10"/>
        <rFont val="宋体"/>
        <charset val="134"/>
      </rPr>
      <t>灰色</t>
    </r>
    <r>
      <rPr>
        <b/>
        <sz val="10"/>
        <rFont val="Arial"/>
        <charset val="134"/>
      </rPr>
      <t xml:space="preserve">Grey
</t>
    </r>
    <r>
      <rPr>
        <b/>
        <sz val="10"/>
        <rFont val="宋体"/>
        <charset val="134"/>
      </rPr>
      <t>墨绿色</t>
    </r>
    <r>
      <rPr>
        <b/>
        <sz val="10"/>
        <rFont val="Arial"/>
        <charset val="134"/>
      </rPr>
      <t xml:space="preserve">
Dark green</t>
    </r>
  </si>
  <si>
    <t>76*48*36CM</t>
  </si>
  <si>
    <t>4.1KG          
4.8KG</t>
  </si>
  <si>
    <r>
      <rPr>
        <sz val="9"/>
        <color theme="1"/>
        <rFont val="方正粗黑宋简体"/>
        <charset val="134"/>
      </rPr>
      <t>单电池，单驱动，有音乐早教，LED灯光，可前进后退。</t>
    </r>
    <r>
      <rPr>
        <sz val="9"/>
        <color theme="1"/>
        <rFont val="Arial"/>
        <charset val="134"/>
      </rPr>
      <t xml:space="preserve">
</t>
    </r>
    <r>
      <rPr>
        <sz val="9"/>
        <color rgb="FFFF0000"/>
        <rFont val="Arial"/>
        <charset val="134"/>
      </rPr>
      <t>Single battery, single drive, with music early education, LED light, capable of moving forward and backward.</t>
    </r>
  </si>
  <si>
    <r>
      <rPr>
        <sz val="10"/>
        <rFont val="Arial"/>
        <charset val="134"/>
      </rPr>
      <t xml:space="preserve">619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</si>
  <si>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黄</t>
    </r>
    <r>
      <rPr>
        <b/>
        <sz val="10"/>
        <rFont val="Arial"/>
        <charset val="134"/>
      </rPr>
      <t xml:space="preserve">  yellow
</t>
    </r>
    <r>
      <rPr>
        <b/>
        <sz val="10"/>
        <rFont val="宋体"/>
        <charset val="134"/>
      </rPr>
      <t>绿色</t>
    </r>
    <r>
      <rPr>
        <b/>
        <sz val="10"/>
        <rFont val="Arial"/>
        <charset val="134"/>
      </rPr>
      <t xml:space="preserve">  green
</t>
    </r>
    <r>
      <rPr>
        <b/>
        <sz val="10"/>
        <rFont val="宋体"/>
        <charset val="134"/>
      </rPr>
      <t>蓝色</t>
    </r>
    <r>
      <rPr>
        <b/>
        <sz val="10"/>
        <rFont val="Arial"/>
        <charset val="134"/>
      </rPr>
      <t xml:space="preserve">  blue</t>
    </r>
  </si>
  <si>
    <t>80*40*54CM</t>
  </si>
  <si>
    <t>4.7KG          
5.5KG</t>
  </si>
  <si>
    <r>
      <rPr>
        <sz val="9"/>
        <color theme="1"/>
        <rFont val="方正粗黑宋简体"/>
        <charset val="134"/>
      </rPr>
      <t>单电池，单驱动，有音乐早教，LED灯光，可前进后退。</t>
    </r>
    <r>
      <rPr>
        <sz val="9"/>
        <color theme="1"/>
        <rFont val="Arial"/>
        <charset val="134"/>
      </rPr>
      <t xml:space="preserve">
</t>
    </r>
    <r>
      <rPr>
        <sz val="10"/>
        <color rgb="FFFF0000"/>
        <rFont val="Arial"/>
        <charset val="134"/>
      </rPr>
      <t>Single battery, single drive, with music early education, LED light, capable of moving forward and backward.</t>
    </r>
  </si>
  <si>
    <r>
      <rPr>
        <sz val="10"/>
        <rFont val="Arial"/>
        <charset val="134"/>
      </rPr>
      <t xml:space="preserve">619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</si>
  <si>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r>
      <rPr>
        <sz val="9"/>
        <color theme="1"/>
        <rFont val="方正粗黑宋简体"/>
        <charset val="134"/>
      </rPr>
      <t xml:space="preserve">单电池，双驱动，有音乐早教，LED灯光，可前进后退。
</t>
    </r>
    <r>
      <rPr>
        <sz val="9"/>
        <color rgb="FFFF0000"/>
        <rFont val="方正粗黑宋简体"/>
        <charset val="134"/>
      </rPr>
      <t>Single battery, dual drive, with music-based early education, LED lighting, can move forward and backward.</t>
    </r>
  </si>
  <si>
    <t>HLBB</t>
  </si>
  <si>
    <r>
      <rPr>
        <sz val="10"/>
        <rFont val="Arial"/>
        <charset val="134"/>
      </rPr>
      <t xml:space="preserve">818H
</t>
    </r>
    <r>
      <rPr>
        <b/>
        <sz val="10"/>
        <color rgb="FFFF0000"/>
        <rFont val="Arial"/>
        <charset val="134"/>
      </rPr>
      <t>6V4.5A*1</t>
    </r>
    <r>
      <rPr>
        <sz val="10"/>
        <rFont val="宋体"/>
        <charset val="134"/>
      </rPr>
      <t>铅酸电池</t>
    </r>
    <r>
      <rPr>
        <sz val="10"/>
        <rFont val="Arial"/>
        <charset val="134"/>
      </rPr>
      <t xml:space="preserve">
Lead-acid battery
</t>
    </r>
    <r>
      <rPr>
        <b/>
        <sz val="10"/>
        <color rgb="FFFF0000"/>
        <rFont val="Arial"/>
        <charset val="134"/>
      </rPr>
      <t xml:space="preserve">390*1 </t>
    </r>
    <r>
      <rPr>
        <sz val="10"/>
        <rFont val="宋体"/>
        <charset val="134"/>
      </rPr>
      <t>电机</t>
    </r>
    <r>
      <rPr>
        <sz val="10"/>
        <rFont val="Arial"/>
        <charset val="134"/>
      </rPr>
      <t xml:space="preserve"> motor</t>
    </r>
  </si>
  <si>
    <r>
      <rPr>
        <b/>
        <sz val="10"/>
        <rFont val="宋体"/>
        <charset val="134"/>
      </rPr>
      <t>深粉色</t>
    </r>
    <r>
      <rPr>
        <b/>
        <sz val="10"/>
        <rFont val="Arial"/>
        <charset val="134"/>
      </rPr>
      <t xml:space="preserve">  
Deep pink
</t>
    </r>
    <r>
      <rPr>
        <b/>
        <sz val="10"/>
        <rFont val="宋体"/>
        <charset val="134"/>
      </rPr>
      <t>浅粉色</t>
    </r>
    <r>
      <rPr>
        <b/>
        <sz val="10"/>
        <rFont val="Arial"/>
        <charset val="134"/>
      </rPr>
      <t xml:space="preserve">  
Light pink
</t>
    </r>
    <r>
      <rPr>
        <b/>
        <sz val="10"/>
        <rFont val="宋体"/>
        <charset val="134"/>
      </rPr>
      <t>绿色</t>
    </r>
    <r>
      <rPr>
        <b/>
        <sz val="10"/>
        <rFont val="Arial"/>
        <charset val="134"/>
      </rPr>
      <t xml:space="preserve">  
green</t>
    </r>
  </si>
  <si>
    <t xml:space="preserve"> 64*43*73CM</t>
  </si>
  <si>
    <t>5.5KG   
6.5KG</t>
  </si>
  <si>
    <r>
      <rPr>
        <b/>
        <sz val="10"/>
        <color theme="1"/>
        <rFont val="宋体"/>
        <charset val="134"/>
      </rPr>
      <t>三轮摩托车，有音乐灯光，带蓝牙，蝴蝶结可拆卸。</t>
    </r>
    <r>
      <rPr>
        <b/>
        <sz val="10"/>
        <color theme="1"/>
        <rFont val="Arial"/>
        <charset val="134"/>
      </rPr>
      <t xml:space="preserve">
</t>
    </r>
    <r>
      <rPr>
        <b/>
        <sz val="10"/>
        <color rgb="FFFF0000"/>
        <rFont val="Arial"/>
        <charset val="134"/>
      </rPr>
      <t>Three-wheeled motorcycle, with music and lights, equipped with Bluetooth, and the bow tie can be detached.</t>
    </r>
  </si>
  <si>
    <r>
      <rPr>
        <sz val="10"/>
        <rFont val="Arial"/>
        <charset val="134"/>
      </rPr>
      <t xml:space="preserve">818H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380*2 </t>
    </r>
    <r>
      <rPr>
        <sz val="10"/>
        <rFont val="宋体"/>
        <charset val="134"/>
      </rPr>
      <t>电机</t>
    </r>
    <r>
      <rPr>
        <sz val="10"/>
        <rFont val="Arial"/>
        <charset val="134"/>
      </rPr>
      <t xml:space="preserve"> motor</t>
    </r>
  </si>
  <si>
    <r>
      <rPr>
        <sz val="10"/>
        <rFont val="Arial"/>
        <charset val="134"/>
      </rPr>
      <t xml:space="preserve">818H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380*2 </t>
    </r>
    <r>
      <rPr>
        <sz val="10"/>
        <rFont val="宋体"/>
        <charset val="134"/>
      </rPr>
      <t>电机</t>
    </r>
    <r>
      <rPr>
        <sz val="10"/>
        <rFont val="Arial"/>
        <charset val="134"/>
      </rPr>
      <t xml:space="preserve"> motor
+</t>
    </r>
    <r>
      <rPr>
        <sz val="10"/>
        <rFont val="宋体"/>
        <charset val="134"/>
      </rPr>
      <t>遥控</t>
    </r>
    <r>
      <rPr>
        <sz val="10"/>
        <rFont val="Arial"/>
        <charset val="134"/>
      </rPr>
      <t xml:space="preserve">
</t>
    </r>
    <r>
      <rPr>
        <b/>
        <sz val="10"/>
        <color rgb="FFFF0000"/>
        <rFont val="Arial"/>
        <charset val="134"/>
      </rPr>
      <t>+Remote control</t>
    </r>
  </si>
  <si>
    <r>
      <rPr>
        <sz val="10"/>
        <rFont val="Arial"/>
        <charset val="134"/>
      </rPr>
      <t xml:space="preserve">818K
</t>
    </r>
    <r>
      <rPr>
        <b/>
        <sz val="10"/>
        <color rgb="FFFF0000"/>
        <rFont val="Arial"/>
        <charset val="134"/>
      </rPr>
      <t>6V4.5A*1</t>
    </r>
    <r>
      <rPr>
        <sz val="10"/>
        <rFont val="宋体"/>
        <charset val="134"/>
      </rPr>
      <t>铅酸电池</t>
    </r>
    <r>
      <rPr>
        <sz val="10"/>
        <rFont val="Arial"/>
        <charset val="134"/>
      </rPr>
      <t xml:space="preserve">
Lead-acid battery
</t>
    </r>
    <r>
      <rPr>
        <b/>
        <sz val="10"/>
        <color rgb="FFFF0000"/>
        <rFont val="Arial"/>
        <charset val="134"/>
      </rPr>
      <t xml:space="preserve">390*1 </t>
    </r>
    <r>
      <rPr>
        <sz val="10"/>
        <rFont val="宋体"/>
        <charset val="134"/>
      </rPr>
      <t>电机</t>
    </r>
    <r>
      <rPr>
        <sz val="10"/>
        <rFont val="Arial"/>
        <charset val="134"/>
      </rPr>
      <t xml:space="preserve"> motor</t>
    </r>
  </si>
  <si>
    <r>
      <rPr>
        <b/>
        <sz val="10"/>
        <rFont val="宋体"/>
        <charset val="134"/>
      </rPr>
      <t>蓝</t>
    </r>
    <r>
      <rPr>
        <b/>
        <sz val="10"/>
        <rFont val="Arial"/>
        <charset val="134"/>
      </rPr>
      <t xml:space="preserve">  blue
</t>
    </r>
    <r>
      <rPr>
        <b/>
        <sz val="10"/>
        <rFont val="宋体"/>
        <charset val="134"/>
      </rPr>
      <t>黄</t>
    </r>
    <r>
      <rPr>
        <b/>
        <sz val="10"/>
        <rFont val="Arial"/>
        <charset val="134"/>
      </rPr>
      <t xml:space="preserve">  yellow
</t>
    </r>
    <r>
      <rPr>
        <b/>
        <sz val="10"/>
        <rFont val="宋体"/>
        <charset val="134"/>
      </rPr>
      <t>白</t>
    </r>
    <r>
      <rPr>
        <b/>
        <sz val="10"/>
        <rFont val="Arial"/>
        <charset val="134"/>
      </rPr>
      <t xml:space="preserve">  white</t>
    </r>
  </si>
  <si>
    <r>
      <rPr>
        <sz val="10"/>
        <rFont val="Arial"/>
        <charset val="134"/>
      </rPr>
      <t xml:space="preserve">818K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380*2 </t>
    </r>
    <r>
      <rPr>
        <sz val="10"/>
        <rFont val="宋体"/>
        <charset val="134"/>
      </rPr>
      <t>电机</t>
    </r>
    <r>
      <rPr>
        <sz val="10"/>
        <rFont val="Arial"/>
        <charset val="134"/>
      </rPr>
      <t xml:space="preserve"> motor</t>
    </r>
  </si>
  <si>
    <r>
      <rPr>
        <sz val="10"/>
        <rFont val="Arial"/>
        <charset val="134"/>
      </rPr>
      <t xml:space="preserve">818K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380*2 </t>
    </r>
    <r>
      <rPr>
        <sz val="10"/>
        <rFont val="宋体"/>
        <charset val="134"/>
      </rPr>
      <t>电机</t>
    </r>
    <r>
      <rPr>
        <sz val="10"/>
        <rFont val="Arial"/>
        <charset val="134"/>
      </rPr>
      <t xml:space="preserve"> motor
+</t>
    </r>
    <r>
      <rPr>
        <sz val="10"/>
        <rFont val="宋体"/>
        <charset val="134"/>
      </rPr>
      <t>遥控</t>
    </r>
    <r>
      <rPr>
        <sz val="10"/>
        <rFont val="Arial"/>
        <charset val="134"/>
      </rPr>
      <t xml:space="preserve">
</t>
    </r>
    <r>
      <rPr>
        <b/>
        <sz val="10"/>
        <color rgb="FFFF0000"/>
        <rFont val="Arial"/>
        <charset val="134"/>
      </rPr>
      <t>+Remote control</t>
    </r>
  </si>
  <si>
    <t>ZBSL  XG</t>
  </si>
  <si>
    <r>
      <rPr>
        <sz val="10"/>
        <rFont val="Arial"/>
        <charset val="134"/>
      </rPr>
      <t xml:space="preserve">D18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</si>
  <si>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红色</t>
    </r>
    <r>
      <rPr>
        <b/>
        <sz val="10"/>
        <rFont val="Arial"/>
        <charset val="134"/>
      </rPr>
      <t xml:space="preserve"> red
</t>
    </r>
    <r>
      <rPr>
        <b/>
        <sz val="10"/>
        <rFont val="宋体"/>
        <charset val="134"/>
      </rPr>
      <t>蓝色</t>
    </r>
    <r>
      <rPr>
        <b/>
        <sz val="10"/>
        <rFont val="Arial"/>
        <charset val="134"/>
      </rPr>
      <t xml:space="preserve"> blue
</t>
    </r>
    <r>
      <rPr>
        <b/>
        <sz val="10"/>
        <rFont val="宋体"/>
        <charset val="134"/>
      </rPr>
      <t>桔色</t>
    </r>
    <r>
      <rPr>
        <b/>
        <sz val="10"/>
        <rFont val="Arial"/>
        <charset val="134"/>
      </rPr>
      <t xml:space="preserve"> Orange
</t>
    </r>
    <r>
      <rPr>
        <b/>
        <sz val="10"/>
        <rFont val="宋体"/>
        <charset val="134"/>
      </rPr>
      <t>白色</t>
    </r>
    <r>
      <rPr>
        <b/>
        <sz val="10"/>
        <rFont val="Arial"/>
        <charset val="134"/>
      </rPr>
      <t xml:space="preserve">  white</t>
    </r>
  </si>
  <si>
    <t xml:space="preserve"> 70*35*45CM</t>
  </si>
  <si>
    <t>3.7KG   
4.6KG</t>
  </si>
  <si>
    <t>CL</t>
  </si>
  <si>
    <r>
      <rPr>
        <sz val="10"/>
        <rFont val="Arial"/>
        <charset val="134"/>
      </rPr>
      <t xml:space="preserve">619 </t>
    </r>
    <r>
      <rPr>
        <sz val="10"/>
        <rFont val="宋体"/>
        <charset val="134"/>
      </rPr>
      <t>三轮</t>
    </r>
    <r>
      <rPr>
        <sz val="10"/>
        <rFont val="Arial"/>
        <charset val="134"/>
      </rPr>
      <t xml:space="preserve">
three-wheeled
</t>
    </r>
    <r>
      <rPr>
        <b/>
        <sz val="10"/>
        <color rgb="FFFF0000"/>
        <rFont val="Arial"/>
        <charset val="134"/>
      </rPr>
      <t>6V4.5A*1</t>
    </r>
    <r>
      <rPr>
        <sz val="10"/>
        <rFont val="宋体"/>
        <charset val="134"/>
      </rPr>
      <t>铅酸电池</t>
    </r>
    <r>
      <rPr>
        <sz val="10"/>
        <rFont val="Arial"/>
        <charset val="134"/>
      </rPr>
      <t xml:space="preserve">
Lead-acid battery
</t>
    </r>
    <r>
      <rPr>
        <b/>
        <sz val="10"/>
        <color rgb="FFFF0000"/>
        <rFont val="Arial"/>
        <charset val="134"/>
      </rPr>
      <t>6V380*1</t>
    </r>
    <r>
      <rPr>
        <sz val="10"/>
        <color rgb="FFFF0000"/>
        <rFont val="Arial"/>
        <charset val="134"/>
      </rPr>
      <t xml:space="preserve">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</si>
  <si>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黄色</t>
    </r>
    <r>
      <rPr>
        <b/>
        <sz val="10"/>
        <rFont val="Arial"/>
        <charset val="134"/>
      </rPr>
      <t xml:space="preserve">  yellow
</t>
    </r>
    <r>
      <rPr>
        <b/>
        <sz val="10"/>
        <rFont val="宋体"/>
        <charset val="134"/>
      </rPr>
      <t>玫红</t>
    </r>
    <r>
      <rPr>
        <b/>
        <sz val="10"/>
        <rFont val="Arial"/>
        <charset val="134"/>
      </rPr>
      <t xml:space="preserve">  Rose red</t>
    </r>
  </si>
  <si>
    <t xml:space="preserve"> 90*42*74CM</t>
  </si>
  <si>
    <t>7.0KG   
8.5KG</t>
  </si>
  <si>
    <r>
      <rPr>
        <sz val="10"/>
        <color theme="1"/>
        <rFont val="方正粗黑宋简体"/>
        <charset val="134"/>
      </rPr>
      <t>摩托车，车身有灯光，前进后退，有音乐，蓝牙，</t>
    </r>
    <r>
      <rPr>
        <sz val="10"/>
        <color theme="1"/>
        <rFont val="Arial"/>
        <charset val="134"/>
      </rPr>
      <t>USB</t>
    </r>
    <r>
      <rPr>
        <sz val="10"/>
        <color theme="1"/>
        <rFont val="方正粗黑宋简体"/>
        <charset val="134"/>
      </rPr>
      <t>接口，加宽车身，防侧翻。</t>
    </r>
    <r>
      <rPr>
        <sz val="10"/>
        <color theme="1"/>
        <rFont val="Arial"/>
        <charset val="134"/>
      </rPr>
      <t xml:space="preserve">
</t>
    </r>
    <r>
      <rPr>
        <b/>
        <sz val="10"/>
        <color rgb="FFFF0000"/>
        <rFont val="Arial"/>
        <charset val="134"/>
      </rPr>
      <t>Motorcycle, with lights on the body, capable of moving forward and backward, with music, Bluetooth, USB interface, widened body, and anti-rollover feature.</t>
    </r>
  </si>
  <si>
    <r>
      <rPr>
        <sz val="10"/>
        <rFont val="Arial"/>
        <charset val="134"/>
      </rPr>
      <t xml:space="preserve">619 </t>
    </r>
    <r>
      <rPr>
        <sz val="10"/>
        <rFont val="宋体"/>
        <charset val="134"/>
      </rPr>
      <t>三轮</t>
    </r>
    <r>
      <rPr>
        <sz val="10"/>
        <rFont val="Arial"/>
        <charset val="134"/>
      </rPr>
      <t xml:space="preserve">
three-wheeled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6V380*2</t>
    </r>
    <r>
      <rPr>
        <sz val="10"/>
        <color rgb="FFFF0000"/>
        <rFont val="Arial"/>
        <charset val="134"/>
      </rPr>
      <t xml:space="preserve"> </t>
    </r>
    <r>
      <rPr>
        <sz val="10"/>
        <rFont val="宋体"/>
        <charset val="134"/>
      </rPr>
      <t>电机</t>
    </r>
    <r>
      <rPr>
        <sz val="10"/>
        <rFont val="Arial"/>
        <charset val="134"/>
      </rPr>
      <t xml:space="preserve"> motor</t>
    </r>
  </si>
  <si>
    <r>
      <rPr>
        <b/>
        <sz val="10"/>
        <rFont val="Arial"/>
        <charset val="134"/>
      </rPr>
      <t xml:space="preserve">618 </t>
    </r>
    <r>
      <rPr>
        <b/>
        <sz val="10"/>
        <rFont val="宋体"/>
        <charset val="134"/>
      </rPr>
      <t>三轮</t>
    </r>
    <r>
      <rPr>
        <b/>
        <sz val="10"/>
        <rFont val="Arial"/>
        <charset val="134"/>
      </rPr>
      <t xml:space="preserve">
three-wheeled
</t>
    </r>
    <r>
      <rPr>
        <b/>
        <sz val="10"/>
        <color rgb="FFFF0000"/>
        <rFont val="Arial"/>
        <charset val="134"/>
      </rPr>
      <t>6V4.5A*1</t>
    </r>
    <r>
      <rPr>
        <b/>
        <sz val="10"/>
        <rFont val="宋体"/>
        <charset val="134"/>
      </rPr>
      <t>铅酸电池</t>
    </r>
    <r>
      <rPr>
        <b/>
        <sz val="10"/>
        <rFont val="Arial"/>
        <charset val="134"/>
      </rPr>
      <t xml:space="preserve">
Lead-acid battery
</t>
    </r>
    <r>
      <rPr>
        <b/>
        <sz val="10"/>
        <color rgb="FFFF0000"/>
        <rFont val="Arial"/>
        <charset val="134"/>
      </rPr>
      <t xml:space="preserve">6V380*1 </t>
    </r>
    <r>
      <rPr>
        <b/>
        <sz val="10"/>
        <rFont val="宋体"/>
        <charset val="134"/>
      </rPr>
      <t>电机</t>
    </r>
    <r>
      <rPr>
        <b/>
        <sz val="10"/>
        <rFont val="Arial"/>
        <charset val="134"/>
      </rPr>
      <t xml:space="preserve"> motor</t>
    </r>
  </si>
  <si>
    <r>
      <rPr>
        <b/>
        <sz val="10"/>
        <rFont val="宋体"/>
        <charset val="134"/>
      </rPr>
      <t>粉</t>
    </r>
    <r>
      <rPr>
        <b/>
        <sz val="10"/>
        <rFont val="Arial"/>
        <charset val="134"/>
      </rPr>
      <t xml:space="preserve"> pink
</t>
    </r>
    <r>
      <rPr>
        <b/>
        <sz val="10"/>
        <rFont val="宋体"/>
        <charset val="134"/>
      </rPr>
      <t>绿</t>
    </r>
    <r>
      <rPr>
        <b/>
        <sz val="10"/>
        <rFont val="Arial"/>
        <charset val="134"/>
      </rPr>
      <t xml:space="preserve"> green
</t>
    </r>
    <r>
      <rPr>
        <b/>
        <sz val="10"/>
        <rFont val="宋体"/>
        <charset val="134"/>
      </rPr>
      <t>咖色</t>
    </r>
    <r>
      <rPr>
        <b/>
        <sz val="10"/>
        <rFont val="Arial"/>
        <charset val="134"/>
      </rPr>
      <t xml:space="preserve"> 
Coffee color</t>
    </r>
  </si>
  <si>
    <t xml:space="preserve"> 90*42*70CM</t>
  </si>
  <si>
    <t>KK</t>
  </si>
  <si>
    <r>
      <rPr>
        <sz val="10"/>
        <rFont val="Arial"/>
        <charset val="134"/>
      </rPr>
      <t xml:space="preserve">616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</si>
  <si>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黑色 black
蓝色 blue
红色 red
咖啡色 coffee
绿色 green</t>
  </si>
  <si>
    <t>88*48*56CM</t>
  </si>
  <si>
    <t>6.2KG   
7.2KG</t>
  </si>
  <si>
    <t xml:space="preserve">                                        
早教音乐板   炫彩灯光                            
Early education music board dazzling lights single </t>
  </si>
  <si>
    <r>
      <rPr>
        <sz val="10"/>
        <rFont val="Arial"/>
        <charset val="134"/>
      </rPr>
      <t xml:space="preserve">616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</si>
  <si>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YME</t>
  </si>
  <si>
    <r>
      <rPr>
        <sz val="10"/>
        <rFont val="Arial"/>
        <charset val="134"/>
      </rPr>
      <t xml:space="preserve">519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</si>
  <si>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粉色 pink
紫色  purple
白色 white
蓝色 blue
绿色 green</t>
  </si>
  <si>
    <t>85X38X75CM</t>
  </si>
  <si>
    <r>
      <rPr>
        <b/>
        <sz val="9"/>
        <rFont val="新宋体"/>
        <charset val="134"/>
      </rPr>
      <t>一键启动，多功能音乐板，音量加减，早教功能，前进后退功能，脚踩油门，缓启动，</t>
    </r>
    <r>
      <rPr>
        <b/>
        <sz val="9"/>
        <rFont val="Arial"/>
        <charset val="134"/>
      </rPr>
      <t>USB</t>
    </r>
    <r>
      <rPr>
        <b/>
        <sz val="9"/>
        <rFont val="新宋体"/>
        <charset val="134"/>
      </rPr>
      <t>插口，炫彩灯光，</t>
    </r>
    <r>
      <rPr>
        <b/>
        <sz val="9"/>
        <rFont val="Arial"/>
        <charset val="134"/>
      </rPr>
      <t xml:space="preserve">
</t>
    </r>
    <r>
      <rPr>
        <b/>
        <sz val="9"/>
        <color rgb="FFFF0000"/>
        <rFont val="Arial"/>
        <charset val="134"/>
      </rPr>
      <t>One-click start, multi-functional music board, volume up and down, early education function, forward and backward movement function, step on the accelerator, slow start, USB port, colorful lights</t>
    </r>
  </si>
  <si>
    <r>
      <rPr>
        <sz val="10"/>
        <rFont val="Arial"/>
        <charset val="134"/>
      </rPr>
      <t xml:space="preserve">519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sz val="10"/>
        <color theme="1"/>
        <rFont val="Arial"/>
        <charset val="134"/>
      </rPr>
      <t>+</t>
    </r>
    <r>
      <rPr>
        <b/>
        <sz val="10"/>
        <color theme="1"/>
        <rFont val="宋体"/>
        <charset val="134"/>
      </rPr>
      <t>推把</t>
    </r>
    <r>
      <rPr>
        <b/>
        <sz val="10"/>
        <color rgb="FFFF0000"/>
        <rFont val="Arial"/>
        <charset val="134"/>
      </rPr>
      <t xml:space="preserve">
+Push handle </t>
    </r>
  </si>
  <si>
    <t>MH</t>
  </si>
  <si>
    <r>
      <rPr>
        <sz val="10"/>
        <rFont val="Arial"/>
        <charset val="134"/>
      </rPr>
      <t xml:space="preserve">MH-H9
</t>
    </r>
    <r>
      <rPr>
        <sz val="10"/>
        <color rgb="FFFF0000"/>
        <rFont val="Arial"/>
        <charset val="134"/>
      </rPr>
      <t>6</t>
    </r>
    <r>
      <rPr>
        <b/>
        <sz val="10"/>
        <color rgb="FFFF0000"/>
        <rFont val="Arial"/>
        <charset val="134"/>
      </rPr>
      <t>V4A*1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</si>
  <si>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白</t>
    </r>
    <r>
      <rPr>
        <b/>
        <sz val="10"/>
        <rFont val="Arial"/>
        <charset val="134"/>
      </rPr>
      <t xml:space="preserve">  white
</t>
    </r>
    <r>
      <rPr>
        <b/>
        <sz val="10"/>
        <rFont val="宋体"/>
        <charset val="134"/>
      </rPr>
      <t>红</t>
    </r>
    <r>
      <rPr>
        <b/>
        <sz val="10"/>
        <rFont val="Arial"/>
        <charset val="134"/>
      </rPr>
      <t xml:space="preserve">  red
</t>
    </r>
    <r>
      <rPr>
        <b/>
        <sz val="10"/>
        <rFont val="宋体"/>
        <charset val="134"/>
      </rPr>
      <t>黄</t>
    </r>
    <r>
      <rPr>
        <b/>
        <sz val="10"/>
        <rFont val="Arial"/>
        <charset val="134"/>
      </rPr>
      <t xml:space="preserve">  yellow
</t>
    </r>
    <r>
      <rPr>
        <b/>
        <sz val="10"/>
        <rFont val="宋体"/>
        <charset val="134"/>
      </rPr>
      <t>黑</t>
    </r>
    <r>
      <rPr>
        <b/>
        <sz val="10"/>
        <rFont val="Arial"/>
        <charset val="134"/>
      </rPr>
      <t xml:space="preserve">  black</t>
    </r>
  </si>
  <si>
    <t>98*47*61CM</t>
  </si>
  <si>
    <t>8.9KG           11.25KG</t>
  </si>
  <si>
    <r>
      <rPr>
        <b/>
        <sz val="10"/>
        <rFont val="新宋体"/>
        <charset val="134"/>
      </rPr>
      <t>新款摩托车，有蓝牙，灯光，早教音乐，有</t>
    </r>
    <r>
      <rPr>
        <b/>
        <sz val="10"/>
        <rFont val="Arial"/>
        <charset val="134"/>
      </rPr>
      <t>USB</t>
    </r>
    <r>
      <rPr>
        <b/>
        <sz val="10"/>
        <rFont val="新宋体"/>
        <charset val="134"/>
      </rPr>
      <t>接口，超大后备箱，双侧箱，带警灯，警报。</t>
    </r>
    <r>
      <rPr>
        <b/>
        <sz val="10"/>
        <rFont val="Arial"/>
        <charset val="134"/>
      </rPr>
      <t xml:space="preserve">
</t>
    </r>
    <r>
      <rPr>
        <b/>
        <sz val="10"/>
        <color rgb="FFFF0000"/>
        <rFont val="Arial"/>
        <charset val="134"/>
      </rPr>
      <t>The new motorcycle is equipped with Bluetooth, lights, early education music, a USB interface, a huge trunk, a double-sided compartment, a warning light and an alarm.</t>
    </r>
  </si>
  <si>
    <r>
      <rPr>
        <sz val="10"/>
        <rFont val="Arial"/>
        <charset val="134"/>
      </rPr>
      <t xml:space="preserve">MH-H9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</si>
  <si>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sz val="10"/>
        <rFont val="Arial"/>
        <charset val="134"/>
      </rPr>
      <t xml:space="preserve">MH-H9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t>
    </r>
  </si>
  <si>
    <r>
      <rPr>
        <sz val="10"/>
        <rFont val="Arial"/>
        <charset val="134"/>
      </rPr>
      <t xml:space="preserve">MH-H9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彩色轮子带灯</t>
    </r>
    <r>
      <rPr>
        <sz val="10"/>
        <rFont val="Arial"/>
        <charset val="134"/>
      </rPr>
      <t xml:space="preserve">
</t>
    </r>
    <r>
      <rPr>
        <b/>
        <sz val="10"/>
        <color rgb="FFFF0000"/>
        <rFont val="Arial"/>
        <charset val="134"/>
      </rPr>
      <t>+Colored wheels with lights</t>
    </r>
  </si>
  <si>
    <t>YT</t>
  </si>
  <si>
    <r>
      <rPr>
        <sz val="10"/>
        <rFont val="Arial"/>
        <charset val="134"/>
      </rPr>
      <t xml:space="preserve">368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</si>
  <si>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粉</t>
    </r>
    <r>
      <rPr>
        <b/>
        <sz val="10"/>
        <rFont val="Arial"/>
        <charset val="134"/>
      </rPr>
      <t xml:space="preserve"> pink
</t>
    </r>
    <r>
      <rPr>
        <b/>
        <sz val="10"/>
        <rFont val="宋体"/>
        <charset val="134"/>
      </rPr>
      <t>蓝</t>
    </r>
    <r>
      <rPr>
        <b/>
        <sz val="10"/>
        <rFont val="Arial"/>
        <charset val="134"/>
      </rPr>
      <t xml:space="preserve"> blue
</t>
    </r>
    <r>
      <rPr>
        <b/>
        <sz val="10"/>
        <rFont val="宋体"/>
        <charset val="134"/>
      </rPr>
      <t>黄</t>
    </r>
    <r>
      <rPr>
        <b/>
        <sz val="10"/>
        <rFont val="Arial"/>
        <charset val="134"/>
      </rPr>
      <t xml:space="preserve"> yellow
</t>
    </r>
    <r>
      <rPr>
        <b/>
        <sz val="10"/>
        <rFont val="宋体"/>
        <charset val="134"/>
      </rPr>
      <t>咖色</t>
    </r>
    <r>
      <rPr>
        <b/>
        <sz val="10"/>
        <rFont val="Arial"/>
        <charset val="134"/>
      </rPr>
      <t xml:space="preserve">
 Coffee color</t>
    </r>
  </si>
  <si>
    <t>106*42*90CM</t>
  </si>
  <si>
    <t>11.6KG           
13.6KG</t>
  </si>
  <si>
    <r>
      <rPr>
        <sz val="10"/>
        <color theme="1"/>
        <rFont val="方正粗黑宋简体"/>
        <charset val="134"/>
      </rPr>
      <t xml:space="preserve">冰淇淋售卖车，双电机，有音乐，早教，USB插口，有储物柜，带冰淇淋多种玩具。
</t>
    </r>
    <r>
      <rPr>
        <sz val="10"/>
        <color rgb="FFFF0000"/>
        <rFont val="方正粗黑宋简体"/>
        <charset val="134"/>
      </rPr>
      <t>Ice cream vending cart, equipped with dual motors, with music, early education, USB ports, has storage compartments, and comes with various ice cream toys.</t>
    </r>
  </si>
  <si>
    <t>10-16.day</t>
  </si>
  <si>
    <r>
      <rPr>
        <b/>
        <sz val="10"/>
        <rFont val="宋体"/>
        <charset val="134"/>
      </rPr>
      <t>粉</t>
    </r>
    <r>
      <rPr>
        <b/>
        <sz val="10"/>
        <rFont val="Arial"/>
        <charset val="134"/>
      </rPr>
      <t xml:space="preserve"> pink
</t>
    </r>
    <r>
      <rPr>
        <b/>
        <sz val="10"/>
        <rFont val="宋体"/>
        <charset val="134"/>
      </rPr>
      <t>蓝</t>
    </r>
    <r>
      <rPr>
        <b/>
        <sz val="10"/>
        <rFont val="Arial"/>
        <charset val="134"/>
      </rPr>
      <t xml:space="preserve"> blue
</t>
    </r>
    <r>
      <rPr>
        <b/>
        <sz val="10"/>
        <rFont val="宋体"/>
        <charset val="134"/>
      </rPr>
      <t>黄</t>
    </r>
    <r>
      <rPr>
        <b/>
        <sz val="10"/>
        <rFont val="Arial"/>
        <charset val="134"/>
      </rPr>
      <t xml:space="preserve"> yellow
</t>
    </r>
    <r>
      <rPr>
        <b/>
        <sz val="10"/>
        <rFont val="宋体"/>
        <charset val="134"/>
      </rPr>
      <t>奶咖色</t>
    </r>
    <r>
      <rPr>
        <b/>
        <sz val="10"/>
        <rFont val="Arial"/>
        <charset val="134"/>
      </rPr>
      <t xml:space="preserve">
 Coffee color</t>
    </r>
  </si>
  <si>
    <t>ST</t>
  </si>
  <si>
    <r>
      <rPr>
        <b/>
        <sz val="9"/>
        <rFont val="Arial"/>
        <charset val="134"/>
      </rPr>
      <t>666                        
6V4.5A*1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</si>
  <si>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t>蓝色blue
粉色 pink
黄色.Yellow</t>
  </si>
  <si>
    <t>95*37*71CM</t>
  </si>
  <si>
    <t>5.4KG              
6.6KG</t>
  </si>
  <si>
    <t xml:space="preserve"> 多功能音乐面板.蓝牙.USB.话筒接  
Multi-functional music panel. Bluetooth.USB. Microphone connection   </t>
  </si>
  <si>
    <r>
      <rPr>
        <b/>
        <sz val="9"/>
        <rFont val="Arial"/>
        <charset val="134"/>
      </rPr>
      <t>666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</si>
  <si>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t>5.8KG              
7KG</t>
  </si>
  <si>
    <t>YM XX</t>
  </si>
  <si>
    <r>
      <rPr>
        <b/>
        <sz val="10"/>
        <rFont val="Arial"/>
        <charset val="134"/>
      </rPr>
      <t xml:space="preserve">818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 xml:space="preserve">6V390*1  </t>
    </r>
    <r>
      <rPr>
        <b/>
        <sz val="10"/>
        <rFont val="宋体"/>
        <charset val="134"/>
      </rPr>
      <t>电机</t>
    </r>
    <r>
      <rPr>
        <b/>
        <sz val="10"/>
        <rFont val="Arial"/>
        <charset val="134"/>
      </rPr>
      <t xml:space="preserve"> motor    </t>
    </r>
  </si>
  <si>
    <r>
      <rPr>
        <b/>
        <sz val="10"/>
        <rFont val="宋体"/>
        <charset val="134"/>
      </rPr>
      <t>蓝色</t>
    </r>
    <r>
      <rPr>
        <b/>
        <sz val="10"/>
        <rFont val="Arial"/>
        <charset val="134"/>
      </rPr>
      <t xml:space="preserve">  blue
</t>
    </r>
    <r>
      <rPr>
        <b/>
        <sz val="10"/>
        <rFont val="宋体"/>
        <charset val="134"/>
      </rPr>
      <t>橙色</t>
    </r>
    <r>
      <rPr>
        <b/>
        <sz val="10"/>
        <rFont val="Arial"/>
        <charset val="134"/>
      </rPr>
      <t xml:space="preserve">  orange
</t>
    </r>
    <r>
      <rPr>
        <b/>
        <sz val="10"/>
        <rFont val="宋体"/>
        <charset val="134"/>
      </rPr>
      <t>黄色</t>
    </r>
    <r>
      <rPr>
        <b/>
        <sz val="10"/>
        <rFont val="Arial"/>
        <charset val="134"/>
      </rPr>
      <t xml:space="preserve">  yellow
</t>
    </r>
    <r>
      <rPr>
        <b/>
        <sz val="10"/>
        <rFont val="宋体"/>
        <charset val="134"/>
      </rPr>
      <t>红色</t>
    </r>
    <r>
      <rPr>
        <b/>
        <sz val="10"/>
        <rFont val="Arial"/>
        <charset val="134"/>
      </rPr>
      <t xml:space="preserve">  red</t>
    </r>
  </si>
  <si>
    <t>100*55*80CM</t>
  </si>
  <si>
    <t>9.0KG              
10.4KG</t>
  </si>
  <si>
    <r>
      <rPr>
        <b/>
        <sz val="10"/>
        <rFont val="宋体"/>
        <charset val="134"/>
      </rPr>
      <t>采用</t>
    </r>
    <r>
      <rPr>
        <b/>
        <sz val="10"/>
        <rFont val="Arial"/>
        <charset val="134"/>
      </rPr>
      <t>6V7A</t>
    </r>
    <r>
      <rPr>
        <b/>
        <sz val="10"/>
        <rFont val="宋体"/>
        <charset val="134"/>
      </rPr>
      <t>电池，有早教，音乐，蓝牙，</t>
    </r>
    <r>
      <rPr>
        <b/>
        <sz val="10"/>
        <rFont val="Arial"/>
        <charset val="134"/>
      </rPr>
      <t>USB</t>
    </r>
    <r>
      <rPr>
        <b/>
        <sz val="10"/>
        <rFont val="宋体"/>
        <charset val="134"/>
      </rPr>
      <t>接口，车身两边有流水彩灯</t>
    </r>
    <r>
      <rPr>
        <b/>
        <sz val="10"/>
        <rFont val="Arial"/>
        <charset val="134"/>
      </rPr>
      <t xml:space="preserve">.
</t>
    </r>
    <r>
      <rPr>
        <b/>
        <sz val="10"/>
        <color rgb="FFFF0000"/>
        <rFont val="Arial"/>
        <charset val="134"/>
      </rPr>
      <t>It uses a 6V7A battery. It has early education, music, Bluetooth, and USB interfaces. There are flowing colored lights on both sides of the body.</t>
    </r>
  </si>
  <si>
    <r>
      <rPr>
        <b/>
        <sz val="10"/>
        <color rgb="FF0070C0"/>
        <rFont val="宋体"/>
        <charset val="134"/>
      </rPr>
      <t>皮坐</t>
    </r>
    <r>
      <rPr>
        <b/>
        <sz val="10"/>
        <color rgb="FF0070C0"/>
        <rFont val="Arial"/>
        <charset val="134"/>
      </rPr>
      <t>+13</t>
    </r>
    <r>
      <rPr>
        <b/>
        <sz val="10"/>
        <color rgb="FF0070C0"/>
        <rFont val="宋体"/>
        <charset val="134"/>
      </rPr>
      <t>元</t>
    </r>
    <r>
      <rPr>
        <b/>
        <sz val="10"/>
        <color rgb="FF0070C0"/>
        <rFont val="Arial"/>
        <charset val="134"/>
      </rPr>
      <t xml:space="preserve">
</t>
    </r>
    <r>
      <rPr>
        <b/>
        <sz val="10"/>
        <color rgb="FF0070C0"/>
        <rFont val="宋体"/>
        <charset val="134"/>
      </rPr>
      <t>手转吧</t>
    </r>
    <r>
      <rPr>
        <b/>
        <sz val="10"/>
        <color rgb="FF0070C0"/>
        <rFont val="Arial"/>
        <charset val="134"/>
      </rPr>
      <t>+20</t>
    </r>
    <r>
      <rPr>
        <b/>
        <sz val="10"/>
        <color rgb="FF0070C0"/>
        <rFont val="宋体"/>
        <charset val="134"/>
      </rPr>
      <t>元</t>
    </r>
    <r>
      <rPr>
        <b/>
        <sz val="10"/>
        <color rgb="FF0070C0"/>
        <rFont val="Arial"/>
        <charset val="134"/>
      </rPr>
      <t xml:space="preserve">
</t>
    </r>
    <r>
      <rPr>
        <b/>
        <sz val="10"/>
        <color rgb="FF0070C0"/>
        <rFont val="宋体"/>
        <charset val="134"/>
      </rPr>
      <t>烤漆</t>
    </r>
    <r>
      <rPr>
        <b/>
        <sz val="10"/>
        <color rgb="FF0070C0"/>
        <rFont val="Arial"/>
        <charset val="134"/>
      </rPr>
      <t>+30</t>
    </r>
    <r>
      <rPr>
        <b/>
        <sz val="10"/>
        <color rgb="FF0070C0"/>
        <rFont val="宋体"/>
        <charset val="134"/>
      </rPr>
      <t>元</t>
    </r>
  </si>
  <si>
    <r>
      <rPr>
        <b/>
        <sz val="10"/>
        <rFont val="Arial"/>
        <charset val="134"/>
      </rPr>
      <t xml:space="preserve">818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 xml:space="preserve">6V390*1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rFont val="Arial"/>
        <charset val="134"/>
      </rPr>
      <t xml:space="preserve">  </t>
    </r>
  </si>
  <si>
    <r>
      <rPr>
        <b/>
        <sz val="10"/>
        <rFont val="宋体"/>
        <charset val="134"/>
      </rPr>
      <t>采用</t>
    </r>
    <r>
      <rPr>
        <b/>
        <sz val="10"/>
        <rFont val="Arial"/>
        <charset val="134"/>
      </rPr>
      <t>6V7A</t>
    </r>
    <r>
      <rPr>
        <b/>
        <sz val="10"/>
        <rFont val="宋体"/>
        <charset val="134"/>
      </rPr>
      <t>电池，有早教，音乐，蓝牙，</t>
    </r>
    <r>
      <rPr>
        <b/>
        <sz val="10"/>
        <rFont val="Arial"/>
        <charset val="134"/>
      </rPr>
      <t>USB</t>
    </r>
    <r>
      <rPr>
        <b/>
        <sz val="10"/>
        <rFont val="宋体"/>
        <charset val="134"/>
      </rPr>
      <t>接口，车身两边有流水彩灯。轮子带灯光。</t>
    </r>
    <r>
      <rPr>
        <b/>
        <sz val="10"/>
        <color rgb="FFFF0000"/>
        <rFont val="Arial"/>
        <charset val="134"/>
      </rPr>
      <t xml:space="preserve">
It is equipped with a 6V7A battery, featuring early education, music, Bluetooth, USB interface, and has flowing colored lights on both sides of the body. The wheels are equipped with lights.</t>
    </r>
  </si>
  <si>
    <r>
      <rPr>
        <b/>
        <sz val="10"/>
        <rFont val="Arial"/>
        <charset val="134"/>
      </rPr>
      <t xml:space="preserve">818                        
</t>
    </r>
    <r>
      <rPr>
        <b/>
        <sz val="10"/>
        <color rgb="FFFF0000"/>
        <rFont val="Arial"/>
        <charset val="134"/>
      </rPr>
      <t>12V4.5A*1</t>
    </r>
    <r>
      <rPr>
        <b/>
        <sz val="10"/>
        <rFont val="宋体"/>
        <charset val="134"/>
      </rPr>
      <t>铅酸电池</t>
    </r>
    <r>
      <rPr>
        <b/>
        <sz val="10"/>
        <rFont val="Arial"/>
        <charset val="134"/>
      </rPr>
      <t xml:space="preserve">
Lead-acid battery
</t>
    </r>
    <r>
      <rPr>
        <b/>
        <sz val="10"/>
        <color rgb="FFFF0000"/>
        <rFont val="Arial"/>
        <charset val="134"/>
      </rPr>
      <t xml:space="preserve">6V390*1  </t>
    </r>
    <r>
      <rPr>
        <b/>
        <sz val="10"/>
        <rFont val="宋体"/>
        <charset val="134"/>
      </rPr>
      <t>电机</t>
    </r>
    <r>
      <rPr>
        <b/>
        <sz val="10"/>
        <rFont val="Arial"/>
        <charset val="134"/>
      </rPr>
      <t xml:space="preserve"> motor
+</t>
    </r>
    <r>
      <rPr>
        <b/>
        <sz val="10"/>
        <rFont val="宋体"/>
        <charset val="134"/>
      </rPr>
      <t>车轮灯光</t>
    </r>
    <r>
      <rPr>
        <b/>
        <sz val="10"/>
        <rFont val="Arial"/>
        <charset val="134"/>
      </rPr>
      <t xml:space="preserve">
</t>
    </r>
    <r>
      <rPr>
        <b/>
        <sz val="10"/>
        <color rgb="FFFF0000"/>
        <rFont val="Arial"/>
        <charset val="134"/>
      </rPr>
      <t xml:space="preserve">+wheels have lights  </t>
    </r>
    <r>
      <rPr>
        <b/>
        <sz val="10"/>
        <rFont val="Arial"/>
        <charset val="134"/>
      </rPr>
      <t xml:space="preserve">  </t>
    </r>
  </si>
  <si>
    <t>TDD</t>
  </si>
  <si>
    <r>
      <rPr>
        <b/>
        <sz val="10"/>
        <rFont val="Arial"/>
        <charset val="134"/>
      </rPr>
      <t xml:space="preserve">128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无遥控器</t>
    </r>
    <r>
      <rPr>
        <b/>
        <sz val="10"/>
        <color rgb="FFFF0000"/>
        <rFont val="Arial"/>
        <charset val="134"/>
      </rPr>
      <t xml:space="preserve">
NO Remote control</t>
    </r>
  </si>
  <si>
    <t>蓝色blue
粉色 pink
咖啡色 coffee</t>
  </si>
  <si>
    <t>86*46*63CM</t>
  </si>
  <si>
    <t>8KG     
10KG</t>
  </si>
  <si>
    <r>
      <rPr>
        <b/>
        <sz val="10"/>
        <rFont val="宋体"/>
        <charset val="134"/>
      </rPr>
      <t>早教儿歌、动感音乐、七彩灯光、</t>
    </r>
    <r>
      <rPr>
        <b/>
        <sz val="10"/>
        <rFont val="Arial"/>
        <charset val="134"/>
      </rPr>
      <t>USB</t>
    </r>
    <r>
      <rPr>
        <b/>
        <sz val="10"/>
        <rFont val="宋体"/>
        <charset val="134"/>
      </rPr>
      <t>接口、</t>
    </r>
    <r>
      <rPr>
        <b/>
        <sz val="10"/>
        <rFont val="Arial"/>
        <charset val="134"/>
      </rPr>
      <t xml:space="preserve">MP3
</t>
    </r>
    <r>
      <rPr>
        <b/>
        <sz val="10"/>
        <rFont val="宋体"/>
        <charset val="134"/>
      </rPr>
      <t>带蓝牙功能</t>
    </r>
    <r>
      <rPr>
        <b/>
        <sz val="10"/>
        <rFont val="Arial"/>
        <charset val="134"/>
      </rPr>
      <t xml:space="preserve">
</t>
    </r>
    <r>
      <rPr>
        <b/>
        <sz val="10"/>
        <color rgb="FFFF0000"/>
        <rFont val="Arial"/>
        <charset val="134"/>
      </rPr>
      <t>Early education children's songs, dynamic music, colorful lights, USB interface, MP3
With Bluetooth function</t>
    </r>
  </si>
  <si>
    <t>10PCS</t>
  </si>
  <si>
    <r>
      <rPr>
        <b/>
        <sz val="10"/>
        <rFont val="Arial"/>
        <charset val="134"/>
      </rPr>
      <t xml:space="preserve">128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无遥控器</t>
    </r>
    <r>
      <rPr>
        <b/>
        <sz val="10"/>
        <color rgb="FFFF0000"/>
        <rFont val="Arial"/>
        <charset val="134"/>
      </rPr>
      <t xml:space="preserve">
NO Remote control</t>
    </r>
  </si>
  <si>
    <r>
      <rPr>
        <b/>
        <sz val="10"/>
        <rFont val="Arial"/>
        <charset val="134"/>
      </rPr>
      <t xml:space="preserve">128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</si>
  <si>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128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rFont val="宋体"/>
        <charset val="134"/>
      </rPr>
      <t>烤漆颜色</t>
    </r>
    <r>
      <rPr>
        <b/>
        <sz val="10"/>
        <rFont val="Arial"/>
        <charset val="134"/>
      </rPr>
      <t xml:space="preserve">
</t>
    </r>
    <r>
      <rPr>
        <b/>
        <sz val="10"/>
        <color rgb="FFFF0000"/>
        <rFont val="Arial"/>
        <charset val="134"/>
      </rPr>
      <t xml:space="preserve">+paint colors </t>
    </r>
    <r>
      <rPr>
        <b/>
        <sz val="10"/>
        <rFont val="Arial"/>
        <charset val="134"/>
      </rPr>
      <t xml:space="preserve"> 
</t>
    </r>
    <r>
      <rPr>
        <b/>
        <sz val="10"/>
        <color theme="1"/>
        <rFont val="宋体"/>
        <charset val="134"/>
      </rPr>
      <t>无遥控器</t>
    </r>
    <r>
      <rPr>
        <b/>
        <sz val="10"/>
        <color rgb="FFFF0000"/>
        <rFont val="Arial"/>
        <charset val="134"/>
      </rPr>
      <t xml:space="preserve">
NO Remote control</t>
    </r>
  </si>
  <si>
    <r>
      <rPr>
        <b/>
        <sz val="9"/>
        <rFont val="宋体"/>
        <charset val="134"/>
      </rPr>
      <t>烤漆红</t>
    </r>
    <r>
      <rPr>
        <b/>
        <sz val="9"/>
        <rFont val="Arial"/>
        <charset val="134"/>
      </rPr>
      <t xml:space="preserve"> 
paint  red
</t>
    </r>
    <r>
      <rPr>
        <b/>
        <sz val="9"/>
        <rFont val="宋体"/>
        <charset val="134"/>
      </rPr>
      <t>烤漆黑色</t>
    </r>
    <r>
      <rPr>
        <b/>
        <sz val="9"/>
        <rFont val="Arial"/>
        <charset val="134"/>
      </rPr>
      <t xml:space="preserve">
paint  black
</t>
    </r>
    <r>
      <rPr>
        <b/>
        <sz val="9"/>
        <rFont val="宋体"/>
        <charset val="134"/>
      </rPr>
      <t>烤漆蓝</t>
    </r>
    <r>
      <rPr>
        <b/>
        <sz val="9"/>
        <rFont val="Arial"/>
        <charset val="134"/>
      </rPr>
      <t xml:space="preserve">
 paint  blue
</t>
    </r>
    <r>
      <rPr>
        <b/>
        <sz val="9"/>
        <rFont val="宋体"/>
        <charset val="134"/>
      </rPr>
      <t xml:space="preserve">烤漆银
</t>
    </r>
    <r>
      <rPr>
        <b/>
        <sz val="9"/>
        <rFont val="Arial"/>
        <charset val="134"/>
      </rPr>
      <t xml:space="preserve">paint  silver
</t>
    </r>
    <r>
      <rPr>
        <b/>
        <sz val="9"/>
        <rFont val="宋体"/>
        <charset val="134"/>
      </rPr>
      <t>烤漆绿</t>
    </r>
    <r>
      <rPr>
        <b/>
        <sz val="9"/>
        <rFont val="Arial"/>
        <charset val="134"/>
      </rPr>
      <t xml:space="preserve"> 
paint  green</t>
    </r>
  </si>
  <si>
    <r>
      <rPr>
        <b/>
        <sz val="10"/>
        <rFont val="Arial"/>
        <charset val="134"/>
      </rPr>
      <t xml:space="preserve">128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rFont val="宋体"/>
        <charset val="134"/>
      </rPr>
      <t>烤漆颜色</t>
    </r>
    <r>
      <rPr>
        <b/>
        <sz val="10"/>
        <rFont val="Arial"/>
        <charset val="134"/>
      </rPr>
      <t xml:space="preserve">
</t>
    </r>
    <r>
      <rPr>
        <b/>
        <sz val="10"/>
        <color rgb="FFFF0000"/>
        <rFont val="Arial"/>
        <charset val="134"/>
      </rPr>
      <t xml:space="preserve">+paint colors   </t>
    </r>
    <r>
      <rPr>
        <b/>
        <sz val="10"/>
        <rFont val="Arial"/>
        <charset val="134"/>
      </rPr>
      <t xml:space="preserve">
</t>
    </r>
    <r>
      <rPr>
        <b/>
        <sz val="10"/>
        <rFont val="宋体"/>
        <charset val="134"/>
      </rPr>
      <t>有遥控器</t>
    </r>
    <r>
      <rPr>
        <b/>
        <sz val="10"/>
        <color rgb="FFFF0000"/>
        <rFont val="Arial"/>
        <charset val="134"/>
      </rPr>
      <t xml:space="preserve">
+Remote control</t>
    </r>
  </si>
  <si>
    <r>
      <rPr>
        <b/>
        <sz val="10"/>
        <rFont val="Arial"/>
        <charset val="134"/>
      </rPr>
      <t xml:space="preserve">118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</si>
  <si>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红色 red
黄色.Yellow
蓝色 blue</t>
  </si>
  <si>
    <t>80*45*53CM</t>
  </si>
  <si>
    <t>6.5KG     8KG</t>
  </si>
  <si>
    <t>早教儿歌、动感音乐、七彩灯光、USB接口、MP3
带蓝牙功能
Early education children's songs, dynamic music, colorful lights, USB interface, MP3
With Bluetooth function</t>
  </si>
  <si>
    <r>
      <rPr>
        <b/>
        <sz val="10"/>
        <rFont val="Arial"/>
        <charset val="134"/>
      </rPr>
      <t xml:space="preserve">118
</t>
    </r>
    <r>
      <rPr>
        <b/>
        <sz val="10"/>
        <color rgb="FFFF0000"/>
        <rFont val="Arial"/>
        <charset val="134"/>
      </rPr>
      <t xml:space="preserve">6V7A*2 </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</si>
  <si>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118
</t>
    </r>
    <r>
      <rPr>
        <b/>
        <sz val="10"/>
        <color rgb="FFFF0000"/>
        <rFont val="Arial"/>
        <charset val="134"/>
      </rPr>
      <t xml:space="preserve">6V7A*2 </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</si>
  <si>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t>烤漆红 
Baking varnish red
烤漆黑色
Baking varnish black
 blue
烤漆银
Baking varnish</t>
  </si>
  <si>
    <t>OLT</t>
  </si>
  <si>
    <r>
      <rPr>
        <b/>
        <sz val="10"/>
        <rFont val="Arial"/>
        <charset val="134"/>
      </rPr>
      <t xml:space="preserve">M25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</si>
  <si>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粉色 pink
白色 white
蓝色 blue
红色 red</t>
  </si>
  <si>
    <t>43*50*56CM</t>
  </si>
  <si>
    <t>4KG     4.8KG</t>
  </si>
  <si>
    <t>双踏板模式 即刹即停 LED流水灯双驱动力 强力电机 原地360度旋转 可调节安全带
五轮稳固结构 稳固结构防侧翻
Dual-pedal mode instant stop LED running light
Dual-drive powerful motor
The 360-degree rotatable adjustable seat belt in place
Five-wheel stable structure, stable structure to prevent rollover</t>
  </si>
  <si>
    <r>
      <rPr>
        <b/>
        <sz val="10"/>
        <rFont val="Arial"/>
        <charset val="134"/>
      </rPr>
      <t xml:space="preserve">M25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</si>
  <si>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M25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</si>
  <si>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t>MX</t>
  </si>
  <si>
    <r>
      <rPr>
        <sz val="10"/>
        <rFont val="Arial"/>
        <charset val="134"/>
      </rPr>
      <t xml:space="preserve">988
</t>
    </r>
    <r>
      <rPr>
        <sz val="10"/>
        <color rgb="FFFF0000"/>
        <rFont val="Arial"/>
        <charset val="134"/>
      </rPr>
      <t>6</t>
    </r>
    <r>
      <rPr>
        <b/>
        <sz val="10"/>
        <color rgb="FFFF0000"/>
        <rFont val="Arial"/>
        <charset val="134"/>
      </rPr>
      <t>V4.5A*1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</si>
  <si>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红</t>
    </r>
    <r>
      <rPr>
        <b/>
        <sz val="10"/>
        <rFont val="Arial"/>
        <charset val="134"/>
      </rPr>
      <t xml:space="preserve">  Red
</t>
    </r>
    <r>
      <rPr>
        <b/>
        <sz val="10"/>
        <rFont val="宋体"/>
        <charset val="134"/>
      </rPr>
      <t>黄</t>
    </r>
    <r>
      <rPr>
        <b/>
        <sz val="10"/>
        <rFont val="Arial"/>
        <charset val="134"/>
      </rPr>
      <t xml:space="preserve">  yellow
</t>
    </r>
    <r>
      <rPr>
        <b/>
        <sz val="10"/>
        <rFont val="宋体"/>
        <charset val="134"/>
      </rPr>
      <t>紫</t>
    </r>
    <r>
      <rPr>
        <b/>
        <sz val="10"/>
        <rFont val="Arial"/>
        <charset val="134"/>
      </rPr>
      <t xml:space="preserve">  Purple
</t>
    </r>
    <r>
      <rPr>
        <b/>
        <sz val="10"/>
        <rFont val="宋体"/>
        <charset val="134"/>
      </rPr>
      <t>粉</t>
    </r>
    <r>
      <rPr>
        <b/>
        <sz val="10"/>
        <rFont val="Arial"/>
        <charset val="134"/>
      </rPr>
      <t xml:space="preserve">  pink
</t>
    </r>
    <r>
      <rPr>
        <b/>
        <sz val="10"/>
        <rFont val="宋体"/>
        <charset val="134"/>
      </rPr>
      <t xml:space="preserve">咖色
</t>
    </r>
    <r>
      <rPr>
        <b/>
        <sz val="10"/>
        <rFont val="Arial"/>
        <charset val="134"/>
      </rPr>
      <t>Coffee color</t>
    </r>
  </si>
  <si>
    <t>75*40*64CM</t>
  </si>
  <si>
    <t>5.7KG       
6.7KG</t>
  </si>
  <si>
    <r>
      <rPr>
        <sz val="10"/>
        <color theme="1"/>
        <rFont val="方正粗黑宋简体"/>
        <charset val="134"/>
      </rPr>
      <t xml:space="preserve">有灯光，音乐，早教，一键启动。
</t>
    </r>
    <r>
      <rPr>
        <sz val="10"/>
        <color rgb="FFFF0000"/>
        <rFont val="方正粗黑宋简体"/>
        <charset val="134"/>
      </rPr>
      <t>There are lights, music, early education, and it can be started with one click.</t>
    </r>
  </si>
  <si>
    <t>手推把 +10元</t>
  </si>
  <si>
    <r>
      <rPr>
        <sz val="10"/>
        <rFont val="Arial"/>
        <charset val="134"/>
      </rPr>
      <t xml:space="preserve">988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t>
    </r>
  </si>
  <si>
    <r>
      <rPr>
        <sz val="10"/>
        <rFont val="Arial"/>
        <charset val="134"/>
      </rPr>
      <t xml:space="preserve">988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蓝牙</t>
    </r>
    <r>
      <rPr>
        <sz val="10"/>
        <rFont val="Arial"/>
        <charset val="134"/>
      </rPr>
      <t xml:space="preserve">
+</t>
    </r>
    <r>
      <rPr>
        <sz val="10"/>
        <rFont val="宋体"/>
        <charset val="134"/>
      </rPr>
      <t>遥控配对</t>
    </r>
    <r>
      <rPr>
        <sz val="10"/>
        <rFont val="Arial"/>
        <charset val="134"/>
      </rPr>
      <t xml:space="preserve">
</t>
    </r>
    <r>
      <rPr>
        <b/>
        <sz val="10"/>
        <color rgb="FFFF0000"/>
        <rFont val="Arial"/>
        <charset val="134"/>
      </rPr>
      <t>+Bluetooth
 + Remote pairing</t>
    </r>
  </si>
  <si>
    <r>
      <rPr>
        <sz val="10"/>
        <color theme="1"/>
        <rFont val="方正粗黑宋简体"/>
        <charset val="134"/>
      </rPr>
      <t xml:space="preserve">有灯光，音乐，早教，一键启动。
有蓝牙，有遥控。
</t>
    </r>
    <r>
      <rPr>
        <sz val="10"/>
        <color rgb="FFFF0000"/>
        <rFont val="方正粗黑宋简体"/>
        <charset val="134"/>
      </rPr>
      <t>There are lights, music, early education, and it can be started with one click.
It has Bluetooth and remote control.</t>
    </r>
  </si>
  <si>
    <t>JJ</t>
  </si>
  <si>
    <r>
      <rPr>
        <b/>
        <sz val="9"/>
        <rFont val="Arial"/>
        <charset val="134"/>
      </rPr>
      <t>618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</si>
  <si>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t xml:space="preserve">
红色.Red
黄色.Yellow
绿色 green</t>
  </si>
  <si>
    <t>82*67*38CM</t>
  </si>
  <si>
    <t>6.5KG              
7.6KG</t>
  </si>
  <si>
    <r>
      <rPr>
        <b/>
        <sz val="8"/>
        <color rgb="FFFF0000"/>
        <rFont val="Arial"/>
        <charset val="134"/>
      </rPr>
      <t xml:space="preserve">                                        
</t>
    </r>
    <r>
      <rPr>
        <b/>
        <sz val="8"/>
        <rFont val="宋体"/>
        <charset val="134"/>
      </rPr>
      <t>早教音乐板</t>
    </r>
    <r>
      <rPr>
        <b/>
        <sz val="8"/>
        <rFont val="Arial"/>
        <charset val="134"/>
      </rPr>
      <t xml:space="preserve">   </t>
    </r>
    <r>
      <rPr>
        <b/>
        <sz val="8"/>
        <rFont val="宋体"/>
        <charset val="134"/>
      </rPr>
      <t>炫彩灯光</t>
    </r>
    <r>
      <rPr>
        <b/>
        <sz val="8"/>
        <rFont val="Arial"/>
        <charset val="134"/>
      </rPr>
      <t xml:space="preserve">                            
Early education music board dazzling lights single </t>
    </r>
  </si>
  <si>
    <t xml:space="preserve">带遥控     
with remote control+25RMB  </t>
  </si>
  <si>
    <r>
      <rPr>
        <b/>
        <sz val="9"/>
        <rFont val="Arial"/>
        <charset val="134"/>
      </rPr>
      <t>618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</si>
  <si>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t>XB</t>
  </si>
  <si>
    <r>
      <rPr>
        <sz val="10"/>
        <rFont val="Arial"/>
        <charset val="134"/>
      </rPr>
      <t xml:space="preserve">T-115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</si>
  <si>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黑色 black
红色 red
蓝色 blue
黄色 yellow
粉色 pink</t>
  </si>
  <si>
    <t>95*56*61CM</t>
  </si>
  <si>
    <t>8.2KG   
10KG</t>
  </si>
  <si>
    <t>一键启动，缓启动，音乐，灯光，英语故事，蓝牙功能，电量显示，USB插口，多功能音乐播放器
One-click start, slow start, music, lights, English stories, Bluetooth function, battery level display, USB port, multi-functional music player</t>
  </si>
  <si>
    <t>遥控器Remote control+20RMB
皮座椅Leather seats+8RMB
EVA发泡胎EVAfoam tire+30RMB</t>
  </si>
  <si>
    <r>
      <rPr>
        <sz val="10"/>
        <rFont val="Arial"/>
        <charset val="134"/>
      </rPr>
      <t xml:space="preserve">T-115
</t>
    </r>
    <r>
      <rPr>
        <b/>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</si>
  <si>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T-115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</si>
  <si>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T-119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</si>
  <si>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红色 red
蓝色 blue
黄色 yellow
粉色 pink</t>
  </si>
  <si>
    <r>
      <rPr>
        <sz val="10"/>
        <rFont val="Arial"/>
        <charset val="134"/>
      </rPr>
      <t xml:space="preserve">T-118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</si>
  <si>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绿色 green
黑色 black
蓝色 blue
黄色 yellow</t>
  </si>
  <si>
    <r>
      <rPr>
        <sz val="10"/>
        <rFont val="Arial"/>
        <charset val="134"/>
      </rPr>
      <t xml:space="preserve">T-118
</t>
    </r>
    <r>
      <rPr>
        <b/>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</si>
  <si>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T-118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</si>
  <si>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M22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</si>
  <si>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 xml:space="preserve">
白色 white
蓝色 blue
粉色 pink</t>
  </si>
  <si>
    <t>63*55*45CM</t>
  </si>
  <si>
    <t>6.3KG     6.8KG</t>
  </si>
  <si>
    <t>360度原地旋转，双电机驱动，儿歌早教讲故事，流水灯光加大磨砂坐板，手柄控制方向，转向灵活   防前倾万向轮，360-degree in-place rotation, dual-motor drive, children's song early education storytelling, water flow light, enlarged frosted seat, handle control direction, flexible steering, anti-tilt universal wheels</t>
  </si>
  <si>
    <r>
      <rPr>
        <b/>
        <sz val="10"/>
        <rFont val="Arial"/>
        <charset val="134"/>
      </rPr>
      <t xml:space="preserve">M22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</si>
  <si>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M22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</si>
  <si>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M20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</si>
  <si>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 xml:space="preserve">
白色 white
蓝色 blue
粉色 pink
红色 red</t>
  </si>
  <si>
    <t>5.7KG     6.1KG</t>
  </si>
  <si>
    <r>
      <rPr>
        <b/>
        <sz val="10"/>
        <rFont val="Arial"/>
        <charset val="134"/>
      </rPr>
      <t xml:space="preserve">M20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</si>
  <si>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M20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</si>
  <si>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t>BKN</t>
  </si>
  <si>
    <r>
      <rPr>
        <sz val="10"/>
        <rFont val="Arial"/>
        <charset val="134"/>
      </rPr>
      <t xml:space="preserve">5188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</si>
  <si>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黄色yellow
蓝色blue  </t>
  </si>
  <si>
    <t>80x42x55CM</t>
  </si>
  <si>
    <t>5KG   
5.85KG</t>
  </si>
  <si>
    <t>一键启动，早教故事儿歌，炫彩灯光
One-click start, early education stories and children's songs, dazzling lights</t>
  </si>
  <si>
    <t>YQ</t>
  </si>
  <si>
    <r>
      <rPr>
        <sz val="10"/>
        <rFont val="Arial"/>
        <charset val="134"/>
      </rPr>
      <t xml:space="preserve">668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</si>
  <si>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红色 red
黄色.Yellow
白色 white
粉色 pink
蓝色blue
绿色 green</t>
  </si>
  <si>
    <t>87*41*65CM</t>
  </si>
  <si>
    <t>6KG   
7KG</t>
  </si>
  <si>
    <t>YL</t>
  </si>
  <si>
    <r>
      <rPr>
        <b/>
        <sz val="10"/>
        <rFont val="Arial"/>
        <charset val="134"/>
      </rPr>
      <t xml:space="preserve">985
</t>
    </r>
    <r>
      <rPr>
        <b/>
        <sz val="10"/>
        <color rgb="FFFF0000"/>
        <rFont val="Arial"/>
        <charset val="134"/>
      </rPr>
      <t>6V4.5A*1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</si>
  <si>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 xml:space="preserve">
红色.Red
灰色 Grey
米色.Beige</t>
  </si>
  <si>
    <t>75*47*43CM</t>
  </si>
  <si>
    <t>6.1KG     6.8KG</t>
  </si>
  <si>
    <t>一键启动，音乐，蓝牙 早教，故事，
LED大灯，绚丽闪亮彩灯，
One-click start, music, Bluetooth early education, story
LED headlights, brilliant and dazzling colored lights</t>
  </si>
  <si>
    <t>遥控器Remote control+25RMB</t>
  </si>
  <si>
    <r>
      <rPr>
        <b/>
        <sz val="10"/>
        <rFont val="Arial"/>
        <charset val="134"/>
      </rPr>
      <t xml:space="preserve">985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</si>
  <si>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6188
</t>
    </r>
    <r>
      <rPr>
        <b/>
        <sz val="10"/>
        <color rgb="FFFF0000"/>
        <rFont val="Arial"/>
        <charset val="134"/>
      </rPr>
      <t>6V4.5A*1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</si>
  <si>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灰色 Grey
红色 red
绿色 green
粉色 pink</t>
  </si>
  <si>
    <t>5.2KG     6KG</t>
  </si>
  <si>
    <t>音乐/歌曲/古诗/故事/早教等功能，
单驱6V4.5电瓶，6V380电机，
炫酷灯光，脚踩油门
Functions such as music, songs, ancient poems, stories, and early education
Single-drive 6V4.5 battery, 6V380 motor
Cool lights, step on the accelerator</t>
  </si>
  <si>
    <r>
      <rPr>
        <b/>
        <sz val="10"/>
        <rFont val="Arial"/>
        <charset val="134"/>
      </rPr>
      <t xml:space="preserve">6188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</si>
  <si>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5.8KG     6.6KG</t>
  </si>
  <si>
    <t>音乐/歌曲/古诗/故事/早教等功能，
单驱6V4.5电瓶，6V380分离电机(推行无阻力），
炫酷灯光，脚踩油门
Functions such as music, songs, ancient poems, stories, and early education
Single-drive 6V4.5 battery
6V380 split motor (no resistance when pushed)
Cool lights, step on the accelerator</t>
  </si>
  <si>
    <r>
      <rPr>
        <sz val="16"/>
        <rFont val="宋体"/>
        <charset val="134"/>
      </rPr>
      <t xml:space="preserve">BNH
                  </t>
    </r>
    <r>
      <rPr>
        <b/>
        <sz val="11"/>
        <color rgb="FFFF0000"/>
        <rFont val="宋体"/>
        <charset val="134"/>
      </rPr>
      <t>A款</t>
    </r>
  </si>
  <si>
    <r>
      <rPr>
        <sz val="10"/>
        <rFont val="Arial"/>
        <charset val="134"/>
      </rPr>
      <t xml:space="preserve">5188
</t>
    </r>
    <r>
      <rPr>
        <sz val="10"/>
        <color rgb="FFFF0000"/>
        <rFont val="Arial"/>
        <charset val="134"/>
      </rPr>
      <t>6</t>
    </r>
    <r>
      <rPr>
        <b/>
        <sz val="10"/>
        <color rgb="FFFF0000"/>
        <rFont val="Arial"/>
        <charset val="134"/>
      </rPr>
      <t>V4.5A*1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</si>
  <si>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白</t>
    </r>
    <r>
      <rPr>
        <b/>
        <sz val="10"/>
        <rFont val="Arial"/>
        <charset val="134"/>
      </rPr>
      <t xml:space="preserve">White
</t>
    </r>
    <r>
      <rPr>
        <b/>
        <sz val="10"/>
        <rFont val="宋体"/>
        <charset val="134"/>
      </rPr>
      <t>红</t>
    </r>
    <r>
      <rPr>
        <b/>
        <sz val="10"/>
        <rFont val="Arial"/>
        <charset val="134"/>
      </rPr>
      <t xml:space="preserve">Red
</t>
    </r>
    <r>
      <rPr>
        <b/>
        <sz val="10"/>
        <rFont val="宋体"/>
        <charset val="134"/>
      </rPr>
      <t>蓝</t>
    </r>
    <r>
      <rPr>
        <b/>
        <sz val="10"/>
        <rFont val="Arial"/>
        <charset val="134"/>
      </rPr>
      <t xml:space="preserve">Blue
</t>
    </r>
    <r>
      <rPr>
        <b/>
        <sz val="10"/>
        <rFont val="宋体"/>
        <charset val="134"/>
      </rPr>
      <t>黄</t>
    </r>
    <r>
      <rPr>
        <b/>
        <sz val="10"/>
        <rFont val="Arial"/>
        <charset val="134"/>
      </rPr>
      <t>yellow</t>
    </r>
  </si>
  <si>
    <t>93*49*63CM</t>
  </si>
  <si>
    <t>9.5KG          
11KG</t>
  </si>
  <si>
    <r>
      <rPr>
        <sz val="10"/>
        <color theme="1"/>
        <rFont val="方正大标宋简体"/>
        <charset val="134"/>
      </rPr>
      <t>配有，蓝牙连接功能，</t>
    </r>
    <r>
      <rPr>
        <sz val="10"/>
        <color theme="1"/>
        <rFont val="Arial"/>
        <charset val="134"/>
      </rPr>
      <t>USB</t>
    </r>
    <r>
      <rPr>
        <sz val="10"/>
        <color theme="1"/>
        <rFont val="方正大标宋简体"/>
        <charset val="134"/>
      </rPr>
      <t>，音量调节，电量显示，灯光，警灯，早教音乐，真车警报，炫酷灯光。</t>
    </r>
    <r>
      <rPr>
        <sz val="10"/>
        <color theme="1"/>
        <rFont val="Arial"/>
        <charset val="134"/>
      </rPr>
      <t xml:space="preserve">
</t>
    </r>
    <r>
      <rPr>
        <b/>
        <sz val="10"/>
        <color rgb="FFFF0000"/>
        <rFont val="Arial"/>
        <charset val="134"/>
      </rPr>
      <t>Equipped with Bluetooth connection function, USB, volume control, battery level display, lights, siren, early education music, real car alarm, cool lights.</t>
    </r>
  </si>
  <si>
    <t>轮灯+15元  
皮座+8元
遥控+20元
转把油门+20元</t>
  </si>
  <si>
    <r>
      <rPr>
        <sz val="16"/>
        <rFont val="宋体"/>
        <charset val="134"/>
      </rPr>
      <t xml:space="preserve">BNH
                 </t>
    </r>
    <r>
      <rPr>
        <b/>
        <sz val="16"/>
        <rFont val="宋体"/>
        <charset val="134"/>
      </rPr>
      <t xml:space="preserve"> </t>
    </r>
    <r>
      <rPr>
        <b/>
        <sz val="11"/>
        <color rgb="FFFF0000"/>
        <rFont val="宋体"/>
        <charset val="134"/>
      </rPr>
      <t>B款</t>
    </r>
  </si>
  <si>
    <t>BNH</t>
  </si>
  <si>
    <r>
      <rPr>
        <sz val="10"/>
        <rFont val="Arial"/>
        <charset val="134"/>
      </rPr>
      <t xml:space="preserve">5188
</t>
    </r>
    <r>
      <rPr>
        <sz val="10"/>
        <color rgb="FFFF0000"/>
        <rFont val="Arial"/>
        <charset val="134"/>
      </rPr>
      <t>6</t>
    </r>
    <r>
      <rPr>
        <b/>
        <sz val="10"/>
        <color rgb="FFFF0000"/>
        <rFont val="Arial"/>
        <charset val="134"/>
      </rPr>
      <t>V7A*1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V380*2</t>
    </r>
    <r>
      <rPr>
        <sz val="10"/>
        <rFont val="Arial"/>
        <charset val="134"/>
      </rPr>
      <t xml:space="preserve"> </t>
    </r>
    <r>
      <rPr>
        <sz val="10"/>
        <rFont val="方正粗黑宋简体"/>
        <charset val="134"/>
      </rPr>
      <t>电机</t>
    </r>
    <r>
      <rPr>
        <sz val="10"/>
        <rFont val="Arial"/>
        <charset val="134"/>
      </rPr>
      <t xml:space="preserve"> motor</t>
    </r>
  </si>
  <si>
    <r>
      <rPr>
        <sz val="11"/>
        <rFont val="Arial"/>
        <charset val="134"/>
      </rPr>
      <t xml:space="preserve">966
</t>
    </r>
    <r>
      <rPr>
        <sz val="11"/>
        <color rgb="FFFF0000"/>
        <rFont val="Arial"/>
        <charset val="134"/>
      </rPr>
      <t>6</t>
    </r>
    <r>
      <rPr>
        <b/>
        <sz val="11"/>
        <color rgb="FFFF0000"/>
        <rFont val="Arial"/>
        <charset val="134"/>
      </rPr>
      <t>V4.5A*1</t>
    </r>
    <r>
      <rPr>
        <sz val="11"/>
        <rFont val="方正粗黑宋简体"/>
        <charset val="134"/>
      </rPr>
      <t>铅酸电池</t>
    </r>
    <r>
      <rPr>
        <sz val="11"/>
        <rFont val="Arial"/>
        <charset val="134"/>
      </rPr>
      <t xml:space="preserve">
Lead-acid battery
</t>
    </r>
    <r>
      <rPr>
        <sz val="11"/>
        <color rgb="FFFF0000"/>
        <rFont val="Arial"/>
        <charset val="134"/>
      </rPr>
      <t>6</t>
    </r>
    <r>
      <rPr>
        <b/>
        <sz val="11"/>
        <color rgb="FFFF0000"/>
        <rFont val="Arial"/>
        <charset val="134"/>
      </rPr>
      <t>V380*1</t>
    </r>
    <r>
      <rPr>
        <sz val="11"/>
        <rFont val="Arial"/>
        <charset val="134"/>
      </rPr>
      <t xml:space="preserve"> </t>
    </r>
    <r>
      <rPr>
        <sz val="11"/>
        <rFont val="方正粗黑宋简体"/>
        <charset val="134"/>
      </rPr>
      <t>电机</t>
    </r>
    <r>
      <rPr>
        <sz val="11"/>
        <rFont val="Arial"/>
        <charset val="134"/>
      </rPr>
      <t xml:space="preserve"> motor</t>
    </r>
  </si>
  <si>
    <r>
      <rPr>
        <b/>
        <sz val="10"/>
        <rFont val="宋体"/>
        <charset val="134"/>
      </rPr>
      <t>粉</t>
    </r>
    <r>
      <rPr>
        <b/>
        <sz val="10"/>
        <rFont val="Arial"/>
        <charset val="134"/>
      </rPr>
      <t xml:space="preserve">pink
</t>
    </r>
    <r>
      <rPr>
        <b/>
        <sz val="10"/>
        <rFont val="宋体"/>
        <charset val="134"/>
      </rPr>
      <t>红</t>
    </r>
    <r>
      <rPr>
        <b/>
        <sz val="10"/>
        <rFont val="Arial"/>
        <charset val="134"/>
      </rPr>
      <t xml:space="preserve">Red
</t>
    </r>
    <r>
      <rPr>
        <b/>
        <sz val="10"/>
        <rFont val="宋体"/>
        <charset val="134"/>
      </rPr>
      <t>蓝</t>
    </r>
    <r>
      <rPr>
        <b/>
        <sz val="10"/>
        <rFont val="Arial"/>
        <charset val="134"/>
      </rPr>
      <t xml:space="preserve">Blue
</t>
    </r>
    <r>
      <rPr>
        <b/>
        <sz val="10"/>
        <rFont val="宋体"/>
        <charset val="134"/>
      </rPr>
      <t>黑</t>
    </r>
    <r>
      <rPr>
        <b/>
        <sz val="10"/>
        <rFont val="Arial"/>
        <charset val="134"/>
      </rPr>
      <t>Black</t>
    </r>
  </si>
  <si>
    <t>88*36*58CM</t>
  </si>
  <si>
    <t>6.7KG                  7.6KG</t>
  </si>
  <si>
    <r>
      <rPr>
        <sz val="10"/>
        <color theme="1"/>
        <rFont val="方正大标宋简体"/>
        <charset val="134"/>
      </rPr>
      <t xml:space="preserve">配有，灯光，早教音乐，真车警报，电量显示，音量调节，USB插口。
</t>
    </r>
    <r>
      <rPr>
        <b/>
        <sz val="10"/>
        <color rgb="FFFF0000"/>
        <rFont val="Arial"/>
        <charset val="134"/>
      </rPr>
      <t>Equipped with: lights, early education music, real car alarm, battery level display, volume adjustment, USB port.</t>
    </r>
  </si>
  <si>
    <r>
      <rPr>
        <sz val="11"/>
        <rFont val="Arial"/>
        <charset val="134"/>
      </rPr>
      <t xml:space="preserve">966
</t>
    </r>
    <r>
      <rPr>
        <sz val="11"/>
        <color rgb="FFFF0000"/>
        <rFont val="Arial"/>
        <charset val="134"/>
      </rPr>
      <t>6</t>
    </r>
    <r>
      <rPr>
        <b/>
        <sz val="11"/>
        <color rgb="FFFF0000"/>
        <rFont val="Arial"/>
        <charset val="134"/>
      </rPr>
      <t>V4.5A*1</t>
    </r>
    <r>
      <rPr>
        <sz val="11"/>
        <rFont val="方正粗黑宋简体"/>
        <charset val="134"/>
      </rPr>
      <t>铅酸电池</t>
    </r>
    <r>
      <rPr>
        <sz val="11"/>
        <rFont val="Arial"/>
        <charset val="134"/>
      </rPr>
      <t xml:space="preserve">
Lead-acid battery
</t>
    </r>
    <r>
      <rPr>
        <sz val="11"/>
        <color rgb="FFFF0000"/>
        <rFont val="Arial"/>
        <charset val="134"/>
      </rPr>
      <t>6</t>
    </r>
    <r>
      <rPr>
        <b/>
        <sz val="11"/>
        <color rgb="FFFF0000"/>
        <rFont val="Arial"/>
        <charset val="134"/>
      </rPr>
      <t>V380*2</t>
    </r>
    <r>
      <rPr>
        <sz val="11"/>
        <rFont val="Arial"/>
        <charset val="134"/>
      </rPr>
      <t xml:space="preserve"> </t>
    </r>
    <r>
      <rPr>
        <sz val="11"/>
        <rFont val="方正粗黑宋简体"/>
        <charset val="134"/>
      </rPr>
      <t>电机</t>
    </r>
    <r>
      <rPr>
        <sz val="11"/>
        <rFont val="Arial"/>
        <charset val="134"/>
      </rPr>
      <t xml:space="preserve"> motor</t>
    </r>
  </si>
  <si>
    <r>
      <rPr>
        <sz val="11"/>
        <rFont val="Arial"/>
        <charset val="134"/>
      </rPr>
      <t xml:space="preserve">966
</t>
    </r>
    <r>
      <rPr>
        <sz val="11"/>
        <color rgb="FFFF0000"/>
        <rFont val="Arial"/>
        <charset val="134"/>
      </rPr>
      <t>6</t>
    </r>
    <r>
      <rPr>
        <b/>
        <sz val="11"/>
        <color rgb="FFFF0000"/>
        <rFont val="Arial"/>
        <charset val="134"/>
      </rPr>
      <t>V7A*1</t>
    </r>
    <r>
      <rPr>
        <sz val="11"/>
        <rFont val="方正粗黑宋简体"/>
        <charset val="134"/>
      </rPr>
      <t>铅酸电池</t>
    </r>
    <r>
      <rPr>
        <sz val="11"/>
        <rFont val="Arial"/>
        <charset val="134"/>
      </rPr>
      <t xml:space="preserve">
Lead-acid battery
</t>
    </r>
    <r>
      <rPr>
        <sz val="11"/>
        <color rgb="FFFF0000"/>
        <rFont val="Arial"/>
        <charset val="134"/>
      </rPr>
      <t>6</t>
    </r>
    <r>
      <rPr>
        <b/>
        <sz val="11"/>
        <color rgb="FFFF0000"/>
        <rFont val="Arial"/>
        <charset val="134"/>
      </rPr>
      <t>V380*2</t>
    </r>
    <r>
      <rPr>
        <sz val="11"/>
        <rFont val="Arial"/>
        <charset val="134"/>
      </rPr>
      <t xml:space="preserve"> </t>
    </r>
    <r>
      <rPr>
        <sz val="11"/>
        <rFont val="方正粗黑宋简体"/>
        <charset val="134"/>
      </rPr>
      <t>电机</t>
    </r>
    <r>
      <rPr>
        <sz val="11"/>
        <rFont val="Arial"/>
        <charset val="134"/>
      </rPr>
      <t xml:space="preserve"> motor</t>
    </r>
  </si>
  <si>
    <r>
      <rPr>
        <sz val="11"/>
        <rFont val="Arial"/>
        <charset val="134"/>
      </rPr>
      <t xml:space="preserve">966
</t>
    </r>
    <r>
      <rPr>
        <sz val="11"/>
        <color rgb="FFFF0000"/>
        <rFont val="Arial"/>
        <charset val="134"/>
      </rPr>
      <t>6</t>
    </r>
    <r>
      <rPr>
        <b/>
        <sz val="11"/>
        <color rgb="FFFF0000"/>
        <rFont val="Arial"/>
        <charset val="134"/>
      </rPr>
      <t>V7A*1</t>
    </r>
    <r>
      <rPr>
        <sz val="11"/>
        <rFont val="方正粗黑宋简体"/>
        <charset val="134"/>
      </rPr>
      <t>铅酸电池</t>
    </r>
    <r>
      <rPr>
        <sz val="11"/>
        <rFont val="Arial"/>
        <charset val="134"/>
      </rPr>
      <t xml:space="preserve">
Lead-acid battery
</t>
    </r>
    <r>
      <rPr>
        <sz val="11"/>
        <color rgb="FFFF0000"/>
        <rFont val="Arial"/>
        <charset val="134"/>
      </rPr>
      <t>6</t>
    </r>
    <r>
      <rPr>
        <b/>
        <sz val="11"/>
        <color rgb="FFFF0000"/>
        <rFont val="Arial"/>
        <charset val="134"/>
      </rPr>
      <t>V380*2</t>
    </r>
    <r>
      <rPr>
        <sz val="11"/>
        <rFont val="Arial"/>
        <charset val="134"/>
      </rPr>
      <t xml:space="preserve"> </t>
    </r>
    <r>
      <rPr>
        <sz val="11"/>
        <rFont val="方正粗黑宋简体"/>
        <charset val="134"/>
      </rPr>
      <t>电机</t>
    </r>
    <r>
      <rPr>
        <sz val="11"/>
        <rFont val="Arial"/>
        <charset val="134"/>
      </rPr>
      <t xml:space="preserve"> motor
+</t>
    </r>
    <r>
      <rPr>
        <sz val="11"/>
        <rFont val="宋体"/>
        <charset val="134"/>
      </rPr>
      <t>遥控器</t>
    </r>
    <r>
      <rPr>
        <sz val="11"/>
        <rFont val="Arial"/>
        <charset val="134"/>
      </rPr>
      <t xml:space="preserve">
</t>
    </r>
    <r>
      <rPr>
        <b/>
        <sz val="11"/>
        <rFont val="Arial"/>
        <charset val="134"/>
      </rPr>
      <t>+Remote control</t>
    </r>
  </si>
  <si>
    <t>DM</t>
  </si>
  <si>
    <r>
      <rPr>
        <sz val="10"/>
        <rFont val="Arial"/>
        <charset val="134"/>
      </rPr>
      <t xml:space="preserve">DM-300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</si>
  <si>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9"/>
        <rFont val="宋体"/>
        <charset val="134"/>
      </rPr>
      <t>红</t>
    </r>
    <r>
      <rPr>
        <b/>
        <sz val="9"/>
        <rFont val="Arial"/>
        <charset val="134"/>
      </rPr>
      <t xml:space="preserve">  red
</t>
    </r>
    <r>
      <rPr>
        <b/>
        <sz val="9"/>
        <rFont val="宋体"/>
        <charset val="134"/>
      </rPr>
      <t>蓝</t>
    </r>
    <r>
      <rPr>
        <b/>
        <sz val="9"/>
        <rFont val="Arial"/>
        <charset val="134"/>
      </rPr>
      <t xml:space="preserve"> blue
</t>
    </r>
    <r>
      <rPr>
        <b/>
        <sz val="9"/>
        <rFont val="宋体"/>
        <charset val="134"/>
      </rPr>
      <t>粉</t>
    </r>
    <r>
      <rPr>
        <b/>
        <sz val="9"/>
        <rFont val="Arial"/>
        <charset val="134"/>
      </rPr>
      <t xml:space="preserve"> pink
</t>
    </r>
    <r>
      <rPr>
        <b/>
        <sz val="9"/>
        <rFont val="宋体"/>
        <charset val="134"/>
      </rPr>
      <t>黄</t>
    </r>
    <r>
      <rPr>
        <b/>
        <sz val="9"/>
        <rFont val="Arial"/>
        <charset val="134"/>
      </rPr>
      <t xml:space="preserve">  yellow
</t>
    </r>
    <r>
      <rPr>
        <b/>
        <sz val="9"/>
        <rFont val="宋体"/>
        <charset val="134"/>
      </rPr>
      <t xml:space="preserve">绿 </t>
    </r>
    <r>
      <rPr>
        <b/>
        <sz val="9"/>
        <rFont val="Arial"/>
        <charset val="134"/>
      </rPr>
      <t xml:space="preserve">green
</t>
    </r>
    <r>
      <rPr>
        <b/>
        <sz val="9"/>
        <rFont val="宋体"/>
        <charset val="134"/>
      </rPr>
      <t>米棕色</t>
    </r>
    <r>
      <rPr>
        <b/>
        <sz val="9"/>
        <rFont val="Arial"/>
        <charset val="134"/>
      </rPr>
      <t xml:space="preserve">
green
Mint brown</t>
    </r>
  </si>
  <si>
    <t>86*40*55CM</t>
  </si>
  <si>
    <t>5.5KG                  6.3KG</t>
  </si>
  <si>
    <r>
      <rPr>
        <b/>
        <sz val="10"/>
        <color theme="1"/>
        <rFont val="方正大标宋简体"/>
        <charset val="134"/>
      </rPr>
      <t>单电单驱，有灯光，音乐，早教。</t>
    </r>
    <r>
      <rPr>
        <b/>
        <sz val="10"/>
        <color theme="1"/>
        <rFont val="Arial"/>
        <charset val="134"/>
      </rPr>
      <t xml:space="preserve">
</t>
    </r>
    <r>
      <rPr>
        <b/>
        <sz val="10"/>
        <color rgb="FFFF0000"/>
        <rFont val="Arial"/>
        <charset val="134"/>
      </rPr>
      <t>Single electric single drive, with lights, music, and early education.</t>
    </r>
  </si>
  <si>
    <r>
      <rPr>
        <sz val="10"/>
        <rFont val="Arial"/>
        <charset val="134"/>
      </rPr>
      <t xml:space="preserve">DM-300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</si>
  <si>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10"/>
        <color theme="1"/>
        <rFont val="黑体"/>
        <charset val="134"/>
      </rPr>
      <t>单电双驱，有灯光，音乐，早教。</t>
    </r>
    <r>
      <rPr>
        <b/>
        <sz val="10"/>
        <color theme="1"/>
        <rFont val="Arial"/>
        <charset val="134"/>
      </rPr>
      <t xml:space="preserve">
</t>
    </r>
    <r>
      <rPr>
        <b/>
        <sz val="10"/>
        <color rgb="FFFF0000"/>
        <rFont val="Arial"/>
        <charset val="134"/>
      </rPr>
      <t>Single electric drive, with lights, music, and early education.</t>
    </r>
  </si>
  <si>
    <r>
      <rPr>
        <sz val="10"/>
        <rFont val="Arial"/>
        <charset val="134"/>
      </rPr>
      <t xml:space="preserve">DM-300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</si>
  <si>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DM-300S-</t>
    </r>
    <r>
      <rPr>
        <sz val="10"/>
        <rFont val="宋体"/>
        <charset val="134"/>
      </rPr>
      <t>双灯</t>
    </r>
    <r>
      <rPr>
        <sz val="10"/>
        <rFont val="Arial"/>
        <charset val="134"/>
      </rPr>
      <t xml:space="preserve">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</si>
  <si>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86*40*65CM</t>
  </si>
  <si>
    <r>
      <rPr>
        <b/>
        <sz val="10"/>
        <color theme="1"/>
        <rFont val="方正大标宋简体"/>
        <charset val="134"/>
      </rPr>
      <t>单电瓶，单驱动，车头双灯，加高靠背，有音乐，有早教。</t>
    </r>
    <r>
      <rPr>
        <b/>
        <sz val="10"/>
        <color theme="1"/>
        <rFont val="Arial"/>
        <charset val="134"/>
      </rPr>
      <t xml:space="preserve">
</t>
    </r>
    <r>
      <rPr>
        <b/>
        <sz val="10"/>
        <color rgb="FFFF0000"/>
        <rFont val="Arial"/>
        <charset val="134"/>
      </rPr>
      <t>Single battery, single drive, double headlights at the front of the vehicle, raised backrest, with music, and early education functions.</t>
    </r>
  </si>
  <si>
    <r>
      <rPr>
        <sz val="10"/>
        <rFont val="Arial"/>
        <charset val="134"/>
      </rPr>
      <t>DM-300S-</t>
    </r>
    <r>
      <rPr>
        <sz val="10"/>
        <rFont val="宋体"/>
        <charset val="134"/>
      </rPr>
      <t>双灯</t>
    </r>
    <r>
      <rPr>
        <sz val="10"/>
        <rFont val="Arial"/>
        <charset val="134"/>
      </rPr>
      <t xml:space="preserve">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</si>
  <si>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10"/>
        <color theme="1"/>
        <rFont val="宋体"/>
        <charset val="134"/>
      </rPr>
      <t>单电瓶，双驱动，车头双灯，加高靠背，有音乐，早教。</t>
    </r>
    <r>
      <rPr>
        <b/>
        <sz val="10"/>
        <color theme="1"/>
        <rFont val="Arial"/>
        <charset val="134"/>
      </rPr>
      <t xml:space="preserve">
</t>
    </r>
    <r>
      <rPr>
        <b/>
        <sz val="10"/>
        <color rgb="FFFF0000"/>
        <rFont val="Arial"/>
        <charset val="134"/>
      </rPr>
      <t>Single battery, dual drive, dual headlights at the front, elevated backrest, with music, early education.</t>
    </r>
  </si>
  <si>
    <r>
      <rPr>
        <sz val="10"/>
        <rFont val="Arial"/>
        <charset val="134"/>
      </rPr>
      <t>DM-300Y-</t>
    </r>
    <r>
      <rPr>
        <sz val="10"/>
        <rFont val="宋体"/>
        <charset val="134"/>
      </rPr>
      <t>圆灯</t>
    </r>
    <r>
      <rPr>
        <sz val="10"/>
        <rFont val="Arial"/>
        <charset val="134"/>
      </rPr>
      <t xml:space="preserve">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</si>
  <si>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color theme="1"/>
        <rFont val="方正大标宋简体"/>
        <charset val="134"/>
      </rPr>
      <t>单电瓶，单驱动，车头圆形灯，加高靠背，有音乐，有早教。</t>
    </r>
    <r>
      <rPr>
        <b/>
        <sz val="10"/>
        <color theme="1"/>
        <rFont val="Arial"/>
        <charset val="134"/>
      </rPr>
      <t xml:space="preserve">
</t>
    </r>
    <r>
      <rPr>
        <b/>
        <sz val="10"/>
        <color rgb="FFFF0000"/>
        <rFont val="Arial"/>
        <charset val="134"/>
      </rPr>
      <t>Single battery, single drive, round headlight, raised backrest, with music, with early education.</t>
    </r>
  </si>
  <si>
    <t>SD-XC</t>
  </si>
  <si>
    <r>
      <rPr>
        <sz val="10"/>
        <rFont val="Arial"/>
        <charset val="134"/>
      </rPr>
      <t xml:space="preserve">618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</si>
  <si>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桔色 Orange
绿色 green</t>
  </si>
  <si>
    <t>100*48*60CM</t>
  </si>
  <si>
    <t>8.3KG   
9.8KG</t>
  </si>
  <si>
    <r>
      <rPr>
        <b/>
        <sz val="10"/>
        <color theme="1"/>
        <rFont val="宋体"/>
        <charset val="134"/>
      </rPr>
      <t>恐龙造型，多功能蓝牙音乐</t>
    </r>
    <r>
      <rPr>
        <b/>
        <sz val="10"/>
        <color theme="1"/>
        <rFont val="Arial"/>
        <charset val="134"/>
      </rPr>
      <t xml:space="preserve">  </t>
    </r>
    <r>
      <rPr>
        <b/>
        <sz val="10"/>
        <color theme="1"/>
        <rFont val="宋体"/>
        <charset val="134"/>
      </rPr>
      <t>，炫酷灯光，一键启动，</t>
    </r>
    <r>
      <rPr>
        <b/>
        <sz val="10"/>
        <color theme="1"/>
        <rFont val="Arial"/>
        <charset val="134"/>
      </rPr>
      <t>USB</t>
    </r>
    <r>
      <rPr>
        <b/>
        <sz val="10"/>
        <color theme="1"/>
        <rFont val="宋体"/>
        <charset val="134"/>
      </rPr>
      <t>插口</t>
    </r>
    <r>
      <rPr>
        <b/>
        <sz val="10"/>
        <color theme="1"/>
        <rFont val="Arial"/>
        <charset val="134"/>
      </rPr>
      <t xml:space="preserve">
</t>
    </r>
    <r>
      <rPr>
        <b/>
        <sz val="10"/>
        <color rgb="FFFF0000"/>
        <rFont val="Arial"/>
        <charset val="134"/>
      </rPr>
      <t>Multi-functional Bluetooth music, cool lighting, one-click start, USB port</t>
    </r>
  </si>
  <si>
    <t>皮座椅
Leather seats+8RMB  
EVA发泡胎
EVAfoam tire+35RMB
遥控器
Remote control+20RMB</t>
  </si>
  <si>
    <r>
      <rPr>
        <sz val="10"/>
        <rFont val="Arial"/>
        <charset val="134"/>
      </rPr>
      <t xml:space="preserve">618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380*2</t>
    </r>
    <r>
      <rPr>
        <sz val="10"/>
        <color rgb="FFFF0000"/>
        <rFont val="Arial"/>
        <charset val="134"/>
      </rPr>
      <t xml:space="preserve">  </t>
    </r>
    <r>
      <rPr>
        <sz val="10"/>
        <rFont val="方正粗黑宋简体"/>
        <charset val="134"/>
      </rPr>
      <t>电机</t>
    </r>
    <r>
      <rPr>
        <sz val="10"/>
        <rFont val="Arial"/>
        <charset val="134"/>
      </rPr>
      <t xml:space="preserve"> motor </t>
    </r>
  </si>
  <si>
    <t>8.8KG   
10.3KG</t>
  </si>
  <si>
    <t>皮座椅
Leather seats+8RMB  
EVA发泡胎
EVAfoam tire+35RMB
遥控器
Remote control+20RMB
轮灯 +30RMB</t>
  </si>
  <si>
    <t>JLT</t>
  </si>
  <si>
    <r>
      <rPr>
        <sz val="10"/>
        <rFont val="Arial"/>
        <charset val="134"/>
      </rPr>
      <t xml:space="preserve">168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</si>
  <si>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蓝色</t>
    </r>
    <r>
      <rPr>
        <b/>
        <sz val="10"/>
        <rFont val="Arial"/>
        <charset val="134"/>
      </rPr>
      <t xml:space="preserve">blue
</t>
    </r>
    <r>
      <rPr>
        <b/>
        <sz val="10"/>
        <rFont val="宋体"/>
        <charset val="134"/>
      </rPr>
      <t>白色</t>
    </r>
    <r>
      <rPr>
        <b/>
        <sz val="10"/>
        <rFont val="Arial"/>
        <charset val="134"/>
      </rPr>
      <t xml:space="preserve">white
</t>
    </r>
    <r>
      <rPr>
        <b/>
        <sz val="10"/>
        <rFont val="宋体"/>
        <charset val="134"/>
      </rPr>
      <t>红色</t>
    </r>
    <r>
      <rPr>
        <b/>
        <sz val="10"/>
        <rFont val="Arial"/>
        <charset val="134"/>
      </rPr>
      <t>red</t>
    </r>
  </si>
  <si>
    <t>72*48*36CM</t>
  </si>
  <si>
    <t>5KG   
6KG</t>
  </si>
  <si>
    <r>
      <rPr>
        <b/>
        <sz val="9"/>
        <rFont val="新宋体"/>
        <charset val="134"/>
      </rPr>
      <t>灯光、音乐、播放器、单驱动、380电机、6V4电瓶</t>
    </r>
    <r>
      <rPr>
        <b/>
        <sz val="9"/>
        <rFont val="Arial"/>
        <charset val="134"/>
      </rPr>
      <t xml:space="preserve">
Lighting, music, player, single drive, 380 motor, 6V4 battery</t>
    </r>
  </si>
  <si>
    <r>
      <rPr>
        <b/>
        <sz val="10"/>
        <rFont val="宋体"/>
        <charset val="134"/>
      </rPr>
      <t>涂鸦</t>
    </r>
    <r>
      <rPr>
        <b/>
        <sz val="10"/>
        <rFont val="Arial"/>
        <charset val="134"/>
      </rPr>
      <t xml:space="preserve">
Graffiti</t>
    </r>
  </si>
  <si>
    <t>XMJ</t>
  </si>
  <si>
    <r>
      <rPr>
        <b/>
        <sz val="10"/>
        <rFont val="Arial"/>
        <charset val="134"/>
      </rPr>
      <t xml:space="preserve">888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</si>
  <si>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 xml:space="preserve">
粉色 pink
白色 white
红色 red
灰色 Grey
蓝色blue  </t>
  </si>
  <si>
    <t>85*56*46CM</t>
  </si>
  <si>
    <t>7.2KG     8KG</t>
  </si>
  <si>
    <t xml:space="preserve">蓝牙 早教 音乐故事 音量加减 USB 电量显示
Bluetooth early education music story volume increase and decrease USB battery level display </t>
  </si>
  <si>
    <t>遥控器Remote control+20RMB</t>
  </si>
  <si>
    <r>
      <rPr>
        <b/>
        <sz val="10"/>
        <rFont val="Arial"/>
        <charset val="134"/>
      </rPr>
      <t xml:space="preserve">888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</si>
  <si>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GX</t>
  </si>
  <si>
    <r>
      <rPr>
        <b/>
        <sz val="10"/>
        <rFont val="Arial"/>
        <charset val="134"/>
      </rPr>
      <t xml:space="preserve">808S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</si>
  <si>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咖啡色 coffee
黑色 black
红色 red
白色 white</t>
  </si>
  <si>
    <t>90*45*55CM</t>
  </si>
  <si>
    <t>7.2KG     8.7KG</t>
  </si>
  <si>
    <t>一键启动 早教 音乐灯光 仿真造型 LED大灯 USB插口 缓启动/停止 脚踩油门
One-click start of early education music, lighting, simulation shaped LED headlights, USB port, slow start/stop, step on the accelerator</t>
  </si>
  <si>
    <r>
      <rPr>
        <b/>
        <sz val="10"/>
        <rFont val="Arial"/>
        <charset val="134"/>
      </rPr>
      <t xml:space="preserve">808S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</si>
  <si>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</si>
  <si>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</si>
  <si>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809S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</si>
  <si>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809S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</si>
  <si>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809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</si>
  <si>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809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</si>
  <si>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MBD</t>
  </si>
  <si>
    <r>
      <rPr>
        <sz val="10"/>
        <rFont val="Arial"/>
        <charset val="134"/>
      </rPr>
      <t xml:space="preserve">128 </t>
    </r>
    <r>
      <rPr>
        <sz val="10"/>
        <rFont val="宋体"/>
        <charset val="134"/>
      </rPr>
      <t>三轮</t>
    </r>
    <r>
      <rPr>
        <sz val="10"/>
        <rFont val="Arial"/>
        <charset val="134"/>
      </rPr>
      <t xml:space="preserve">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</si>
  <si>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红色 red
蓝色blue
绿色 green</t>
  </si>
  <si>
    <t>103*52*65CM</t>
  </si>
  <si>
    <t>10KG   
11.5KG</t>
  </si>
  <si>
    <r>
      <rPr>
        <b/>
        <sz val="10"/>
        <color theme="1"/>
        <rFont val="宋体"/>
        <charset val="134"/>
      </rPr>
      <t>一键启动，缓启动，音乐，灯光，英语故事，蓝牙功能，电量显示，</t>
    </r>
    <r>
      <rPr>
        <b/>
        <sz val="10"/>
        <color theme="1"/>
        <rFont val="Arial"/>
        <charset val="134"/>
      </rPr>
      <t>USB</t>
    </r>
    <r>
      <rPr>
        <b/>
        <sz val="10"/>
        <color theme="1"/>
        <rFont val="宋体"/>
        <charset val="134"/>
      </rPr>
      <t>插口，多功能音乐播放器</t>
    </r>
    <r>
      <rPr>
        <b/>
        <sz val="10"/>
        <color theme="1"/>
        <rFont val="Arial"/>
        <charset val="134"/>
      </rPr>
      <t xml:space="preserve">
One-click start, slow start, music, lights, English stories, Bluetooth function, battery level display, USB port, multi-functional music player</t>
    </r>
  </si>
  <si>
    <t xml:space="preserve">皮座椅Leather seats+8RMB
手转把，手动加速，
Turn the handle by hand and accelerate manually
+15RMB
  烤漆Baking varnish+25RMB </t>
  </si>
  <si>
    <r>
      <rPr>
        <sz val="10"/>
        <rFont val="Arial"/>
        <charset val="134"/>
      </rPr>
      <t xml:space="preserve">128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</si>
  <si>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128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</si>
  <si>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129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</si>
  <si>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HQ</t>
  </si>
  <si>
    <r>
      <rPr>
        <b/>
        <sz val="10"/>
        <rFont val="Arial"/>
        <charset val="134"/>
      </rPr>
      <t xml:space="preserve">168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</si>
  <si>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 xml:space="preserve">
蓝色 blue
红色.Red
灰色 Grey
米色.Beige</t>
  </si>
  <si>
    <t>92*46*66CM</t>
  </si>
  <si>
    <t>8.6KG     10.8KG</t>
  </si>
  <si>
    <t>灯光 ，音乐，
 lighting, music</t>
  </si>
  <si>
    <t>遥控器Remote control+25RMB
蓝牙bluetooth+5RMB</t>
  </si>
  <si>
    <r>
      <rPr>
        <b/>
        <sz val="10"/>
        <rFont val="Arial"/>
        <charset val="134"/>
      </rPr>
      <t xml:space="preserve">168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</si>
  <si>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169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</si>
  <si>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169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</si>
  <si>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JS</t>
  </si>
  <si>
    <r>
      <rPr>
        <b/>
        <sz val="10"/>
        <rFont val="Arial"/>
        <charset val="134"/>
      </rPr>
      <t xml:space="preserve">2289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</si>
  <si>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蓝色 blue
红色 red
白色 white</t>
  </si>
  <si>
    <t>66*35*45CM</t>
  </si>
  <si>
    <t>4.5KG     4.9KG</t>
  </si>
  <si>
    <r>
      <rPr>
        <b/>
        <sz val="10"/>
        <rFont val="Arial"/>
        <charset val="134"/>
      </rPr>
      <t xml:space="preserve">1166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</si>
  <si>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桔色 Orange
红色 red
蓝色 blue</t>
  </si>
  <si>
    <t>68*44*35CM</t>
  </si>
  <si>
    <t>3.7KG     4.7KG</t>
  </si>
  <si>
    <t>BBTC</t>
  </si>
  <si>
    <r>
      <rPr>
        <sz val="10"/>
        <rFont val="Arial"/>
        <charset val="134"/>
      </rPr>
      <t xml:space="preserve">XY-558B
</t>
    </r>
    <r>
      <rPr>
        <sz val="10"/>
        <color rgb="FFFF0000"/>
        <rFont val="Arial"/>
        <charset val="134"/>
      </rPr>
      <t>6</t>
    </r>
    <r>
      <rPr>
        <b/>
        <sz val="10"/>
        <color rgb="FFFF0000"/>
        <rFont val="Arial"/>
        <charset val="134"/>
      </rPr>
      <t>V4.5A*1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</si>
  <si>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红</t>
    </r>
    <r>
      <rPr>
        <b/>
        <sz val="10"/>
        <rFont val="Arial"/>
        <charset val="134"/>
      </rPr>
      <t xml:space="preserve"> red
</t>
    </r>
    <r>
      <rPr>
        <b/>
        <sz val="10"/>
        <rFont val="宋体"/>
        <charset val="134"/>
      </rPr>
      <t>蓝</t>
    </r>
    <r>
      <rPr>
        <b/>
        <sz val="10"/>
        <rFont val="Arial"/>
        <charset val="134"/>
      </rPr>
      <t xml:space="preserve"> blue
</t>
    </r>
    <r>
      <rPr>
        <b/>
        <sz val="10"/>
        <rFont val="宋体"/>
        <charset val="134"/>
      </rPr>
      <t>灰</t>
    </r>
    <r>
      <rPr>
        <b/>
        <sz val="10"/>
        <rFont val="Arial"/>
        <charset val="134"/>
      </rPr>
      <t xml:space="preserve"> Grey</t>
    </r>
  </si>
  <si>
    <t>75*40*46CM</t>
  </si>
  <si>
    <t>5.2KG           6.1KG</t>
  </si>
  <si>
    <r>
      <rPr>
        <sz val="10"/>
        <color theme="1"/>
        <rFont val="方正粗黑宋简体"/>
        <charset val="134"/>
      </rPr>
      <t>单电单驱，有音乐早教，可前进后退。</t>
    </r>
    <r>
      <rPr>
        <sz val="10"/>
        <color theme="1"/>
        <rFont val="Arial"/>
        <charset val="134"/>
      </rPr>
      <t xml:space="preserve">
</t>
    </r>
    <r>
      <rPr>
        <sz val="10"/>
        <color rgb="FFFF0000"/>
        <rFont val="Arial"/>
        <charset val="134"/>
      </rPr>
      <t>Single electric single drive, equipped with music early education, can move forward and backward.</t>
    </r>
  </si>
  <si>
    <r>
      <rPr>
        <sz val="10"/>
        <rFont val="Arial"/>
        <charset val="134"/>
      </rPr>
      <t xml:space="preserve">XY-558B
</t>
    </r>
    <r>
      <rPr>
        <sz val="10"/>
        <color rgb="FFFF0000"/>
        <rFont val="Arial"/>
        <charset val="134"/>
      </rPr>
      <t>6</t>
    </r>
    <r>
      <rPr>
        <b/>
        <sz val="10"/>
        <color rgb="FFFF0000"/>
        <rFont val="Arial"/>
        <charset val="134"/>
      </rPr>
      <t>V4A*1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推把</t>
    </r>
    <r>
      <rPr>
        <sz val="10"/>
        <rFont val="Arial"/>
        <charset val="134"/>
      </rPr>
      <t xml:space="preserve">
</t>
    </r>
    <r>
      <rPr>
        <sz val="10"/>
        <color rgb="FFFF0000"/>
        <rFont val="Arial"/>
        <charset val="134"/>
      </rPr>
      <t>+Hand push handle</t>
    </r>
  </si>
  <si>
    <r>
      <rPr>
        <sz val="9"/>
        <color theme="1"/>
        <rFont val="方正粗黑宋简体"/>
        <charset val="134"/>
      </rPr>
      <t xml:space="preserve">单电单驱，有音乐早教，可前进后退。有推把，方便家长推车行走。
</t>
    </r>
    <r>
      <rPr>
        <sz val="9"/>
        <color rgb="FFFF0000"/>
        <rFont val="方正粗黑宋简体"/>
        <charset val="134"/>
      </rPr>
      <t>Single electric single drive, equipped with music early education, can move forward and backward. There is a push handle, which is convenient for parents to push the cart.</t>
    </r>
  </si>
  <si>
    <r>
      <rPr>
        <sz val="10"/>
        <rFont val="Arial"/>
        <charset val="134"/>
      </rPr>
      <t xml:space="preserve">XY-558B
</t>
    </r>
    <r>
      <rPr>
        <sz val="10"/>
        <color rgb="FFFF0000"/>
        <rFont val="Arial"/>
        <charset val="134"/>
      </rPr>
      <t>6</t>
    </r>
    <r>
      <rPr>
        <b/>
        <sz val="10"/>
        <color rgb="FFFF0000"/>
        <rFont val="Arial"/>
        <charset val="134"/>
      </rPr>
      <t>V4A*1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推把</t>
    </r>
    <r>
      <rPr>
        <sz val="10"/>
        <rFont val="Arial"/>
        <charset val="134"/>
      </rPr>
      <t xml:space="preserve">
</t>
    </r>
    <r>
      <rPr>
        <sz val="10"/>
        <color rgb="FFFF0000"/>
        <rFont val="Arial"/>
        <charset val="134"/>
      </rPr>
      <t xml:space="preserve">+Hand push handle
</t>
    </r>
    <r>
      <rPr>
        <sz val="10"/>
        <color theme="1"/>
        <rFont val="Arial"/>
        <charset val="134"/>
      </rPr>
      <t>+</t>
    </r>
    <r>
      <rPr>
        <sz val="10"/>
        <color theme="1"/>
        <rFont val="宋体"/>
        <charset val="134"/>
      </rPr>
      <t>遥控</t>
    </r>
    <r>
      <rPr>
        <sz val="10"/>
        <color rgb="FFFF0000"/>
        <rFont val="Arial"/>
        <charset val="134"/>
      </rPr>
      <t xml:space="preserve">
+Remote </t>
    </r>
  </si>
  <si>
    <r>
      <rPr>
        <sz val="9"/>
        <color theme="1"/>
        <rFont val="方正粗黑宋简体"/>
        <charset val="134"/>
      </rPr>
      <t xml:space="preserve">单电单驱，配有遥控器。有音乐早教，可前进后退。 有推把，方便家长推车行走。
</t>
    </r>
    <r>
      <rPr>
        <sz val="9"/>
        <color rgb="FFFF0000"/>
        <rFont val="方正粗黑宋简体"/>
        <charset val="134"/>
      </rPr>
      <t>Single electric single drive, equipped with a remote control. There is music early education, which can move forward and backward. There is a push handle, which is convenient for parents to push the cart.</t>
    </r>
  </si>
  <si>
    <r>
      <rPr>
        <sz val="10"/>
        <rFont val="Arial"/>
        <charset val="134"/>
      </rPr>
      <t>616</t>
    </r>
    <r>
      <rPr>
        <b/>
        <sz val="10"/>
        <rFont val="Arial"/>
        <charset val="134"/>
      </rPr>
      <t xml:space="preserve"> </t>
    </r>
    <r>
      <rPr>
        <b/>
        <sz val="10"/>
        <color rgb="FFFF0000"/>
        <rFont val="宋体"/>
        <charset val="134"/>
      </rPr>
      <t>三轮</t>
    </r>
    <r>
      <rPr>
        <b/>
        <sz val="10"/>
        <color rgb="FFFF0000"/>
        <rFont val="Arial"/>
        <charset val="134"/>
      </rPr>
      <t xml:space="preserve">
three-wheeled</t>
    </r>
    <r>
      <rPr>
        <sz val="10"/>
        <rFont val="Arial"/>
        <charset val="134"/>
      </rPr>
      <t xml:space="preserve">
</t>
    </r>
    <r>
      <rPr>
        <sz val="10"/>
        <color rgb="FFFF0000"/>
        <rFont val="Arial"/>
        <charset val="134"/>
      </rPr>
      <t>6</t>
    </r>
    <r>
      <rPr>
        <b/>
        <sz val="10"/>
        <color rgb="FFFF0000"/>
        <rFont val="Arial"/>
        <charset val="134"/>
      </rPr>
      <t>V4A*1</t>
    </r>
    <r>
      <rPr>
        <sz val="10"/>
        <rFont val="方正粗黑宋简体"/>
        <charset val="134"/>
      </rPr>
      <t>铅酸电池</t>
    </r>
    <r>
      <rPr>
        <sz val="10"/>
        <rFont val="Arial"/>
        <charset val="134"/>
      </rPr>
      <t xml:space="preserve">
Lead-acid battery
</t>
    </r>
    <r>
      <rPr>
        <sz val="10"/>
        <color rgb="FFFF0000"/>
        <rFont val="Arial"/>
        <charset val="134"/>
      </rPr>
      <t>6</t>
    </r>
    <r>
      <rPr>
        <b/>
        <sz val="10"/>
        <color rgb="FFFF0000"/>
        <rFont val="Arial"/>
        <charset val="134"/>
      </rPr>
      <t>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</si>
  <si>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红</t>
    </r>
    <r>
      <rPr>
        <b/>
        <sz val="10"/>
        <rFont val="Arial"/>
        <charset val="134"/>
      </rPr>
      <t xml:space="preserve">, </t>
    </r>
    <r>
      <rPr>
        <b/>
        <sz val="10"/>
        <rFont val="宋体"/>
        <charset val="134"/>
      </rPr>
      <t>蓝</t>
    </r>
    <r>
      <rPr>
        <b/>
        <sz val="10"/>
        <rFont val="Arial"/>
        <charset val="134"/>
      </rPr>
      <t xml:space="preserve">, </t>
    </r>
    <r>
      <rPr>
        <b/>
        <sz val="10"/>
        <rFont val="宋体"/>
        <charset val="134"/>
      </rPr>
      <t>黄</t>
    </r>
    <r>
      <rPr>
        <b/>
        <sz val="10"/>
        <rFont val="Arial"/>
        <charset val="134"/>
      </rPr>
      <t xml:space="preserve">, </t>
    </r>
    <r>
      <rPr>
        <b/>
        <sz val="10"/>
        <rFont val="宋体"/>
        <charset val="134"/>
      </rPr>
      <t>白</t>
    </r>
    <r>
      <rPr>
        <b/>
        <sz val="10"/>
        <rFont val="Arial"/>
        <charset val="134"/>
      </rPr>
      <t>.                  
Red, blue, 
yellow, white.</t>
    </r>
  </si>
  <si>
    <t>4.1KG           4.8KG</t>
  </si>
  <si>
    <r>
      <rPr>
        <sz val="9"/>
        <color theme="1"/>
        <rFont val="方正粗黑宋简体"/>
        <charset val="134"/>
      </rPr>
      <t>单电单驱，多功能播放器，有音乐早教，</t>
    </r>
    <r>
      <rPr>
        <sz val="9"/>
        <color theme="1"/>
        <rFont val="Arial"/>
        <charset val="134"/>
      </rPr>
      <t>LED</t>
    </r>
    <r>
      <rPr>
        <sz val="9"/>
        <color theme="1"/>
        <rFont val="方正粗黑宋简体"/>
        <charset val="134"/>
      </rPr>
      <t>灯光，可前进后退。</t>
    </r>
    <r>
      <rPr>
        <sz val="9"/>
        <color theme="1"/>
        <rFont val="Arial"/>
        <charset val="134"/>
      </rPr>
      <t xml:space="preserve">
</t>
    </r>
    <r>
      <rPr>
        <sz val="9"/>
        <color rgb="FFFF0000"/>
        <rFont val="Arial"/>
        <charset val="134"/>
      </rPr>
      <t>Single electric single drive, multi-functional player, with music early education, LED light, can move forward and backward.</t>
    </r>
  </si>
  <si>
    <t>BDF</t>
  </si>
  <si>
    <r>
      <rPr>
        <sz val="10"/>
        <rFont val="Arial"/>
        <charset val="134"/>
      </rPr>
      <t xml:space="preserve">518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</si>
  <si>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红色.Red
黄色.Yellow
绿色 green
米色.Beige</t>
  </si>
  <si>
    <t>106*64*40CM</t>
  </si>
  <si>
    <t>8.5KG   
10KG</t>
  </si>
  <si>
    <r>
      <rPr>
        <sz val="10"/>
        <rFont val="Arial"/>
        <charset val="134"/>
      </rPr>
      <t xml:space="preserve">518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</si>
  <si>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皮座椅</t>
    </r>
    <r>
      <rPr>
        <b/>
        <sz val="10"/>
        <color rgb="FFFF0000"/>
        <rFont val="Arial"/>
        <charset val="134"/>
      </rPr>
      <t>Leather seats</t>
    </r>
  </si>
  <si>
    <t>XGZ</t>
  </si>
  <si>
    <r>
      <rPr>
        <sz val="10"/>
        <rFont val="Arial"/>
        <charset val="134"/>
      </rPr>
      <t xml:space="preserve">XGZ-602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</si>
  <si>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白色</t>
    </r>
    <r>
      <rPr>
        <b/>
        <sz val="10"/>
        <rFont val="Arial"/>
        <charset val="134"/>
      </rPr>
      <t xml:space="preserve">white
</t>
    </r>
    <r>
      <rPr>
        <b/>
        <sz val="10"/>
        <rFont val="宋体"/>
        <charset val="134"/>
      </rPr>
      <t>红色</t>
    </r>
    <r>
      <rPr>
        <b/>
        <sz val="10"/>
        <rFont val="Arial"/>
        <charset val="134"/>
      </rPr>
      <t xml:space="preserve">red
</t>
    </r>
    <r>
      <rPr>
        <b/>
        <sz val="10"/>
        <rFont val="宋体"/>
        <charset val="134"/>
      </rPr>
      <t>粉色</t>
    </r>
    <r>
      <rPr>
        <b/>
        <sz val="10"/>
        <rFont val="Arial"/>
        <charset val="134"/>
      </rPr>
      <t xml:space="preserve">pink
</t>
    </r>
    <r>
      <rPr>
        <b/>
        <sz val="10"/>
        <rFont val="宋体"/>
        <charset val="134"/>
      </rPr>
      <t>蓝色</t>
    </r>
    <r>
      <rPr>
        <b/>
        <sz val="10"/>
        <rFont val="Arial"/>
        <charset val="134"/>
      </rPr>
      <t>blue</t>
    </r>
  </si>
  <si>
    <t>94*61*65CM</t>
  </si>
  <si>
    <t>9.4KG   
10.8KG</t>
  </si>
  <si>
    <r>
      <rPr>
        <sz val="9"/>
        <rFont val="方正粗黑宋简体"/>
        <charset val="134"/>
      </rPr>
      <t>单电池，单驱动，有音乐早教，有</t>
    </r>
    <r>
      <rPr>
        <sz val="9"/>
        <rFont val="Arial"/>
        <charset val="134"/>
      </rPr>
      <t>USB</t>
    </r>
    <r>
      <rPr>
        <sz val="9"/>
        <rFont val="方正粗黑宋简体"/>
        <charset val="134"/>
      </rPr>
      <t>插口，有</t>
    </r>
    <r>
      <rPr>
        <sz val="9"/>
        <rFont val="Arial"/>
        <charset val="134"/>
      </rPr>
      <t>LED</t>
    </r>
    <r>
      <rPr>
        <sz val="9"/>
        <rFont val="方正粗黑宋简体"/>
        <charset val="134"/>
      </rPr>
      <t>灯光，可前进后退。</t>
    </r>
    <r>
      <rPr>
        <sz val="9"/>
        <rFont val="Arial"/>
        <charset val="134"/>
      </rPr>
      <t xml:space="preserve">
</t>
    </r>
    <r>
      <rPr>
        <sz val="9"/>
        <color rgb="FFFF0000"/>
        <rFont val="Arial"/>
        <charset val="134"/>
      </rPr>
      <t>Single battery, single drive, with music early education, USB port, LED light, and can move forward and backward.</t>
    </r>
  </si>
  <si>
    <t>烤漆+35元
皮座椅+8元</t>
  </si>
  <si>
    <t xml:space="preserve"> 有BIS 认证 CE GCC ASTM美国认证</t>
  </si>
  <si>
    <r>
      <rPr>
        <sz val="10"/>
        <rFont val="Arial"/>
        <charset val="134"/>
      </rPr>
      <t xml:space="preserve">XGZ-602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t>
    </r>
  </si>
  <si>
    <r>
      <rPr>
        <sz val="9"/>
        <color theme="1"/>
        <rFont val="方正粗黑宋简体"/>
        <charset val="134"/>
      </rPr>
      <t>6V7A电池，双驱动，有音乐早教，有USB插口，有LED灯光，可前进后退。</t>
    </r>
    <r>
      <rPr>
        <sz val="9"/>
        <color rgb="FFFF0000"/>
        <rFont val="方正粗黑宋简体"/>
        <charset val="134"/>
      </rPr>
      <t xml:space="preserve">
6V7A battery, dual drive, music early education, USB port, LED light, can move forward and backward.</t>
    </r>
  </si>
  <si>
    <t>TLF</t>
  </si>
  <si>
    <r>
      <rPr>
        <sz val="10"/>
        <rFont val="Arial"/>
        <charset val="134"/>
      </rPr>
      <t xml:space="preserve">058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</si>
  <si>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红色.Red
绿色 green
灰色  Gray</t>
  </si>
  <si>
    <t>105*47*77CM</t>
  </si>
  <si>
    <t>6.7KG   
7.9KG</t>
  </si>
  <si>
    <t>一键启动、流水氛围灯、动感音乐、USB接口、早教功能、LED灯光、可连蓝牙
One-click start, flowing ambient lighting, dynamic music, USB interface, early education function, LED lighting, and Bluetooth connection available</t>
  </si>
  <si>
    <r>
      <rPr>
        <sz val="10"/>
        <rFont val="Arial"/>
        <charset val="134"/>
      </rPr>
      <t xml:space="preserve">058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</si>
  <si>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868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6V4.5A*1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</si>
  <si>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蓝色</t>
    </r>
    <r>
      <rPr>
        <b/>
        <sz val="10"/>
        <rFont val="Arial"/>
        <charset val="134"/>
      </rPr>
      <t xml:space="preserve"> blue
</t>
    </r>
    <r>
      <rPr>
        <b/>
        <sz val="10"/>
        <rFont val="宋体"/>
        <charset val="134"/>
      </rPr>
      <t>绿色</t>
    </r>
    <r>
      <rPr>
        <b/>
        <sz val="10"/>
        <rFont val="Arial"/>
        <charset val="134"/>
      </rPr>
      <t xml:space="preserve"> green
</t>
    </r>
    <r>
      <rPr>
        <b/>
        <sz val="10"/>
        <rFont val="宋体"/>
        <charset val="134"/>
      </rPr>
      <t>黑色</t>
    </r>
    <r>
      <rPr>
        <b/>
        <sz val="10"/>
        <rFont val="Arial"/>
        <charset val="134"/>
      </rPr>
      <t xml:space="preserve"> black</t>
    </r>
  </si>
  <si>
    <t>98*45*63CM</t>
  </si>
  <si>
    <t>8KG          
9.4KG</t>
  </si>
  <si>
    <t>皮座椅+8元
烤漆+40</t>
  </si>
  <si>
    <r>
      <rPr>
        <sz val="10"/>
        <rFont val="Arial"/>
        <charset val="134"/>
      </rPr>
      <t xml:space="preserve">868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</si>
  <si>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t>8.5KG          
10KG</t>
  </si>
  <si>
    <r>
      <rPr>
        <sz val="9"/>
        <color theme="1"/>
        <rFont val="方正粗黑宋简体"/>
        <charset val="134"/>
      </rPr>
      <t>单电池，双驱动，有音乐早教，LED灯光，可前进后退。</t>
    </r>
    <r>
      <rPr>
        <sz val="9"/>
        <color theme="1"/>
        <rFont val="Arial"/>
        <charset val="134"/>
      </rPr>
      <t xml:space="preserve">
</t>
    </r>
    <r>
      <rPr>
        <sz val="9"/>
        <color rgb="FFFF0000"/>
        <rFont val="Arial"/>
        <charset val="134"/>
      </rPr>
      <t>Single battery, dual drive, with music early education, LED light, capable of moving forward and backward.</t>
    </r>
  </si>
  <si>
    <r>
      <rPr>
        <sz val="10"/>
        <rFont val="Arial"/>
        <charset val="134"/>
      </rPr>
      <t xml:space="preserve">868 </t>
    </r>
    <r>
      <rPr>
        <sz val="10"/>
        <color rgb="FFFF0000"/>
        <rFont val="宋体"/>
        <charset val="134"/>
      </rPr>
      <t>三轮</t>
    </r>
    <r>
      <rPr>
        <sz val="10"/>
        <rFont val="Arial"/>
        <charset val="134"/>
      </rPr>
      <t xml:space="preserve">
</t>
    </r>
    <r>
      <rPr>
        <sz val="10"/>
        <color rgb="FFFF0000"/>
        <rFont val="Arial"/>
        <charset val="134"/>
      </rPr>
      <t>three-wheeled</t>
    </r>
    <r>
      <rPr>
        <sz val="10"/>
        <rFont val="Arial"/>
        <charset val="134"/>
      </rPr>
      <t xml:space="preserve">
</t>
    </r>
    <r>
      <rPr>
        <b/>
        <sz val="10"/>
        <color rgb="FFFF0000"/>
        <rFont val="Arial"/>
        <charset val="134"/>
      </rPr>
      <t>12V4.5A*1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</si>
  <si>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t>8.7KG          
10KG</t>
  </si>
  <si>
    <t>YXJ</t>
  </si>
  <si>
    <r>
      <rPr>
        <sz val="10"/>
        <rFont val="Arial"/>
        <charset val="134"/>
      </rPr>
      <t xml:space="preserve">YXJ-1000s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</si>
  <si>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t>80*41*51CM</t>
  </si>
  <si>
    <t>7KG   
7.5KG</t>
  </si>
  <si>
    <t>6V7A＋13元
12v4.5A+18元
 双电机＋15元
轮子灯光+15元 
EVA轮子+30元</t>
  </si>
  <si>
    <r>
      <rPr>
        <sz val="10"/>
        <rFont val="Arial"/>
        <charset val="134"/>
      </rPr>
      <t xml:space="preserve">YXJ-1000s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</si>
  <si>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r>
      <rPr>
        <sz val="10"/>
        <rFont val="Arial"/>
        <charset val="134"/>
      </rPr>
      <t xml:space="preserve">YXJ-1000s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
+</t>
    </r>
    <r>
      <rPr>
        <sz val="10"/>
        <rFont val="宋体"/>
        <charset val="134"/>
      </rPr>
      <t>警灯</t>
    </r>
    <r>
      <rPr>
        <sz val="10"/>
        <rFont val="Arial"/>
        <charset val="134"/>
      </rPr>
      <t xml:space="preserve">
</t>
    </r>
    <r>
      <rPr>
        <b/>
        <sz val="10"/>
        <color rgb="FFFF0000"/>
        <rFont val="Arial"/>
        <charset val="134"/>
      </rPr>
      <t>+Police light</t>
    </r>
    <r>
      <rPr>
        <sz val="10"/>
        <rFont val="Arial"/>
        <charset val="134"/>
      </rPr>
      <t xml:space="preserve">
+</t>
    </r>
    <r>
      <rPr>
        <sz val="10"/>
        <rFont val="宋体"/>
        <charset val="134"/>
      </rPr>
      <t>后备箱</t>
    </r>
    <r>
      <rPr>
        <sz val="10"/>
        <rFont val="Arial"/>
        <charset val="134"/>
      </rPr>
      <t xml:space="preserve">
</t>
    </r>
    <r>
      <rPr>
        <b/>
        <sz val="10"/>
        <color rgb="FFFF0000"/>
        <rFont val="Arial"/>
        <charset val="134"/>
      </rPr>
      <t>+Storage box</t>
    </r>
  </si>
  <si>
    <r>
      <rPr>
        <sz val="9"/>
        <rFont val="方正粗黑宋简体"/>
        <charset val="134"/>
      </rPr>
      <t>单电池，单驱动，有音乐早教，有USB插口，有LED灯光，可前进后退。带警灯，后面带储物盒。</t>
    </r>
    <r>
      <rPr>
        <sz val="9"/>
        <rFont val="Arial"/>
        <charset val="134"/>
      </rPr>
      <t xml:space="preserve">
</t>
    </r>
    <r>
      <rPr>
        <sz val="9"/>
        <color rgb="FFFF0000"/>
        <rFont val="Arial"/>
        <charset val="134"/>
      </rPr>
      <t>Single battery, single drive, with music early education, USB port, LED light, and can move forward and backward. Bring a police light and a storage box at the back.</t>
    </r>
  </si>
  <si>
    <r>
      <rPr>
        <sz val="10"/>
        <rFont val="Arial"/>
        <charset val="134"/>
      </rPr>
      <t xml:space="preserve">YXJ-1000s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
+</t>
    </r>
    <r>
      <rPr>
        <sz val="10"/>
        <rFont val="宋体"/>
        <charset val="134"/>
      </rPr>
      <t>警灯</t>
    </r>
    <r>
      <rPr>
        <sz val="10"/>
        <rFont val="Arial"/>
        <charset val="134"/>
      </rPr>
      <t xml:space="preserve">
</t>
    </r>
    <r>
      <rPr>
        <b/>
        <sz val="10"/>
        <color rgb="FFFF0000"/>
        <rFont val="Arial"/>
        <charset val="134"/>
      </rPr>
      <t>+Police light</t>
    </r>
    <r>
      <rPr>
        <sz val="10"/>
        <rFont val="Arial"/>
        <charset val="134"/>
      </rPr>
      <t xml:space="preserve">
+</t>
    </r>
    <r>
      <rPr>
        <sz val="10"/>
        <rFont val="宋体"/>
        <charset val="134"/>
      </rPr>
      <t>后备箱</t>
    </r>
    <r>
      <rPr>
        <sz val="10"/>
        <rFont val="Arial"/>
        <charset val="134"/>
      </rPr>
      <t xml:space="preserve">
</t>
    </r>
    <r>
      <rPr>
        <b/>
        <sz val="10"/>
        <color rgb="FFFF0000"/>
        <rFont val="Arial"/>
        <charset val="134"/>
      </rPr>
      <t>+Storage box</t>
    </r>
  </si>
  <si>
    <r>
      <rPr>
        <sz val="9"/>
        <color theme="1"/>
        <rFont val="方正粗黑宋简体"/>
        <charset val="134"/>
      </rPr>
      <t>6V7A的电池，双驱动，有音乐早教，有USB插口，有LED灯光，可前进后退。带警灯，后面带储物盒。</t>
    </r>
    <r>
      <rPr>
        <sz val="9"/>
        <color rgb="FFFF0000"/>
        <rFont val="方正粗黑宋简体"/>
        <charset val="134"/>
      </rPr>
      <t xml:space="preserve">
It is equipped with a 6V7A battery, dual drive, music and early education, a USB port, LED lights, and can move forward and backward. Bring a police light and a storage box at the back.</t>
    </r>
  </si>
  <si>
    <t>TPX</t>
  </si>
  <si>
    <r>
      <rPr>
        <sz val="10"/>
        <rFont val="Arial"/>
        <charset val="134"/>
      </rPr>
      <t xml:space="preserve">5188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</si>
  <si>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红色</t>
    </r>
    <r>
      <rPr>
        <b/>
        <sz val="10"/>
        <rFont val="Arial"/>
        <charset val="134"/>
      </rPr>
      <t xml:space="preserve"> red
</t>
    </r>
    <r>
      <rPr>
        <b/>
        <sz val="10"/>
        <rFont val="宋体"/>
        <charset val="134"/>
      </rPr>
      <t>桔色</t>
    </r>
    <r>
      <rPr>
        <b/>
        <sz val="10"/>
        <rFont val="Arial"/>
        <charset val="134"/>
      </rPr>
      <t xml:space="preserve"> Orange
</t>
    </r>
    <r>
      <rPr>
        <b/>
        <sz val="10"/>
        <rFont val="宋体"/>
        <charset val="134"/>
      </rPr>
      <t>绿色</t>
    </r>
    <r>
      <rPr>
        <b/>
        <sz val="10"/>
        <rFont val="Arial"/>
        <charset val="134"/>
      </rPr>
      <t xml:space="preserve"> green</t>
    </r>
  </si>
  <si>
    <t>88*45*66CM</t>
  </si>
  <si>
    <t>6.5KG   
7.5KG</t>
  </si>
  <si>
    <t xml:space="preserve">灯光.音乐         
Lighting. Music </t>
  </si>
  <si>
    <r>
      <rPr>
        <sz val="10"/>
        <rFont val="Arial"/>
        <charset val="134"/>
      </rPr>
      <t xml:space="preserve">5188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</si>
  <si>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806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</si>
  <si>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深蓝</t>
    </r>
    <r>
      <rPr>
        <b/>
        <sz val="10"/>
        <rFont val="Arial"/>
        <charset val="134"/>
      </rPr>
      <t xml:space="preserve">  dark blue
</t>
    </r>
    <r>
      <rPr>
        <b/>
        <sz val="10"/>
        <rFont val="宋体"/>
        <charset val="134"/>
      </rPr>
      <t>浅蓝</t>
    </r>
    <r>
      <rPr>
        <b/>
        <sz val="10"/>
        <rFont val="Arial"/>
        <charset val="134"/>
      </rPr>
      <t xml:space="preserve">  cambridge blue
</t>
    </r>
    <r>
      <rPr>
        <b/>
        <sz val="10"/>
        <rFont val="宋体"/>
        <charset val="134"/>
      </rPr>
      <t>白色</t>
    </r>
    <r>
      <rPr>
        <b/>
        <sz val="10"/>
        <rFont val="Arial"/>
        <charset val="134"/>
      </rPr>
      <t xml:space="preserve"> white</t>
    </r>
  </si>
  <si>
    <t>73*36*63CM</t>
  </si>
  <si>
    <r>
      <rPr>
        <sz val="10"/>
        <rFont val="Arial"/>
        <charset val="134"/>
      </rPr>
      <t xml:space="preserve">806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</si>
  <si>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806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</si>
  <si>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AQT</t>
  </si>
  <si>
    <r>
      <rPr>
        <sz val="10"/>
        <rFont val="Arial"/>
        <charset val="134"/>
      </rPr>
      <t xml:space="preserve">808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</si>
  <si>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蓝色 blue</t>
  </si>
  <si>
    <t>91X55X75CM</t>
  </si>
  <si>
    <t>一键启动，灯光，音乐，早教，故事，USB插口，MP3插口，音量调节，炫丽灯光
One-click start, lights, music, early education, stories, USB port, MP3 port, volume adjustment, dazzling lights</t>
  </si>
  <si>
    <t>绿色 green
粉色 pink
米色.Beige</t>
  </si>
  <si>
    <t>KN</t>
  </si>
  <si>
    <r>
      <rPr>
        <sz val="10"/>
        <rFont val="Arial"/>
        <charset val="134"/>
      </rPr>
      <t>KN-1688</t>
    </r>
    <r>
      <rPr>
        <sz val="10"/>
        <rFont val="宋体"/>
        <charset val="134"/>
      </rPr>
      <t>电动款</t>
    </r>
    <r>
      <rPr>
        <sz val="10"/>
        <rFont val="Arial"/>
        <charset val="134"/>
      </rPr>
      <t xml:space="preserve">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</si>
  <si>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b/>
        <sz val="10"/>
        <rFont val="宋体"/>
        <charset val="134"/>
      </rPr>
      <t>米白</t>
    </r>
    <r>
      <rPr>
        <b/>
        <sz val="10"/>
        <rFont val="Arial"/>
        <charset val="134"/>
      </rPr>
      <t xml:space="preserve">off-white
</t>
    </r>
    <r>
      <rPr>
        <b/>
        <sz val="10"/>
        <rFont val="宋体"/>
        <charset val="134"/>
      </rPr>
      <t>粉</t>
    </r>
    <r>
      <rPr>
        <b/>
        <sz val="10"/>
        <rFont val="Arial"/>
        <charset val="134"/>
      </rPr>
      <t xml:space="preserve">  pink   
</t>
    </r>
    <r>
      <rPr>
        <b/>
        <sz val="10"/>
        <rFont val="宋体"/>
        <charset val="134"/>
      </rPr>
      <t>绿</t>
    </r>
    <r>
      <rPr>
        <b/>
        <sz val="10"/>
        <rFont val="Arial"/>
        <charset val="134"/>
      </rPr>
      <t xml:space="preserve"> green
</t>
    </r>
    <r>
      <rPr>
        <b/>
        <sz val="10"/>
        <rFont val="宋体"/>
        <charset val="134"/>
      </rPr>
      <t>灰</t>
    </r>
    <r>
      <rPr>
        <b/>
        <sz val="10"/>
        <rFont val="Arial"/>
        <charset val="134"/>
      </rPr>
      <t>Grey</t>
    </r>
  </si>
  <si>
    <t>79*45*63cm</t>
  </si>
  <si>
    <t>5KG                  
6.7KG</t>
  </si>
  <si>
    <r>
      <rPr>
        <sz val="10"/>
        <color theme="1"/>
        <rFont val="方正粗黑宋简体"/>
        <charset val="134"/>
      </rPr>
      <t>一键启动</t>
    </r>
    <r>
      <rPr>
        <sz val="10"/>
        <color theme="1"/>
        <rFont val="Arial"/>
        <charset val="134"/>
      </rPr>
      <t xml:space="preserve"> </t>
    </r>
    <r>
      <rPr>
        <sz val="10"/>
        <color theme="1"/>
        <rFont val="方正粗黑宋简体"/>
        <charset val="134"/>
      </rPr>
      <t>多功能音乐播放器，音乐早教</t>
    </r>
    <r>
      <rPr>
        <sz val="10"/>
        <color theme="1"/>
        <rFont val="Arial"/>
        <charset val="134"/>
      </rPr>
      <t xml:space="preserve"> </t>
    </r>
    <r>
      <rPr>
        <sz val="10"/>
        <color theme="1"/>
        <rFont val="方正粗黑宋简体"/>
        <charset val="134"/>
      </rPr>
      <t>故事</t>
    </r>
    <r>
      <rPr>
        <sz val="10"/>
        <color theme="1"/>
        <rFont val="Arial"/>
        <charset val="134"/>
      </rPr>
      <t>, LED</t>
    </r>
    <r>
      <rPr>
        <sz val="10"/>
        <color theme="1"/>
        <rFont val="方正粗黑宋简体"/>
        <charset val="134"/>
      </rPr>
      <t>灯光，</t>
    </r>
    <r>
      <rPr>
        <sz val="10"/>
        <color theme="1"/>
        <rFont val="Arial"/>
        <charset val="134"/>
      </rPr>
      <t xml:space="preserve"> </t>
    </r>
    <r>
      <rPr>
        <sz val="10"/>
        <color theme="1"/>
        <rFont val="方正粗黑宋简体"/>
        <charset val="134"/>
      </rPr>
      <t>脚踩油门前进后退</t>
    </r>
    <r>
      <rPr>
        <sz val="10"/>
        <color theme="1"/>
        <rFont val="Arial"/>
        <charset val="134"/>
      </rPr>
      <t>.</t>
    </r>
    <r>
      <rPr>
        <sz val="10"/>
        <color rgb="FFFF0000"/>
        <rFont val="Arial"/>
        <charset val="134"/>
      </rPr>
      <t xml:space="preserve">
One click start multi-function music player, music early education story, LED light, foot step forward and back.</t>
    </r>
  </si>
  <si>
    <t>蓝牙USB +8元
遥控+20元</t>
  </si>
  <si>
    <t>GCC证书</t>
  </si>
  <si>
    <r>
      <rPr>
        <sz val="10"/>
        <rFont val="Arial"/>
        <charset val="134"/>
      </rPr>
      <t xml:space="preserve">QP-A-818
</t>
    </r>
    <r>
      <rPr>
        <b/>
        <sz val="10"/>
        <color rgb="FFFF0000"/>
        <rFont val="Arial"/>
        <charset val="134"/>
      </rPr>
      <t>6V4A*1</t>
    </r>
    <r>
      <rPr>
        <sz val="10"/>
        <rFont val="宋体"/>
        <charset val="134"/>
      </rPr>
      <t>铅酸电池</t>
    </r>
    <r>
      <rPr>
        <sz val="10"/>
        <rFont val="Arial"/>
        <charset val="134"/>
      </rPr>
      <t xml:space="preserve">
Lead-acid battery
</t>
    </r>
    <r>
      <rPr>
        <b/>
        <sz val="10"/>
        <color rgb="FFFF0000"/>
        <rFont val="Arial"/>
        <charset val="134"/>
      </rPr>
      <t xml:space="preserve">6V380*1 </t>
    </r>
    <r>
      <rPr>
        <sz val="10"/>
        <rFont val="宋体"/>
        <charset val="134"/>
      </rPr>
      <t>电机</t>
    </r>
    <r>
      <rPr>
        <sz val="10"/>
        <rFont val="Arial"/>
        <charset val="134"/>
      </rPr>
      <t xml:space="preserve"> motor</t>
    </r>
  </si>
  <si>
    <r>
      <rPr>
        <sz val="10"/>
        <rFont val="Arial"/>
        <charset val="134"/>
      </rPr>
      <t xml:space="preserve">QP-A-818
</t>
    </r>
    <r>
      <rPr>
        <b/>
        <sz val="10"/>
        <color rgb="FFFF0000"/>
        <rFont val="Arial"/>
        <charset val="134"/>
      </rPr>
      <t>6V7A*1</t>
    </r>
    <r>
      <rPr>
        <sz val="10"/>
        <rFont val="宋体"/>
        <charset val="134"/>
      </rPr>
      <t>铅酸电池</t>
    </r>
    <r>
      <rPr>
        <sz val="10"/>
        <rFont val="Arial"/>
        <charset val="134"/>
      </rPr>
      <t xml:space="preserve">
Lead-acid battery
</t>
    </r>
    <r>
      <rPr>
        <b/>
        <sz val="10"/>
        <color rgb="FFFF0000"/>
        <rFont val="Arial"/>
        <charset val="134"/>
      </rPr>
      <t xml:space="preserve">6V380*2 </t>
    </r>
    <r>
      <rPr>
        <sz val="10"/>
        <rFont val="宋体"/>
        <charset val="134"/>
      </rPr>
      <t>电机</t>
    </r>
    <r>
      <rPr>
        <sz val="10"/>
        <rFont val="Arial"/>
        <charset val="134"/>
      </rPr>
      <t xml:space="preserve"> motor</t>
    </r>
  </si>
  <si>
    <t>CHBB</t>
  </si>
  <si>
    <r>
      <rPr>
        <sz val="10"/>
        <rFont val="Arial"/>
        <charset val="134"/>
      </rPr>
      <t xml:space="preserve">521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</si>
  <si>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
</t>
    </r>
    <r>
      <rPr>
        <b/>
        <sz val="10"/>
        <rFont val="宋体"/>
        <charset val="134"/>
      </rPr>
      <t>粉色</t>
    </r>
    <r>
      <rPr>
        <b/>
        <sz val="10"/>
        <rFont val="Arial"/>
        <charset val="134"/>
      </rPr>
      <t xml:space="preserve"> pink
</t>
    </r>
    <r>
      <rPr>
        <b/>
        <sz val="10"/>
        <rFont val="宋体"/>
        <charset val="134"/>
      </rPr>
      <t>蓝色</t>
    </r>
    <r>
      <rPr>
        <b/>
        <sz val="10"/>
        <rFont val="Arial"/>
        <charset val="134"/>
      </rPr>
      <t xml:space="preserve"> blue
</t>
    </r>
    <r>
      <rPr>
        <b/>
        <sz val="10"/>
        <rFont val="宋体"/>
        <charset val="134"/>
      </rPr>
      <t>绿色</t>
    </r>
    <r>
      <rPr>
        <b/>
        <sz val="10"/>
        <rFont val="Arial"/>
        <charset val="134"/>
      </rPr>
      <t xml:space="preserve"> green</t>
    </r>
  </si>
  <si>
    <t>5.6KG   
6.5KG</t>
  </si>
  <si>
    <t>彩灯、动态音乐、早教、USB接口、蓝牙模式，置物篮，靠背防侧翻，
Colorful lights, dynamic music, early education, USB interface, Bluetooth mode, storage basket, backrest anti-rollover</t>
  </si>
  <si>
    <t>KM</t>
  </si>
  <si>
    <r>
      <rPr>
        <sz val="10"/>
        <rFont val="Arial"/>
        <charset val="134"/>
      </rPr>
      <t xml:space="preserve">888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</si>
  <si>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 xml:space="preserve">
粉色 pink
蓝色 blue
绿色 green
红色red</t>
  </si>
  <si>
    <t>95*57*70CM</t>
  </si>
  <si>
    <t>8.7KG   
10KG</t>
  </si>
  <si>
    <t>一键启动， 带蓝牙，带USB, 电量显示,  音乐早教,  儿歌故事, 车头亮白灯光, 轮子七彩灯光, 车身两侧跑马流水灯
One-click start, with Bluetooth, USB, battery level display, music early education, children's songs and stories, bright white lights on the front, colorful lights on the wheels, and running lights on both sides of the vehicle</t>
  </si>
  <si>
    <t>皮座椅Leather seats+8RMB</t>
  </si>
  <si>
    <r>
      <rPr>
        <sz val="10"/>
        <rFont val="Arial"/>
        <charset val="134"/>
      </rPr>
      <t xml:space="preserve">888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</si>
  <si>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</si>
  <si>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601</t>
    </r>
    <r>
      <rPr>
        <sz val="10"/>
        <rFont val="宋体"/>
        <charset val="134"/>
      </rPr>
      <t>警灯款</t>
    </r>
    <r>
      <rPr>
        <sz val="10"/>
        <rFont val="Arial"/>
        <charset val="134"/>
      </rPr>
      <t xml:space="preserve">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</si>
  <si>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 xml:space="preserve">
白色 white
红色 red
黑色 black</t>
  </si>
  <si>
    <t>103*80*50CM</t>
  </si>
  <si>
    <t>10.7KG   
11.8KG</t>
  </si>
  <si>
    <t>车头矩阵大灯，发动机两侧绚丽LED灯光，警灯采用上下红蓝搭配，一比一仿真警灯，烟囱带炫丽灯光，
蓝牙，多功能播放器，音乐，USB插口，麦克风插口，高保真重低音大喇叭
The front of the vehicle features matrix headlights, with brilliant LED lights on both sides of the engine. The police lights are in a 1:1 simulation of red and blue, and the chimney is equipped with dazzling lights.
Bluetooth, multi-functional player, music, USB port, microphone port, high-fidelity bass speaker</t>
  </si>
  <si>
    <t xml:space="preserve">  烤漆Baking varnish+45RMB  EVA发泡胎EVAfoam tire+55RMB
皮座椅Leather seats+20RMB</t>
  </si>
  <si>
    <r>
      <rPr>
        <sz val="10"/>
        <rFont val="Arial"/>
        <charset val="134"/>
      </rPr>
      <t xml:space="preserve">002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</si>
  <si>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
</t>
    </r>
    <r>
      <rPr>
        <b/>
        <sz val="10"/>
        <rFont val="宋体"/>
        <charset val="134"/>
      </rPr>
      <t>粉色</t>
    </r>
    <r>
      <rPr>
        <b/>
        <sz val="10"/>
        <rFont val="Arial"/>
        <charset val="134"/>
      </rPr>
      <t xml:space="preserve"> pink
</t>
    </r>
    <r>
      <rPr>
        <b/>
        <sz val="10"/>
        <rFont val="宋体"/>
        <charset val="134"/>
      </rPr>
      <t>灰色</t>
    </r>
    <r>
      <rPr>
        <b/>
        <sz val="10"/>
        <rFont val="Arial"/>
        <charset val="134"/>
      </rPr>
      <t xml:space="preserve">  Gray
</t>
    </r>
    <r>
      <rPr>
        <b/>
        <sz val="10"/>
        <rFont val="宋体"/>
        <charset val="134"/>
      </rPr>
      <t>蓝色</t>
    </r>
    <r>
      <rPr>
        <b/>
        <sz val="10"/>
        <rFont val="Arial"/>
        <charset val="134"/>
      </rPr>
      <t>. Blue</t>
    </r>
  </si>
  <si>
    <t>80*45*52CM</t>
  </si>
  <si>
    <t>6.1KG   
7.1KG</t>
  </si>
  <si>
    <r>
      <rPr>
        <b/>
        <sz val="9"/>
        <rFont val="新宋体"/>
        <charset val="134"/>
      </rPr>
      <t>蓝牙音乐</t>
    </r>
    <r>
      <rPr>
        <b/>
        <sz val="9"/>
        <rFont val="Arial"/>
        <charset val="134"/>
      </rPr>
      <t xml:space="preserve"> </t>
    </r>
    <r>
      <rPr>
        <b/>
        <sz val="9"/>
        <rFont val="新宋体"/>
        <charset val="134"/>
      </rPr>
      <t>，</t>
    </r>
    <r>
      <rPr>
        <b/>
        <sz val="9"/>
        <rFont val="Arial"/>
        <charset val="134"/>
      </rPr>
      <t>LED</t>
    </r>
    <r>
      <rPr>
        <b/>
        <sz val="9"/>
        <rFont val="新宋体"/>
        <charset val="134"/>
      </rPr>
      <t>灯光，仿真尾灯</t>
    </r>
    <r>
      <rPr>
        <b/>
        <sz val="9"/>
        <rFont val="Arial"/>
        <charset val="134"/>
      </rPr>
      <t xml:space="preserve"> </t>
    </r>
    <r>
      <rPr>
        <b/>
        <sz val="9"/>
        <rFont val="新宋体"/>
        <charset val="134"/>
      </rPr>
      <t>，</t>
    </r>
    <r>
      <rPr>
        <b/>
        <sz val="9"/>
        <rFont val="Arial"/>
        <charset val="134"/>
      </rPr>
      <t xml:space="preserve"> </t>
    </r>
    <r>
      <rPr>
        <b/>
        <sz val="9"/>
        <rFont val="新宋体"/>
        <charset val="134"/>
      </rPr>
      <t>多功能播放器</t>
    </r>
    <r>
      <rPr>
        <b/>
        <sz val="9"/>
        <rFont val="Arial"/>
        <charset val="134"/>
      </rPr>
      <t xml:space="preserve"> </t>
    </r>
    <r>
      <rPr>
        <b/>
        <sz val="9"/>
        <rFont val="新宋体"/>
        <charset val="134"/>
      </rPr>
      <t>，</t>
    </r>
    <r>
      <rPr>
        <b/>
        <sz val="9"/>
        <rFont val="Arial"/>
        <charset val="134"/>
      </rPr>
      <t>USB</t>
    </r>
    <r>
      <rPr>
        <b/>
        <sz val="9"/>
        <rFont val="新宋体"/>
        <charset val="134"/>
      </rPr>
      <t>插孔</t>
    </r>
    <r>
      <rPr>
        <b/>
        <sz val="9"/>
        <rFont val="Arial"/>
        <charset val="134"/>
      </rPr>
      <t xml:space="preserve"> </t>
    </r>
    <r>
      <rPr>
        <b/>
        <sz val="9"/>
        <rFont val="新宋体"/>
        <charset val="134"/>
      </rPr>
      <t>，蓝牙音乐</t>
    </r>
    <r>
      <rPr>
        <b/>
        <sz val="9"/>
        <rFont val="Arial"/>
        <charset val="134"/>
      </rPr>
      <t xml:space="preserve"> </t>
    </r>
    <r>
      <rPr>
        <b/>
        <sz val="9"/>
        <rFont val="新宋体"/>
        <charset val="134"/>
      </rPr>
      <t>，早教故事</t>
    </r>
    <r>
      <rPr>
        <b/>
        <sz val="9"/>
        <rFont val="Arial"/>
        <charset val="134"/>
      </rPr>
      <t xml:space="preserve">
</t>
    </r>
    <r>
      <rPr>
        <b/>
        <sz val="9"/>
        <color rgb="FFFF0000"/>
        <rFont val="Arial"/>
        <charset val="134"/>
      </rPr>
      <t>Bluetooth music, LED lights, simulated tail lights, multi-functional player, USB port, Bluetooth music, early education stories</t>
    </r>
  </si>
  <si>
    <r>
      <rPr>
        <sz val="10"/>
        <rFont val="Arial"/>
        <charset val="134"/>
      </rPr>
      <t xml:space="preserve">002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</si>
  <si>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002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380*2</t>
    </r>
    <r>
      <rPr>
        <sz val="10"/>
        <color rgb="FFFF000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r>
      <rPr>
        <b/>
        <sz val="10"/>
        <rFont val="宋体"/>
        <charset val="134"/>
      </rPr>
      <t>遥控</t>
    </r>
    <r>
      <rPr>
        <b/>
        <sz val="10"/>
        <rFont val="Arial"/>
        <charset val="134"/>
      </rPr>
      <t xml:space="preserve"> </t>
    </r>
    <r>
      <rPr>
        <b/>
        <sz val="10"/>
        <color rgb="FFFF0000"/>
        <rFont val="Arial"/>
        <charset val="134"/>
      </rPr>
      <t xml:space="preserve">    
+remote control</t>
    </r>
  </si>
  <si>
    <t>XYS</t>
  </si>
  <si>
    <r>
      <rPr>
        <sz val="10"/>
        <rFont val="Arial"/>
        <charset val="134"/>
      </rPr>
      <t xml:space="preserve">211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</si>
  <si>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红色</t>
    </r>
    <r>
      <rPr>
        <b/>
        <sz val="10"/>
        <rFont val="Arial"/>
        <charset val="134"/>
      </rPr>
      <t xml:space="preserve"> red
</t>
    </r>
    <r>
      <rPr>
        <b/>
        <sz val="10"/>
        <rFont val="宋体"/>
        <charset val="134"/>
      </rPr>
      <t>桔色</t>
    </r>
    <r>
      <rPr>
        <b/>
        <sz val="10"/>
        <rFont val="Arial"/>
        <charset val="134"/>
      </rPr>
      <t xml:space="preserve"> Orange
</t>
    </r>
    <r>
      <rPr>
        <b/>
        <sz val="10"/>
        <rFont val="宋体"/>
        <charset val="134"/>
      </rPr>
      <t>绿色</t>
    </r>
    <r>
      <rPr>
        <b/>
        <sz val="10"/>
        <rFont val="Arial"/>
        <charset val="134"/>
      </rPr>
      <t xml:space="preserve"> green
</t>
    </r>
    <r>
      <rPr>
        <b/>
        <sz val="10"/>
        <rFont val="宋体"/>
        <charset val="134"/>
      </rPr>
      <t>白色</t>
    </r>
    <r>
      <rPr>
        <b/>
        <sz val="10"/>
        <rFont val="Arial"/>
        <charset val="134"/>
      </rPr>
      <t xml:space="preserve"> white</t>
    </r>
  </si>
  <si>
    <t>98x72x55CM</t>
  </si>
  <si>
    <t>6KG   
6.8KG</t>
  </si>
  <si>
    <t>早教，音乐，故事，装甲底盘， 舒适座椅 ，加大后轮胎 ，软胶握把 ，操作按键 ，油门脚踏 ， 防滑轮胎 ， 前置七彩灯光，
Early education, music, stories, armored chassis, comfortable seats, enlarged rear tires, soft rubber grips, operation buttons, accelerator pedal, anti-slip tires, front seven-color lights</t>
  </si>
  <si>
    <t xml:space="preserve">烤漆Baking varnish+15RMB   </t>
  </si>
  <si>
    <r>
      <rPr>
        <sz val="10"/>
        <rFont val="Arial"/>
        <charset val="134"/>
      </rPr>
      <t xml:space="preserve">211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</si>
  <si>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699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</si>
  <si>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绿色 green
粉色 pink
灰色  Gray
白色 white</t>
  </si>
  <si>
    <t>106*52*74CM</t>
  </si>
  <si>
    <t>6.4KG   
8.4KG</t>
  </si>
  <si>
    <t>一键启动，多功能音乐板，音量加减，早教功能，前进后退功能，脚踩油门，缓启动，USB插口，炫彩灯光，
One-click start, multi-functional music board, volume up and down, early education function, forward and backward movement function, step on the accelerator, slow start, USB port, colorful lights</t>
  </si>
  <si>
    <r>
      <rPr>
        <sz val="10"/>
        <rFont val="Arial"/>
        <charset val="134"/>
      </rPr>
      <t xml:space="preserve">699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</si>
  <si>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699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</si>
  <si>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689-1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</si>
  <si>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绿色 green
粉色 pink
玫瑰红  rose-bengal
米色.Beige</t>
  </si>
  <si>
    <t>75X36X40CM</t>
  </si>
  <si>
    <r>
      <rPr>
        <sz val="10"/>
        <rFont val="Arial"/>
        <charset val="134"/>
      </rPr>
      <t xml:space="preserve">689-2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</si>
  <si>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110X55X70CM</t>
  </si>
  <si>
    <t>8.8KG   
9.8KG</t>
  </si>
  <si>
    <r>
      <rPr>
        <sz val="10"/>
        <rFont val="Arial"/>
        <charset val="134"/>
      </rPr>
      <t xml:space="preserve">689-2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</si>
  <si>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9"/>
        <rFont val="Arial"/>
        <charset val="134"/>
      </rPr>
      <t>688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</si>
  <si>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sz val="9"/>
        <rFont val="方正粗黑宋简体"/>
        <charset val="134"/>
      </rPr>
      <t>粉，兰，绿</t>
    </r>
    <r>
      <rPr>
        <sz val="9"/>
        <rFont val="Arial"/>
        <charset val="134"/>
      </rPr>
      <t>,                  Pink, blue, green,</t>
    </r>
  </si>
  <si>
    <t>110*55*70CM</t>
  </si>
  <si>
    <t>9.2KG              
10.2KG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</si>
  <si>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早教音乐板</t>
    </r>
    <r>
      <rPr>
        <b/>
        <sz val="8"/>
        <rFont val="Arial"/>
        <charset val="134"/>
      </rPr>
      <t xml:space="preserve">   </t>
    </r>
    <r>
      <rPr>
        <b/>
        <sz val="8"/>
        <rFont val="宋体"/>
        <charset val="134"/>
      </rPr>
      <t>炫彩灯光</t>
    </r>
    <r>
      <rPr>
        <b/>
        <sz val="8"/>
        <rFont val="Arial"/>
        <charset val="134"/>
      </rPr>
      <t xml:space="preserve"> </t>
    </r>
    <r>
      <rPr>
        <b/>
        <sz val="8"/>
        <rFont val="宋体"/>
        <charset val="134"/>
      </rPr>
      <t>单电单驱</t>
    </r>
    <r>
      <rPr>
        <b/>
        <sz val="8"/>
        <rFont val="Arial"/>
        <charset val="134"/>
      </rPr>
      <t>6v4</t>
    </r>
    <r>
      <rPr>
        <b/>
        <sz val="8"/>
        <rFont val="宋体"/>
        <charset val="134"/>
      </rPr>
      <t>电瓶</t>
    </r>
    <r>
      <rPr>
        <b/>
        <sz val="8"/>
        <rFont val="Arial"/>
        <charset val="134"/>
      </rPr>
      <t>*1   380</t>
    </r>
    <r>
      <rPr>
        <b/>
        <sz val="8"/>
        <rFont val="宋体"/>
        <charset val="134"/>
      </rPr>
      <t>电机</t>
    </r>
    <r>
      <rPr>
        <b/>
        <sz val="8"/>
        <rFont val="Arial"/>
        <charset val="134"/>
      </rPr>
      <t>*1                                 
Early education music board dazzling lights single electric single drive 6v4 battery *1 380 motor *1</t>
    </r>
  </si>
  <si>
    <r>
      <rPr>
        <b/>
        <sz val="9"/>
        <rFont val="Arial"/>
        <charset val="134"/>
      </rPr>
      <t>688                           
6V7A*1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</si>
  <si>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早教音乐板</t>
    </r>
    <r>
      <rPr>
        <b/>
        <sz val="8"/>
        <rFont val="Arial"/>
        <charset val="134"/>
      </rPr>
      <t xml:space="preserve">   </t>
    </r>
    <r>
      <rPr>
        <b/>
        <sz val="8"/>
        <rFont val="宋体"/>
        <charset val="134"/>
      </rPr>
      <t>炫彩灯光</t>
    </r>
    <r>
      <rPr>
        <b/>
        <sz val="8"/>
        <rFont val="Arial"/>
        <charset val="134"/>
      </rPr>
      <t xml:space="preserve"> </t>
    </r>
    <r>
      <rPr>
        <b/>
        <sz val="8"/>
        <rFont val="宋体"/>
        <charset val="134"/>
      </rPr>
      <t>单电单驱</t>
    </r>
    <r>
      <rPr>
        <b/>
        <sz val="8"/>
        <rFont val="Arial"/>
        <charset val="134"/>
      </rPr>
      <t>6v7</t>
    </r>
    <r>
      <rPr>
        <b/>
        <sz val="8"/>
        <rFont val="宋体"/>
        <charset val="134"/>
      </rPr>
      <t>电瓶</t>
    </r>
    <r>
      <rPr>
        <b/>
        <sz val="8"/>
        <rFont val="Arial"/>
        <charset val="134"/>
      </rPr>
      <t>*1   380</t>
    </r>
    <r>
      <rPr>
        <b/>
        <sz val="8"/>
        <rFont val="宋体"/>
        <charset val="134"/>
      </rPr>
      <t>电机</t>
    </r>
    <r>
      <rPr>
        <b/>
        <sz val="8"/>
        <rFont val="Arial"/>
        <charset val="134"/>
      </rPr>
      <t>*1                                 
Early education music board dazzling lights single electric single drive 6v7 battery *1 380 motor *1</t>
    </r>
  </si>
  <si>
    <r>
      <rPr>
        <b/>
        <sz val="9"/>
        <rFont val="Arial"/>
        <charset val="134"/>
      </rPr>
      <t>688                           
12V4.5A*1</t>
    </r>
    <r>
      <rPr>
        <b/>
        <sz val="9"/>
        <rFont val="方正粗黑宋简体"/>
        <charset val="134"/>
      </rPr>
      <t>铅酸电池</t>
    </r>
    <r>
      <rPr>
        <b/>
        <sz val="9"/>
        <rFont val="Arial"/>
        <charset val="134"/>
      </rPr>
      <t xml:space="preserve">Lead-acid battery
12V380*1 </t>
    </r>
    <r>
      <rPr>
        <b/>
        <sz val="9"/>
        <rFont val="方正粗黑宋简体"/>
        <charset val="134"/>
      </rPr>
      <t>电机</t>
    </r>
    <r>
      <rPr>
        <b/>
        <sz val="9"/>
        <rFont val="Arial"/>
        <charset val="134"/>
      </rPr>
      <t xml:space="preserve"> motor </t>
    </r>
  </si>
  <si>
    <r>
      <rPr>
        <b/>
        <sz val="8"/>
        <color rgb="FFFF0000"/>
        <rFont val="Arial"/>
        <charset val="134"/>
      </rPr>
      <t>(12V4.5A*1</t>
    </r>
    <r>
      <rPr>
        <b/>
        <sz val="8"/>
        <color rgb="FFFF0000"/>
        <rFont val="宋体"/>
        <charset val="134"/>
      </rPr>
      <t>铅酸电池</t>
    </r>
    <r>
      <rPr>
        <b/>
        <sz val="8"/>
        <color rgb="FFFF0000"/>
        <rFont val="Arial"/>
        <charset val="134"/>
      </rPr>
      <t xml:space="preserve">Lead-acid battery + 12V380*1 </t>
    </r>
    <r>
      <rPr>
        <b/>
        <sz val="8"/>
        <color rgb="FFFF0000"/>
        <rFont val="宋体"/>
        <charset val="134"/>
      </rPr>
      <t>电机</t>
    </r>
    <r>
      <rPr>
        <b/>
        <sz val="8"/>
        <color rgb="FFFF0000"/>
        <rFont val="Arial"/>
        <charset val="134"/>
      </rPr>
      <t xml:space="preserve"> motor )                                                     
</t>
    </r>
    <r>
      <rPr>
        <b/>
        <sz val="8"/>
        <rFont val="宋体"/>
        <charset val="134"/>
      </rPr>
      <t>早教音乐板</t>
    </r>
    <r>
      <rPr>
        <b/>
        <sz val="8"/>
        <rFont val="Arial"/>
        <charset val="134"/>
      </rPr>
      <t xml:space="preserve">   </t>
    </r>
    <r>
      <rPr>
        <b/>
        <sz val="8"/>
        <rFont val="宋体"/>
        <charset val="134"/>
      </rPr>
      <t>炫彩灯光</t>
    </r>
    <r>
      <rPr>
        <b/>
        <sz val="8"/>
        <rFont val="Arial"/>
        <charset val="134"/>
      </rPr>
      <t xml:space="preserve"> </t>
    </r>
    <r>
      <rPr>
        <b/>
        <sz val="8"/>
        <rFont val="宋体"/>
        <charset val="134"/>
      </rPr>
      <t>单电单驱</t>
    </r>
    <r>
      <rPr>
        <b/>
        <sz val="8"/>
        <rFont val="Arial"/>
        <charset val="134"/>
      </rPr>
      <t>12V4.5A</t>
    </r>
    <r>
      <rPr>
        <b/>
        <sz val="8"/>
        <rFont val="宋体"/>
        <charset val="134"/>
      </rPr>
      <t>电瓶</t>
    </r>
    <r>
      <rPr>
        <b/>
        <sz val="8"/>
        <rFont val="Arial"/>
        <charset val="134"/>
      </rPr>
      <t>*1   380</t>
    </r>
    <r>
      <rPr>
        <b/>
        <sz val="8"/>
        <rFont val="宋体"/>
        <charset val="134"/>
      </rPr>
      <t>电机</t>
    </r>
    <r>
      <rPr>
        <b/>
        <sz val="8"/>
        <rFont val="Arial"/>
        <charset val="134"/>
      </rPr>
      <t>*1                                 
Early education music board dazzling lights single electric single drive 12V4.5A battery *1 380 motor *1</t>
    </r>
  </si>
  <si>
    <r>
      <rPr>
        <sz val="10"/>
        <rFont val="Arial"/>
        <charset val="134"/>
      </rPr>
      <t xml:space="preserve">6166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</si>
  <si>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红色</t>
    </r>
    <r>
      <rPr>
        <b/>
        <sz val="10"/>
        <rFont val="Arial"/>
        <charset val="134"/>
      </rPr>
      <t xml:space="preserve"> red
</t>
    </r>
    <r>
      <rPr>
        <b/>
        <sz val="10"/>
        <rFont val="宋体"/>
        <charset val="134"/>
      </rPr>
      <t>白色</t>
    </r>
    <r>
      <rPr>
        <b/>
        <sz val="10"/>
        <rFont val="Arial"/>
        <charset val="134"/>
      </rPr>
      <t xml:space="preserve"> white
</t>
    </r>
    <r>
      <rPr>
        <b/>
        <sz val="10"/>
        <rFont val="宋体"/>
        <charset val="134"/>
      </rPr>
      <t>绿色</t>
    </r>
    <r>
      <rPr>
        <b/>
        <sz val="10"/>
        <rFont val="Arial"/>
        <charset val="134"/>
      </rPr>
      <t xml:space="preserve"> green
</t>
    </r>
    <r>
      <rPr>
        <b/>
        <sz val="10"/>
        <rFont val="宋体"/>
        <charset val="134"/>
      </rPr>
      <t>粉色</t>
    </r>
    <r>
      <rPr>
        <b/>
        <sz val="10"/>
        <rFont val="Arial"/>
        <charset val="134"/>
      </rPr>
      <t xml:space="preserve"> pink</t>
    </r>
  </si>
  <si>
    <t>93X48X62CM</t>
  </si>
  <si>
    <t>6KG   
7.5KG</t>
  </si>
  <si>
    <r>
      <rPr>
        <sz val="10"/>
        <rFont val="Arial"/>
        <charset val="134"/>
      </rPr>
      <t xml:space="preserve">6166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</si>
  <si>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6188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</si>
  <si>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
</t>
    </r>
    <r>
      <rPr>
        <b/>
        <sz val="10"/>
        <rFont val="宋体"/>
        <charset val="134"/>
      </rPr>
      <t>白色</t>
    </r>
    <r>
      <rPr>
        <b/>
        <sz val="10"/>
        <rFont val="Arial"/>
        <charset val="134"/>
      </rPr>
      <t xml:space="preserve"> white
</t>
    </r>
    <r>
      <rPr>
        <b/>
        <sz val="10"/>
        <rFont val="宋体"/>
        <charset val="134"/>
      </rPr>
      <t>红色</t>
    </r>
    <r>
      <rPr>
        <b/>
        <sz val="10"/>
        <rFont val="Arial"/>
        <charset val="134"/>
      </rPr>
      <t xml:space="preserve"> red
</t>
    </r>
    <r>
      <rPr>
        <b/>
        <sz val="10"/>
        <rFont val="宋体"/>
        <charset val="134"/>
      </rPr>
      <t>蓝色</t>
    </r>
    <r>
      <rPr>
        <b/>
        <sz val="10"/>
        <rFont val="Arial"/>
        <charset val="134"/>
      </rPr>
      <t xml:space="preserve"> blue</t>
    </r>
  </si>
  <si>
    <t>70x45x35CM</t>
  </si>
  <si>
    <t>4KG   
4.6KG</t>
  </si>
  <si>
    <t>早教，音乐，故事，加大后轮胎 ，软胶握把 ，操作按键 ，油门脚踏 ， 防滑轮胎 ， 前置七彩灯光，
Early education, music, stories,  enlarged rear tires, soft rubber grips, operation buttons, accelerator pedal, anti-slip tires, front seven-color lights</t>
  </si>
  <si>
    <r>
      <rPr>
        <sz val="10"/>
        <rFont val="Arial"/>
        <charset val="134"/>
      </rPr>
      <t xml:space="preserve">911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</si>
  <si>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
</t>
    </r>
    <r>
      <rPr>
        <b/>
        <sz val="10"/>
        <rFont val="宋体"/>
        <charset val="134"/>
      </rPr>
      <t>粉色</t>
    </r>
    <r>
      <rPr>
        <b/>
        <sz val="10"/>
        <rFont val="Arial"/>
        <charset val="134"/>
      </rPr>
      <t xml:space="preserve"> pink
</t>
    </r>
    <r>
      <rPr>
        <b/>
        <sz val="10"/>
        <rFont val="宋体"/>
        <charset val="134"/>
      </rPr>
      <t>咖啡色</t>
    </r>
    <r>
      <rPr>
        <b/>
        <sz val="10"/>
        <rFont val="Arial"/>
        <charset val="134"/>
      </rPr>
      <t xml:space="preserve"> coffee
</t>
    </r>
    <r>
      <rPr>
        <b/>
        <sz val="10"/>
        <rFont val="宋体"/>
        <charset val="134"/>
      </rPr>
      <t>绿色</t>
    </r>
    <r>
      <rPr>
        <b/>
        <sz val="10"/>
        <rFont val="Arial"/>
        <charset val="134"/>
      </rPr>
      <t xml:space="preserve"> green</t>
    </r>
  </si>
  <si>
    <t>58*36*33CM</t>
  </si>
  <si>
    <t>HLT</t>
  </si>
  <si>
    <r>
      <rPr>
        <sz val="9"/>
        <rFont val="Arial"/>
        <charset val="134"/>
      </rPr>
      <t xml:space="preserve">M09                        
</t>
    </r>
    <r>
      <rPr>
        <b/>
        <sz val="9"/>
        <rFont val="Arial"/>
        <charset val="134"/>
      </rPr>
      <t>6V4A*1</t>
    </r>
    <r>
      <rPr>
        <sz val="9"/>
        <rFont val="方正粗黑宋简体"/>
        <charset val="134"/>
      </rPr>
      <t>铅酸电池</t>
    </r>
    <r>
      <rPr>
        <sz val="9"/>
        <rFont val="Arial"/>
        <charset val="134"/>
      </rPr>
      <t xml:space="preserve">
Lead-acid battery
</t>
    </r>
    <r>
      <rPr>
        <b/>
        <sz val="9"/>
        <rFont val="Arial"/>
        <charset val="134"/>
      </rPr>
      <t xml:space="preserve">6V380*1  </t>
    </r>
    <r>
      <rPr>
        <sz val="9"/>
        <rFont val="方正粗黑宋简体"/>
        <charset val="134"/>
      </rPr>
      <t>电机</t>
    </r>
    <r>
      <rPr>
        <sz val="9"/>
        <rFont val="Arial"/>
        <charset val="134"/>
      </rPr>
      <t xml:space="preserve"> motor    </t>
    </r>
  </si>
  <si>
    <r>
      <rPr>
        <b/>
        <sz val="10"/>
        <rFont val="宋体"/>
        <charset val="134"/>
      </rPr>
      <t>红色</t>
    </r>
    <r>
      <rPr>
        <b/>
        <sz val="10"/>
        <rFont val="Arial"/>
        <charset val="134"/>
      </rPr>
      <t>,</t>
    </r>
    <r>
      <rPr>
        <b/>
        <sz val="10"/>
        <rFont val="宋体"/>
        <charset val="134"/>
      </rPr>
      <t>白色</t>
    </r>
    <r>
      <rPr>
        <b/>
        <sz val="10"/>
        <rFont val="Arial"/>
        <charset val="134"/>
      </rPr>
      <t xml:space="preserve">,
</t>
    </r>
    <r>
      <rPr>
        <b/>
        <sz val="10"/>
        <rFont val="宋体"/>
        <charset val="134"/>
      </rPr>
      <t>灰色</t>
    </r>
    <r>
      <rPr>
        <b/>
        <sz val="10"/>
        <rFont val="Arial"/>
        <charset val="134"/>
      </rPr>
      <t>,</t>
    </r>
    <r>
      <rPr>
        <b/>
        <sz val="10"/>
        <rFont val="宋体"/>
        <charset val="134"/>
      </rPr>
      <t>果绿色</t>
    </r>
    <r>
      <rPr>
        <b/>
        <sz val="10"/>
        <rFont val="Arial"/>
        <charset val="134"/>
      </rPr>
      <t>,
Red, White,
Grey ,
Fruit green</t>
    </r>
  </si>
  <si>
    <t xml:space="preserve"> 82*47*57CM</t>
  </si>
  <si>
    <t>6KG           
7KG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</si>
  <si>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音乐，灯光，早教，</t>
    </r>
    <r>
      <rPr>
        <b/>
        <sz val="8"/>
        <rFont val="Arial"/>
        <charset val="134"/>
      </rPr>
      <t xml:space="preserve">
Music, lighting, early education, </t>
    </r>
  </si>
  <si>
    <r>
      <rPr>
        <b/>
        <sz val="8"/>
        <color rgb="FFFF0000"/>
        <rFont val="宋体"/>
        <charset val="134"/>
      </rPr>
      <t>皮座</t>
    </r>
    <r>
      <rPr>
        <b/>
        <sz val="8"/>
        <color rgb="FFFF0000"/>
        <rFont val="Arial"/>
        <charset val="134"/>
      </rPr>
      <t xml:space="preserve">Leather seats+7RMB                                            </t>
    </r>
  </si>
  <si>
    <r>
      <rPr>
        <b/>
        <sz val="9"/>
        <rFont val="Arial"/>
        <charset val="134"/>
      </rPr>
      <t>M09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</si>
  <si>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t xml:space="preserve"> 80*50*38CM</t>
  </si>
  <si>
    <r>
      <rPr>
        <b/>
        <sz val="9"/>
        <rFont val="Arial"/>
        <charset val="134"/>
      </rPr>
      <t>518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</si>
  <si>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t>墨绿色  Black green
黑色 black
咖啡色 coffee
绿色 green</t>
  </si>
  <si>
    <t>95*53*69CM</t>
  </si>
  <si>
    <t>5.8KG              
6.8KG</t>
  </si>
  <si>
    <r>
      <rPr>
        <sz val="10"/>
        <rFont val="Arial"/>
        <charset val="134"/>
      </rPr>
      <t xml:space="preserve">8518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</si>
  <si>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桔色 Orange
蓝色blue
红色red
粉色 pink
咖啡色 coffee
绿色 green</t>
  </si>
  <si>
    <t>75*36*55CM</t>
  </si>
  <si>
    <r>
      <rPr>
        <sz val="10"/>
        <rFont val="Arial"/>
        <charset val="134"/>
      </rPr>
      <t xml:space="preserve">8518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</si>
  <si>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t>ALT</t>
  </si>
  <si>
    <r>
      <rPr>
        <sz val="10"/>
        <rFont val="Arial"/>
        <charset val="134"/>
      </rPr>
      <t xml:space="preserve">8298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</si>
  <si>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t xml:space="preserve">
红色.Red
蓝色 blue
绿色 green
黄色yellow</t>
  </si>
  <si>
    <t>104*43*65CM</t>
  </si>
  <si>
    <t>9KG                  
10KG</t>
  </si>
  <si>
    <r>
      <rPr>
        <sz val="9"/>
        <color theme="1"/>
        <rFont val="方正粗黑宋简体"/>
        <charset val="134"/>
      </rPr>
      <t>采用单电，双驱动，钥匙启动，车身带灯光，音乐早教，蓝牙，</t>
    </r>
    <r>
      <rPr>
        <sz val="9"/>
        <color theme="1"/>
        <rFont val="Arial"/>
        <charset val="134"/>
      </rPr>
      <t>MP3</t>
    </r>
    <r>
      <rPr>
        <sz val="9"/>
        <color theme="1"/>
        <rFont val="方正粗黑宋简体"/>
        <charset val="134"/>
      </rPr>
      <t>，</t>
    </r>
    <r>
      <rPr>
        <sz val="9"/>
        <color theme="1"/>
        <rFont val="Arial"/>
        <charset val="134"/>
      </rPr>
      <t>USB</t>
    </r>
    <r>
      <rPr>
        <sz val="9"/>
        <color theme="1"/>
        <rFont val="方正粗黑宋简体"/>
        <charset val="134"/>
      </rPr>
      <t>插口，</t>
    </r>
    <r>
      <rPr>
        <sz val="9"/>
        <color theme="1"/>
        <rFont val="Arial"/>
        <charset val="134"/>
      </rPr>
      <t>LED</t>
    </r>
    <r>
      <rPr>
        <sz val="9"/>
        <color theme="1"/>
        <rFont val="方正粗黑宋简体"/>
        <charset val="134"/>
      </rPr>
      <t>灯光。</t>
    </r>
    <r>
      <rPr>
        <sz val="9"/>
        <color theme="1"/>
        <rFont val="Arial"/>
        <charset val="134"/>
      </rPr>
      <t xml:space="preserve">
</t>
    </r>
    <r>
      <rPr>
        <sz val="9"/>
        <color rgb="FFFF0000"/>
        <rFont val="Arial"/>
        <charset val="134"/>
      </rPr>
      <t>Single electric, dual drive, key start, body with light, music early education, Bluetooth, MP3, USB jack, LED light.</t>
    </r>
  </si>
  <si>
    <t>车轮灯光+15元
手动加速+15元
皮座椅+7元</t>
  </si>
  <si>
    <r>
      <rPr>
        <sz val="10"/>
        <rFont val="Arial"/>
        <charset val="134"/>
      </rPr>
      <t xml:space="preserve">8298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</si>
  <si>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ALT-8298</t>
    </r>
    <r>
      <rPr>
        <b/>
        <sz val="10"/>
        <rFont val="Arial"/>
        <charset val="134"/>
      </rPr>
      <t xml:space="preserve"> </t>
    </r>
    <r>
      <rPr>
        <b/>
        <sz val="10"/>
        <color rgb="FFFF0000"/>
        <rFont val="宋体"/>
        <charset val="134"/>
      </rPr>
      <t>三轮</t>
    </r>
    <r>
      <rPr>
        <b/>
        <sz val="10"/>
        <color rgb="FFFF0000"/>
        <rFont val="Arial"/>
        <charset val="134"/>
      </rPr>
      <t xml:space="preserve">
three-wheeled</t>
    </r>
    <r>
      <rPr>
        <sz val="10"/>
        <rFont val="Arial"/>
        <charset val="134"/>
      </rPr>
      <t xml:space="preserve">
</t>
    </r>
    <r>
      <rPr>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390*2</t>
    </r>
    <r>
      <rPr>
        <sz val="10"/>
        <rFont val="Arial"/>
        <charset val="134"/>
      </rPr>
      <t xml:space="preserve"> </t>
    </r>
    <r>
      <rPr>
        <sz val="10"/>
        <rFont val="方正粗黑宋简体"/>
        <charset val="134"/>
      </rPr>
      <t>电机</t>
    </r>
    <r>
      <rPr>
        <sz val="10"/>
        <rFont val="Arial"/>
        <charset val="134"/>
      </rPr>
      <t xml:space="preserve"> motor</t>
    </r>
  </si>
  <si>
    <r>
      <rPr>
        <b/>
        <sz val="10"/>
        <rFont val="宋体"/>
        <charset val="134"/>
      </rPr>
      <t>红</t>
    </r>
    <r>
      <rPr>
        <b/>
        <sz val="10"/>
        <rFont val="Arial"/>
        <charset val="134"/>
      </rPr>
      <t xml:space="preserve"> Red 
</t>
    </r>
    <r>
      <rPr>
        <b/>
        <sz val="10"/>
        <rFont val="宋体"/>
        <charset val="134"/>
      </rPr>
      <t>蓝</t>
    </r>
    <r>
      <rPr>
        <b/>
        <sz val="10"/>
        <rFont val="Arial"/>
        <charset val="134"/>
      </rPr>
      <t xml:space="preserve">  blue
</t>
    </r>
    <r>
      <rPr>
        <b/>
        <sz val="10"/>
        <rFont val="宋体"/>
        <charset val="134"/>
      </rPr>
      <t>绿</t>
    </r>
    <r>
      <rPr>
        <b/>
        <sz val="10"/>
        <rFont val="Arial"/>
        <charset val="134"/>
      </rPr>
      <t xml:space="preserve"> green
</t>
    </r>
    <r>
      <rPr>
        <b/>
        <sz val="10"/>
        <rFont val="宋体"/>
        <charset val="134"/>
      </rPr>
      <t>黄</t>
    </r>
    <r>
      <rPr>
        <b/>
        <sz val="10"/>
        <rFont val="Arial"/>
        <charset val="134"/>
      </rPr>
      <t xml:space="preserve"> yellow </t>
    </r>
  </si>
  <si>
    <r>
      <rPr>
        <sz val="10"/>
        <rFont val="Arial"/>
        <charset val="134"/>
      </rPr>
      <t xml:space="preserve">ALT-8298 </t>
    </r>
    <r>
      <rPr>
        <b/>
        <sz val="10"/>
        <color rgb="FFFF0000"/>
        <rFont val="宋体"/>
        <charset val="134"/>
      </rPr>
      <t>三轮</t>
    </r>
    <r>
      <rPr>
        <b/>
        <sz val="10"/>
        <color rgb="FFFF0000"/>
        <rFont val="Arial"/>
        <charset val="134"/>
      </rPr>
      <t xml:space="preserve">
three-wheeled</t>
    </r>
    <r>
      <rPr>
        <sz val="10"/>
        <rFont val="Arial"/>
        <charset val="134"/>
      </rPr>
      <t xml:space="preserve">
</t>
    </r>
    <r>
      <rPr>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12V390*2</t>
    </r>
    <r>
      <rPr>
        <sz val="10"/>
        <rFont val="Arial"/>
        <charset val="134"/>
      </rPr>
      <t xml:space="preserve"> </t>
    </r>
    <r>
      <rPr>
        <sz val="10"/>
        <rFont val="方正粗黑宋简体"/>
        <charset val="134"/>
      </rPr>
      <t>电机</t>
    </r>
    <r>
      <rPr>
        <sz val="10"/>
        <rFont val="Arial"/>
        <charset val="134"/>
      </rPr>
      <t xml:space="preserve"> motor</t>
    </r>
  </si>
  <si>
    <t>XBC</t>
  </si>
  <si>
    <r>
      <rPr>
        <sz val="10"/>
        <rFont val="Arial"/>
        <charset val="134"/>
      </rPr>
      <t xml:space="preserve">899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</si>
  <si>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t>桔色 Orange
粉色 pink
绿色 green</t>
  </si>
  <si>
    <t>80*40*59CM</t>
  </si>
  <si>
    <t>7.8KG   
9KG</t>
  </si>
  <si>
    <r>
      <rPr>
        <b/>
        <sz val="9"/>
        <rFont val="新宋体"/>
        <charset val="134"/>
      </rPr>
      <t>车架材质：高碳钢</t>
    </r>
    <r>
      <rPr>
        <b/>
        <sz val="9"/>
        <rFont val="Arial"/>
        <charset val="134"/>
      </rPr>
      <t>,</t>
    </r>
    <r>
      <rPr>
        <b/>
        <sz val="9"/>
        <rFont val="新宋体"/>
        <charset val="134"/>
      </rPr>
      <t>车轮材质：</t>
    </r>
    <r>
      <rPr>
        <b/>
        <sz val="9"/>
        <rFont val="Arial"/>
        <charset val="134"/>
      </rPr>
      <t>EVA</t>
    </r>
    <r>
      <rPr>
        <b/>
        <sz val="9"/>
        <rFont val="新宋体"/>
        <charset val="134"/>
      </rPr>
      <t>发泡</t>
    </r>
    <r>
      <rPr>
        <b/>
        <sz val="9"/>
        <rFont val="Arial"/>
        <charset val="134"/>
      </rPr>
      <t xml:space="preserve">
</t>
    </r>
    <r>
      <rPr>
        <b/>
        <sz val="9"/>
        <rFont val="新宋体"/>
        <charset val="134"/>
      </rPr>
      <t>产品特点：动感音乐和律动灯光，加大座椅，加大轮胎</t>
    </r>
    <r>
      <rPr>
        <b/>
        <sz val="9"/>
        <rFont val="Arial"/>
        <charset val="134"/>
      </rPr>
      <t xml:space="preserve">
</t>
    </r>
    <r>
      <rPr>
        <b/>
        <sz val="9"/>
        <color rgb="FFFF0000"/>
        <rFont val="Arial"/>
        <charset val="134"/>
      </rPr>
      <t>Frame material: High-carbon steel, wheel material: EVA foam
Product features: Dynamic music and rhythmic lighting, enlarged seats, enlarged tires</t>
    </r>
  </si>
  <si>
    <r>
      <rPr>
        <sz val="10"/>
        <rFont val="Arial"/>
        <charset val="134"/>
      </rPr>
      <t xml:space="preserve">888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车轮，发光灯</t>
    </r>
    <r>
      <rPr>
        <b/>
        <sz val="10"/>
        <color rgb="FFFF0000"/>
        <rFont val="Arial"/>
        <charset val="134"/>
      </rPr>
      <t xml:space="preserve">
Wheels, luminous lamps</t>
    </r>
  </si>
  <si>
    <r>
      <rPr>
        <sz val="10"/>
        <rFont val="Arial"/>
        <charset val="134"/>
      </rPr>
      <t xml:space="preserve">688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不带车体灯</t>
    </r>
    <r>
      <rPr>
        <b/>
        <sz val="10"/>
        <color rgb="FFFF0000"/>
        <rFont val="Arial"/>
        <charset val="134"/>
      </rPr>
      <t xml:space="preserve">
no body lights</t>
    </r>
  </si>
  <si>
    <t>粉色 pink
红色 red
灰色 Grey  
黄色 yellow</t>
  </si>
  <si>
    <r>
      <rPr>
        <b/>
        <sz val="9"/>
        <rFont val="新宋体"/>
        <charset val="134"/>
      </rPr>
      <t>单驱动电机、后备箱</t>
    </r>
    <r>
      <rPr>
        <b/>
        <sz val="9"/>
        <rFont val="Arial"/>
        <charset val="134"/>
      </rPr>
      <t xml:space="preserve">
</t>
    </r>
    <r>
      <rPr>
        <b/>
        <sz val="9"/>
        <rFont val="新宋体"/>
        <charset val="134"/>
      </rPr>
      <t>灯光：前大灯、前左右小灯，不带车体灯</t>
    </r>
    <r>
      <rPr>
        <b/>
        <sz val="9"/>
        <rFont val="Arial"/>
        <charset val="134"/>
      </rPr>
      <t xml:space="preserve">
</t>
    </r>
    <r>
      <rPr>
        <b/>
        <sz val="9"/>
        <color rgb="FFFF0000"/>
        <rFont val="Arial"/>
        <charset val="134"/>
      </rPr>
      <t>Single drive motor, trunk
Lighting: Front headlights, front left and right small lights, no body lights</t>
    </r>
  </si>
  <si>
    <r>
      <rPr>
        <sz val="10"/>
        <rFont val="Arial"/>
        <charset val="134"/>
      </rPr>
      <t xml:space="preserve">688
</t>
    </r>
    <r>
      <rPr>
        <b/>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带车体灯</t>
    </r>
    <r>
      <rPr>
        <b/>
        <sz val="10"/>
        <color rgb="FFFF0000"/>
        <rFont val="Arial"/>
        <charset val="134"/>
      </rPr>
      <t xml:space="preserve">
body lights</t>
    </r>
  </si>
  <si>
    <r>
      <rPr>
        <sz val="10"/>
        <rFont val="Arial"/>
        <charset val="134"/>
      </rPr>
      <t xml:space="preserve">688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带车体灯</t>
    </r>
    <r>
      <rPr>
        <b/>
        <sz val="10"/>
        <color rgb="FFFF0000"/>
        <rFont val="Arial"/>
        <charset val="134"/>
      </rPr>
      <t xml:space="preserve">
body lights</t>
    </r>
  </si>
  <si>
    <t>WBL</t>
  </si>
  <si>
    <r>
      <rPr>
        <sz val="10"/>
        <rFont val="Arial"/>
        <charset val="134"/>
      </rPr>
      <t xml:space="preserve">5588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390*1 </t>
    </r>
    <r>
      <rPr>
        <sz val="10"/>
        <rFont val="Arial"/>
        <charset val="134"/>
      </rPr>
      <t xml:space="preserve"> </t>
    </r>
    <r>
      <rPr>
        <sz val="10"/>
        <rFont val="方正粗黑宋简体"/>
        <charset val="134"/>
      </rPr>
      <t>电机</t>
    </r>
    <r>
      <rPr>
        <sz val="10"/>
        <rFont val="Arial"/>
        <charset val="134"/>
      </rPr>
      <t xml:space="preserve"> motor </t>
    </r>
  </si>
  <si>
    <t xml:space="preserve">
白色 white
粉色 pink
咖啡色 coffee
绿色 green</t>
  </si>
  <si>
    <t>75*38*48CM</t>
  </si>
  <si>
    <t>多功能早教播放器.LED灯光,音乐、380电机/6v4电瓶
Multifunctional early education player. LED lights, music, 380 motor / 6V4 battery</t>
  </si>
  <si>
    <r>
      <rPr>
        <sz val="10"/>
        <rFont val="Arial"/>
        <charset val="134"/>
      </rPr>
      <t xml:space="preserve">5188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390*1 </t>
    </r>
    <r>
      <rPr>
        <sz val="10"/>
        <rFont val="Arial"/>
        <charset val="134"/>
      </rPr>
      <t xml:space="preserve"> </t>
    </r>
    <r>
      <rPr>
        <sz val="10"/>
        <rFont val="方正粗黑宋简体"/>
        <charset val="134"/>
      </rPr>
      <t>电机</t>
    </r>
    <r>
      <rPr>
        <sz val="10"/>
        <rFont val="Arial"/>
        <charset val="134"/>
      </rPr>
      <t xml:space="preserve"> motor </t>
    </r>
  </si>
  <si>
    <t>红色 red
金色 gold
绿色 green</t>
  </si>
  <si>
    <t>5.6KG   
6.6KG</t>
  </si>
  <si>
    <r>
      <rPr>
        <sz val="10"/>
        <rFont val="Arial"/>
        <charset val="134"/>
      </rPr>
      <t xml:space="preserve">5188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390*1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</si>
  <si>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5188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390*1 </t>
    </r>
    <r>
      <rPr>
        <sz val="10"/>
        <rFont val="Arial"/>
        <charset val="134"/>
      </rPr>
      <t xml:space="preserve"> </t>
    </r>
    <r>
      <rPr>
        <sz val="10"/>
        <rFont val="方正粗黑宋简体"/>
        <charset val="134"/>
      </rPr>
      <t>电机</t>
    </r>
    <r>
      <rPr>
        <sz val="10"/>
        <rFont val="Arial"/>
        <charset val="134"/>
      </rPr>
      <t xml:space="preserve"> motor  
</t>
    </r>
    <r>
      <rPr>
        <b/>
        <sz val="10"/>
        <color rgb="FFFF0000"/>
        <rFont val="宋体"/>
        <charset val="134"/>
      </rPr>
      <t>带遥控</t>
    </r>
    <r>
      <rPr>
        <b/>
        <sz val="10"/>
        <color rgb="FFFF0000"/>
        <rFont val="Arial"/>
        <charset val="134"/>
      </rPr>
      <t xml:space="preserve">     
with remote control</t>
    </r>
  </si>
  <si>
    <r>
      <rPr>
        <sz val="10"/>
        <rFont val="Arial"/>
        <charset val="134"/>
      </rPr>
      <t xml:space="preserve">6188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390*1 </t>
    </r>
    <r>
      <rPr>
        <sz val="10"/>
        <rFont val="Arial"/>
        <charset val="134"/>
      </rPr>
      <t xml:space="preserve"> </t>
    </r>
    <r>
      <rPr>
        <sz val="10"/>
        <rFont val="方正粗黑宋简体"/>
        <charset val="134"/>
      </rPr>
      <t>电机</t>
    </r>
    <r>
      <rPr>
        <sz val="10"/>
        <rFont val="Arial"/>
        <charset val="134"/>
      </rPr>
      <t xml:space="preserve"> motor </t>
    </r>
  </si>
  <si>
    <t>4.7KG   
5.7KG</t>
  </si>
  <si>
    <t>多功能
早教播放器.LED灯光,音乐、380电机/6v4电瓶
Multifunctional early education player. LED lights, music, 380 motor / 6V4 battery</t>
  </si>
  <si>
    <r>
      <rPr>
        <b/>
        <sz val="9"/>
        <rFont val="Arial"/>
        <charset val="134"/>
      </rPr>
      <t>M07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</si>
  <si>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白黑，白红，</t>
    </r>
    <r>
      <rPr>
        <b/>
        <sz val="10"/>
        <rFont val="Arial"/>
        <charset val="134"/>
      </rPr>
      <t xml:space="preserve">
</t>
    </r>
    <r>
      <rPr>
        <b/>
        <sz val="10"/>
        <rFont val="宋体"/>
        <charset val="134"/>
      </rPr>
      <t>黄蓝，白绿，</t>
    </r>
    <r>
      <rPr>
        <b/>
        <sz val="10"/>
        <rFont val="Arial"/>
        <charset val="134"/>
      </rPr>
      <t xml:space="preserve">
White and black, 
white and red,
Yellow and blue, 
white and green,</t>
    </r>
  </si>
  <si>
    <t>102*47*71CM</t>
  </si>
  <si>
    <t>8.6KG           
10KG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</si>
  <si>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标配：单电单驱</t>
    </r>
    <r>
      <rPr>
        <b/>
        <sz val="8"/>
        <rFont val="Arial"/>
        <charset val="134"/>
      </rPr>
      <t>*</t>
    </r>
    <r>
      <rPr>
        <b/>
        <sz val="8"/>
        <rFont val="宋体"/>
        <charset val="134"/>
      </rPr>
      <t>电池</t>
    </r>
    <r>
      <rPr>
        <b/>
        <sz val="8"/>
        <rFont val="Arial"/>
        <charset val="134"/>
      </rPr>
      <t>6v4*1</t>
    </r>
    <r>
      <rPr>
        <b/>
        <sz val="8"/>
        <rFont val="宋体"/>
        <charset val="134"/>
      </rPr>
      <t>，电机</t>
    </r>
    <r>
      <rPr>
        <b/>
        <sz val="8"/>
        <rFont val="Arial"/>
        <charset val="134"/>
      </rPr>
      <t>380*1</t>
    </r>
    <r>
      <rPr>
        <b/>
        <sz val="8"/>
        <rFont val="宋体"/>
        <charset val="134"/>
      </rPr>
      <t>，早教，灯光，音乐，</t>
    </r>
    <r>
      <rPr>
        <b/>
        <sz val="8"/>
        <rFont val="Arial"/>
        <charset val="134"/>
      </rPr>
      <t xml:space="preserve">      </t>
    </r>
    <r>
      <rPr>
        <b/>
        <sz val="8"/>
        <rFont val="宋体"/>
        <charset val="134"/>
      </rPr>
      <t>一键启动开关，前进后退开关，仿真油门操作，双人座位，加大储物框，</t>
    </r>
    <r>
      <rPr>
        <b/>
        <sz val="8"/>
        <rFont val="Arial"/>
        <charset val="134"/>
      </rPr>
      <t xml:space="preserve"> 
Standard: single-battery single-drive * Battery 6v4*1, motor 380*1, early education, light, music, one-button start switch, forward and backward switch, simulated throttle operation, double seat, large storage frame,</t>
    </r>
  </si>
  <si>
    <r>
      <rPr>
        <b/>
        <sz val="8"/>
        <color rgb="FFFF0000"/>
        <rFont val="宋体"/>
        <charset val="134"/>
      </rPr>
      <t>皮座</t>
    </r>
    <r>
      <rPr>
        <b/>
        <sz val="8"/>
        <color rgb="FFFF0000"/>
        <rFont val="Arial"/>
        <charset val="134"/>
      </rPr>
      <t xml:space="preserve">Leather seats+20RMB                             </t>
    </r>
  </si>
  <si>
    <r>
      <rPr>
        <b/>
        <sz val="9"/>
        <rFont val="Arial"/>
        <charset val="134"/>
      </rPr>
      <t>M07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</si>
  <si>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中配：单电双驱</t>
    </r>
    <r>
      <rPr>
        <b/>
        <sz val="8"/>
        <rFont val="Arial"/>
        <charset val="134"/>
      </rPr>
      <t>*</t>
    </r>
    <r>
      <rPr>
        <b/>
        <sz val="8"/>
        <rFont val="宋体"/>
        <charset val="134"/>
      </rPr>
      <t>电池</t>
    </r>
    <r>
      <rPr>
        <b/>
        <sz val="8"/>
        <rFont val="Arial"/>
        <charset val="134"/>
      </rPr>
      <t>6v7*1</t>
    </r>
    <r>
      <rPr>
        <b/>
        <sz val="8"/>
        <rFont val="宋体"/>
        <charset val="134"/>
      </rPr>
      <t>，电机</t>
    </r>
    <r>
      <rPr>
        <b/>
        <sz val="8"/>
        <rFont val="Arial"/>
        <charset val="134"/>
      </rPr>
      <t>380*2</t>
    </r>
    <r>
      <rPr>
        <b/>
        <sz val="8"/>
        <rFont val="宋体"/>
        <charset val="134"/>
      </rPr>
      <t>，早教，灯光，音乐，</t>
    </r>
    <r>
      <rPr>
        <b/>
        <sz val="8"/>
        <rFont val="Arial"/>
        <charset val="134"/>
      </rPr>
      <t xml:space="preserve">         </t>
    </r>
    <r>
      <rPr>
        <b/>
        <sz val="8"/>
        <rFont val="宋体"/>
        <charset val="134"/>
      </rPr>
      <t>一键启动开关，前进后退开关，仿真油门操作，双人座位，加大储物框</t>
    </r>
    <r>
      <rPr>
        <b/>
        <sz val="8"/>
        <rFont val="Arial"/>
        <charset val="134"/>
      </rPr>
      <t xml:space="preserve">
Medium: single-electric dual-drive * battery 6v7*1, motor 380*2, early education, light, music, one-button start switch, forward and backward switch, simulated throttle operation, double seat, increase storage frame</t>
    </r>
  </si>
  <si>
    <r>
      <rPr>
        <b/>
        <sz val="8"/>
        <color rgb="FFFF0000"/>
        <rFont val="宋体"/>
        <charset val="134"/>
      </rPr>
      <t>皮座</t>
    </r>
    <r>
      <rPr>
        <b/>
        <sz val="8"/>
        <color rgb="FFFF0000"/>
        <rFont val="Arial"/>
        <charset val="134"/>
      </rPr>
      <t xml:space="preserve">Leather seats+20RMB
</t>
    </r>
    <r>
      <rPr>
        <b/>
        <sz val="8"/>
        <color rgb="FFFF0000"/>
        <rFont val="宋体"/>
        <charset val="134"/>
      </rPr>
      <t xml:space="preserve">遥控Remote control +20RMB  </t>
    </r>
    <r>
      <rPr>
        <b/>
        <sz val="8"/>
        <color rgb="FFFF0000"/>
        <rFont val="Arial"/>
        <charset val="134"/>
      </rPr>
      <t xml:space="preserve">                                   </t>
    </r>
  </si>
  <si>
    <r>
      <rPr>
        <b/>
        <sz val="9"/>
        <rFont val="Arial"/>
        <charset val="134"/>
      </rPr>
      <t>M07                        
6V4A*2</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</si>
  <si>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(6V4A*2</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高配：双电双驱</t>
    </r>
    <r>
      <rPr>
        <b/>
        <sz val="8"/>
        <rFont val="Arial"/>
        <charset val="134"/>
      </rPr>
      <t>*</t>
    </r>
    <r>
      <rPr>
        <b/>
        <sz val="8"/>
        <rFont val="宋体"/>
        <charset val="134"/>
      </rPr>
      <t>电池</t>
    </r>
    <r>
      <rPr>
        <b/>
        <sz val="8"/>
        <rFont val="Arial"/>
        <charset val="134"/>
      </rPr>
      <t>6v4*2</t>
    </r>
    <r>
      <rPr>
        <b/>
        <sz val="8"/>
        <rFont val="宋体"/>
        <charset val="134"/>
      </rPr>
      <t>，电机</t>
    </r>
    <r>
      <rPr>
        <b/>
        <sz val="8"/>
        <rFont val="Arial"/>
        <charset val="134"/>
      </rPr>
      <t>380*2</t>
    </r>
    <r>
      <rPr>
        <b/>
        <sz val="8"/>
        <rFont val="宋体"/>
        <charset val="134"/>
      </rPr>
      <t>，早教，灯光，音乐，</t>
    </r>
    <r>
      <rPr>
        <b/>
        <sz val="8"/>
        <rFont val="Arial"/>
        <charset val="134"/>
      </rPr>
      <t xml:space="preserve">          </t>
    </r>
    <r>
      <rPr>
        <b/>
        <sz val="8"/>
        <rFont val="宋体"/>
        <charset val="134"/>
      </rPr>
      <t>一键启动开关，前进后退开关，仿真油门操作，双人座位，加大储物框</t>
    </r>
    <r>
      <rPr>
        <b/>
        <sz val="8"/>
        <rFont val="Arial"/>
        <charset val="134"/>
      </rPr>
      <t xml:space="preserve">
High equipment: dual electric dual drive * battery 6v4*2, motor 380*2, early education, light, music, one-button start switch, forward and backward switch, simulated throttle operation, double seat, increase storage frame</t>
    </r>
  </si>
  <si>
    <r>
      <rPr>
        <b/>
        <sz val="9"/>
        <rFont val="Arial"/>
        <charset val="134"/>
      </rPr>
      <t>M07                        
12V4.5A*1</t>
    </r>
    <r>
      <rPr>
        <b/>
        <sz val="9"/>
        <rFont val="方正粗黑宋简体"/>
        <charset val="134"/>
      </rPr>
      <t>铅酸电池</t>
    </r>
    <r>
      <rPr>
        <b/>
        <sz val="9"/>
        <rFont val="Arial"/>
        <charset val="134"/>
      </rPr>
      <t xml:space="preserve">
Lead-acid battery
12V380*2  </t>
    </r>
    <r>
      <rPr>
        <b/>
        <sz val="9"/>
        <rFont val="方正粗黑宋简体"/>
        <charset val="134"/>
      </rPr>
      <t>电机</t>
    </r>
    <r>
      <rPr>
        <b/>
        <sz val="9"/>
        <rFont val="Arial"/>
        <charset val="134"/>
      </rPr>
      <t xml:space="preserve"> motor    </t>
    </r>
  </si>
  <si>
    <r>
      <rPr>
        <b/>
        <sz val="8"/>
        <color rgb="FFFF0000"/>
        <rFont val="Arial"/>
        <charset val="134"/>
      </rPr>
      <t>(12V4.5A*1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早教，灯光，音乐，</t>
    </r>
    <r>
      <rPr>
        <b/>
        <sz val="8"/>
        <rFont val="Arial"/>
        <charset val="134"/>
      </rPr>
      <t xml:space="preserve">          </t>
    </r>
    <r>
      <rPr>
        <b/>
        <sz val="8"/>
        <rFont val="宋体"/>
        <charset val="134"/>
      </rPr>
      <t>一键启动开关，前进后退开关，仿真油门操作，双人座位，加大储物框</t>
    </r>
    <r>
      <rPr>
        <b/>
        <sz val="8"/>
        <rFont val="Arial"/>
        <charset val="134"/>
      </rPr>
      <t xml:space="preserve">
 early education, light, music, one-button start switch, forward and backward switch, simulated throttle operation, double seat, increase storage frame</t>
    </r>
  </si>
  <si>
    <t>HMQ</t>
  </si>
  <si>
    <r>
      <rPr>
        <b/>
        <sz val="9"/>
        <rFont val="Arial"/>
        <charset val="134"/>
      </rPr>
      <t>708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</si>
  <si>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白色，绿色，</t>
    </r>
    <r>
      <rPr>
        <b/>
        <sz val="10"/>
        <rFont val="Arial"/>
        <charset val="134"/>
      </rPr>
      <t xml:space="preserve">
</t>
    </r>
    <r>
      <rPr>
        <b/>
        <sz val="10"/>
        <rFont val="宋体"/>
        <charset val="134"/>
      </rPr>
      <t>红色，</t>
    </r>
    <r>
      <rPr>
        <b/>
        <sz val="10"/>
        <rFont val="Arial"/>
        <charset val="134"/>
      </rPr>
      <t xml:space="preserve">
White, green,
red,</t>
    </r>
  </si>
  <si>
    <t>100*54*60CM</t>
  </si>
  <si>
    <t>9.75KG           
11.25KG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</si>
  <si>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音乐</t>
    </r>
    <r>
      <rPr>
        <b/>
        <sz val="8"/>
        <rFont val="Arial"/>
        <charset val="134"/>
      </rPr>
      <t>;</t>
    </r>
    <r>
      <rPr>
        <b/>
        <sz val="8"/>
        <rFont val="宋体"/>
        <charset val="134"/>
      </rPr>
      <t>英语</t>
    </r>
    <r>
      <rPr>
        <b/>
        <sz val="8"/>
        <rFont val="Arial"/>
        <charset val="134"/>
      </rPr>
      <t>;</t>
    </r>
    <r>
      <rPr>
        <b/>
        <sz val="8"/>
        <rFont val="宋体"/>
        <charset val="134"/>
      </rPr>
      <t>故事</t>
    </r>
    <r>
      <rPr>
        <b/>
        <sz val="8"/>
        <rFont val="Arial"/>
        <charset val="134"/>
      </rPr>
      <t xml:space="preserve"> MP3;USB; LED</t>
    </r>
    <r>
      <rPr>
        <b/>
        <sz val="8"/>
        <rFont val="宋体"/>
        <charset val="134"/>
      </rPr>
      <t>大灯</t>
    </r>
    <r>
      <rPr>
        <b/>
        <sz val="8"/>
        <rFont val="Arial"/>
        <charset val="134"/>
      </rPr>
      <t xml:space="preserve"> 
Music;English story;
Mp3;USD;LED Light</t>
    </r>
  </si>
  <si>
    <r>
      <rPr>
        <b/>
        <sz val="8"/>
        <color rgb="FFFF0000"/>
        <rFont val="宋体"/>
        <charset val="134"/>
      </rPr>
      <t>手动加速</t>
    </r>
    <r>
      <rPr>
        <b/>
        <sz val="8"/>
        <color rgb="FFFF0000"/>
        <rFont val="Arial"/>
        <charset val="134"/>
      </rPr>
      <t xml:space="preserve">                                                                  
Manual throttle acceleration+15RMB 
</t>
    </r>
    <r>
      <rPr>
        <b/>
        <sz val="8"/>
        <color rgb="FFFF0000"/>
        <rFont val="宋体"/>
        <charset val="134"/>
      </rPr>
      <t>皮座</t>
    </r>
    <r>
      <rPr>
        <b/>
        <sz val="8"/>
        <color rgb="FFFF0000"/>
        <rFont val="Arial"/>
        <charset val="134"/>
      </rPr>
      <t>Leather seats+7RMB 
EVA</t>
    </r>
    <r>
      <rPr>
        <b/>
        <sz val="8"/>
        <color rgb="FFFF0000"/>
        <rFont val="宋体"/>
        <charset val="134"/>
      </rPr>
      <t>发泡轮</t>
    </r>
    <r>
      <rPr>
        <b/>
        <sz val="8"/>
        <color rgb="FFFF0000"/>
        <rFont val="Arial"/>
        <charset val="134"/>
      </rPr>
      <t xml:space="preserve"> EVA foam wheel+40RMB   </t>
    </r>
  </si>
  <si>
    <r>
      <rPr>
        <b/>
        <sz val="9"/>
        <rFont val="Arial"/>
        <charset val="134"/>
      </rPr>
      <t>A708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</si>
  <si>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白色，灰色，</t>
    </r>
    <r>
      <rPr>
        <b/>
        <sz val="10"/>
        <rFont val="Arial"/>
        <charset val="134"/>
      </rPr>
      <t xml:space="preserve">
</t>
    </r>
    <r>
      <rPr>
        <b/>
        <sz val="10"/>
        <rFont val="宋体"/>
        <charset val="134"/>
      </rPr>
      <t>红色，</t>
    </r>
    <r>
      <rPr>
        <b/>
        <sz val="10"/>
        <rFont val="Arial"/>
        <charset val="134"/>
      </rPr>
      <t xml:space="preserve">
White, grey,
red,</t>
    </r>
  </si>
  <si>
    <t>XZ</t>
  </si>
  <si>
    <r>
      <rPr>
        <b/>
        <sz val="9"/>
        <rFont val="Arial"/>
        <charset val="134"/>
      </rPr>
      <t xml:space="preserve">937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</si>
  <si>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米色，绿色，</t>
    </r>
    <r>
      <rPr>
        <b/>
        <sz val="10"/>
        <rFont val="Arial"/>
        <charset val="134"/>
      </rPr>
      <t xml:space="preserve">
</t>
    </r>
    <r>
      <rPr>
        <b/>
        <sz val="10"/>
        <rFont val="宋体"/>
        <charset val="134"/>
      </rPr>
      <t>红色，</t>
    </r>
    <r>
      <rPr>
        <b/>
        <sz val="10"/>
        <rFont val="Arial"/>
        <charset val="134"/>
      </rPr>
      <t xml:space="preserve">
Beige, green,
red,</t>
    </r>
  </si>
  <si>
    <t>81*36*68CM</t>
  </si>
  <si>
    <t>6KG           
7.5KG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</si>
  <si>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音乐，灯光，早教，蓝牙连接手机，</t>
    </r>
    <r>
      <rPr>
        <b/>
        <sz val="8"/>
        <rFont val="Arial"/>
        <charset val="134"/>
      </rPr>
      <t>USB</t>
    </r>
    <r>
      <rPr>
        <b/>
        <sz val="8"/>
        <rFont val="宋体"/>
        <charset val="134"/>
      </rPr>
      <t>插口，</t>
    </r>
    <r>
      <rPr>
        <b/>
        <sz val="8"/>
        <rFont val="Arial"/>
        <charset val="134"/>
      </rPr>
      <t xml:space="preserve">
Music, lighting, early education, Bluetooth phone connection, USB port,</t>
    </r>
  </si>
  <si>
    <r>
      <rPr>
        <b/>
        <sz val="8"/>
        <color rgb="FFFF0000"/>
        <rFont val="宋体"/>
        <charset val="134"/>
      </rPr>
      <t>遥控</t>
    </r>
    <r>
      <rPr>
        <b/>
        <sz val="8"/>
        <color rgb="FFFF0000"/>
        <rFont val="Arial"/>
        <charset val="134"/>
      </rPr>
      <t xml:space="preserve">Remote control +25RMB                 </t>
    </r>
  </si>
  <si>
    <r>
      <rPr>
        <b/>
        <sz val="9"/>
        <rFont val="Arial"/>
        <charset val="134"/>
      </rPr>
      <t xml:space="preserve">937                         
</t>
    </r>
    <r>
      <rPr>
        <b/>
        <sz val="9"/>
        <color rgb="FFFF0000"/>
        <rFont val="Arial"/>
        <charset val="134"/>
      </rPr>
      <t>6V7A*1</t>
    </r>
    <r>
      <rPr>
        <b/>
        <sz val="9"/>
        <rFont val="方正粗黑宋简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</si>
  <si>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音乐，灯光，早教，蓝牙连接手机，</t>
    </r>
    <r>
      <rPr>
        <b/>
        <sz val="8"/>
        <rFont val="Arial"/>
        <charset val="134"/>
      </rPr>
      <t>USB</t>
    </r>
    <r>
      <rPr>
        <b/>
        <sz val="8"/>
        <rFont val="宋体"/>
        <charset val="134"/>
      </rPr>
      <t>插口，</t>
    </r>
    <r>
      <rPr>
        <b/>
        <sz val="8"/>
        <rFont val="Arial"/>
        <charset val="134"/>
      </rPr>
      <t xml:space="preserve">
Music, lighting, early education, Bluetooth phone connection, USB port,</t>
    </r>
  </si>
  <si>
    <r>
      <rPr>
        <b/>
        <sz val="9"/>
        <rFont val="Arial"/>
        <charset val="134"/>
      </rPr>
      <t xml:space="preserve">936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6V380*1  </t>
    </r>
    <r>
      <rPr>
        <b/>
        <sz val="9"/>
        <rFont val="方正粗黑宋简体"/>
        <charset val="134"/>
      </rPr>
      <t>电机</t>
    </r>
    <r>
      <rPr>
        <b/>
        <sz val="9"/>
        <rFont val="Arial"/>
        <charset val="134"/>
      </rPr>
      <t xml:space="preserve"> motor    </t>
    </r>
  </si>
  <si>
    <r>
      <rPr>
        <b/>
        <sz val="10"/>
        <rFont val="宋体"/>
        <charset val="134"/>
      </rPr>
      <t>黄色，蓝色，</t>
    </r>
    <r>
      <rPr>
        <b/>
        <sz val="10"/>
        <rFont val="Arial"/>
        <charset val="134"/>
      </rPr>
      <t xml:space="preserve">
</t>
    </r>
    <r>
      <rPr>
        <b/>
        <sz val="10"/>
        <rFont val="宋体"/>
        <charset val="134"/>
      </rPr>
      <t>红色，</t>
    </r>
    <r>
      <rPr>
        <b/>
        <sz val="10"/>
        <rFont val="Arial"/>
        <charset val="134"/>
      </rPr>
      <t xml:space="preserve">
Beige, green,
red,</t>
    </r>
  </si>
  <si>
    <t>77*43*58CM</t>
  </si>
  <si>
    <t>5.8KG           
6.5KG</t>
  </si>
  <si>
    <r>
      <rPr>
        <b/>
        <sz val="9"/>
        <rFont val="Arial"/>
        <charset val="134"/>
      </rPr>
      <t xml:space="preserve">936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6V380*1 </t>
    </r>
    <r>
      <rPr>
        <b/>
        <sz val="9"/>
        <rFont val="Arial"/>
        <charset val="134"/>
      </rPr>
      <t xml:space="preserve"> </t>
    </r>
    <r>
      <rPr>
        <b/>
        <sz val="9"/>
        <rFont val="方正粗黑宋简体"/>
        <charset val="134"/>
      </rPr>
      <t>电机</t>
    </r>
    <r>
      <rPr>
        <b/>
        <sz val="9"/>
        <rFont val="Arial"/>
        <charset val="134"/>
      </rPr>
      <t xml:space="preserve"> motor    </t>
    </r>
  </si>
  <si>
    <r>
      <rPr>
        <b/>
        <sz val="9"/>
        <rFont val="Arial"/>
        <charset val="134"/>
      </rPr>
      <t xml:space="preserve">936                         
</t>
    </r>
    <r>
      <rPr>
        <b/>
        <sz val="9"/>
        <color rgb="FFFF0000"/>
        <rFont val="Arial"/>
        <charset val="134"/>
      </rPr>
      <t>6V7A*1</t>
    </r>
    <r>
      <rPr>
        <b/>
        <sz val="9"/>
        <rFont val="方正粗黑宋简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方正粗黑宋简体"/>
        <charset val="134"/>
      </rPr>
      <t>电机</t>
    </r>
    <r>
      <rPr>
        <b/>
        <sz val="9"/>
        <rFont val="Arial"/>
        <charset val="134"/>
      </rPr>
      <t xml:space="preserve"> motor    </t>
    </r>
  </si>
  <si>
    <t>LB</t>
  </si>
  <si>
    <r>
      <rPr>
        <b/>
        <sz val="9"/>
        <rFont val="Arial"/>
        <charset val="134"/>
      </rPr>
      <t xml:space="preserve">6188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</si>
  <si>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桔，粉，红，绿，</t>
    </r>
    <r>
      <rPr>
        <b/>
        <sz val="10"/>
        <rFont val="Arial"/>
        <charset val="134"/>
      </rPr>
      <t xml:space="preserve">
Orange, pink, red, green,</t>
    </r>
  </si>
  <si>
    <t>83*45*66CM</t>
  </si>
  <si>
    <t>6.6KG           
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</si>
  <si>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音乐灯光，</t>
    </r>
    <r>
      <rPr>
        <b/>
        <sz val="8"/>
        <rFont val="Arial"/>
        <charset val="134"/>
      </rPr>
      <t>-</t>
    </r>
    <r>
      <rPr>
        <b/>
        <sz val="8"/>
        <rFont val="宋体"/>
        <charset val="134"/>
      </rPr>
      <t>键启蓝牙动，</t>
    </r>
    <r>
      <rPr>
        <b/>
        <sz val="8"/>
        <rFont val="Arial"/>
        <charset val="134"/>
      </rPr>
      <t>USB MP3</t>
    </r>
    <r>
      <rPr>
        <b/>
        <sz val="8"/>
        <rFont val="宋体"/>
        <charset val="134"/>
      </rPr>
      <t>，前进后退，</t>
    </r>
    <r>
      <rPr>
        <b/>
        <sz val="8"/>
        <rFont val="Arial"/>
        <charset val="134"/>
      </rPr>
      <t xml:space="preserve">
Music light, - key start Bluetooth, USB MP3, forward and backward,</t>
    </r>
  </si>
  <si>
    <r>
      <rPr>
        <b/>
        <sz val="9"/>
        <rFont val="Arial"/>
        <charset val="134"/>
      </rPr>
      <t>6188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</si>
  <si>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9"/>
        <rFont val="Arial"/>
        <charset val="134"/>
      </rPr>
      <t>6188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</si>
  <si>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Arial"/>
        <charset val="134"/>
      </rPr>
      <t xml:space="preserve">601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6V380*1  </t>
    </r>
    <r>
      <rPr>
        <b/>
        <sz val="10"/>
        <rFont val="方正粗黑宋简体"/>
        <charset val="134"/>
      </rPr>
      <t>电机</t>
    </r>
    <r>
      <rPr>
        <b/>
        <sz val="10"/>
        <rFont val="Arial"/>
        <charset val="134"/>
      </rPr>
      <t xml:space="preserve"> motor    </t>
    </r>
  </si>
  <si>
    <r>
      <rPr>
        <b/>
        <sz val="10"/>
        <rFont val="宋体"/>
        <charset val="134"/>
      </rPr>
      <t>白，粉，</t>
    </r>
    <r>
      <rPr>
        <b/>
        <sz val="10"/>
        <rFont val="Arial"/>
        <charset val="134"/>
      </rPr>
      <t xml:space="preserve">
</t>
    </r>
    <r>
      <rPr>
        <b/>
        <sz val="10"/>
        <rFont val="宋体"/>
        <charset val="134"/>
      </rPr>
      <t>蓝，绿，</t>
    </r>
    <r>
      <rPr>
        <b/>
        <sz val="10"/>
        <rFont val="Arial"/>
        <charset val="134"/>
      </rPr>
      <t xml:space="preserve">
White, pink,
 blue, green,</t>
    </r>
  </si>
  <si>
    <t>73*55*37CM</t>
  </si>
  <si>
    <t>4.4KG           
5.4KG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</si>
  <si>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经典意大利木兰车外观设计，造型复古优雅，全车采用环保料，配备安全靠背，早教音乐，车头大灯。</t>
    </r>
    <r>
      <rPr>
        <b/>
        <sz val="8"/>
        <rFont val="Arial"/>
        <charset val="134"/>
      </rPr>
      <t xml:space="preserve">
Classic Italian Magnolia car design, retro elegant shape, the whole car uses environmental protection materials, equipped with safety back, early education music, headlights.</t>
    </r>
  </si>
  <si>
    <r>
      <rPr>
        <sz val="8"/>
        <rFont val="Arial"/>
        <charset val="134"/>
      </rPr>
      <t xml:space="preserve">CE GCC </t>
    </r>
    <r>
      <rPr>
        <sz val="8"/>
        <rFont val="宋体"/>
        <charset val="134"/>
      </rPr>
      <t>美国认证</t>
    </r>
    <r>
      <rPr>
        <sz val="8"/>
        <rFont val="Arial"/>
        <charset val="134"/>
      </rPr>
      <t xml:space="preserve">
</t>
    </r>
    <r>
      <rPr>
        <sz val="8"/>
        <rFont val="宋体"/>
        <charset val="134"/>
      </rPr>
      <t>整柜可装</t>
    </r>
    <r>
      <rPr>
        <sz val="8"/>
        <rFont val="Arial"/>
        <charset val="134"/>
      </rPr>
      <t>945</t>
    </r>
    <r>
      <rPr>
        <sz val="8"/>
        <rFont val="宋体"/>
        <charset val="134"/>
      </rPr>
      <t>件</t>
    </r>
  </si>
  <si>
    <t>HLW</t>
  </si>
  <si>
    <r>
      <rPr>
        <sz val="10"/>
        <rFont val="Arial"/>
        <charset val="134"/>
      </rPr>
      <t xml:space="preserve">1888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</si>
  <si>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玫红</t>
    </r>
    <r>
      <rPr>
        <b/>
        <sz val="10"/>
        <rFont val="Arial"/>
        <charset val="134"/>
      </rPr>
      <t xml:space="preserve"> 
Rose red
</t>
    </r>
    <r>
      <rPr>
        <b/>
        <sz val="10"/>
        <rFont val="宋体"/>
        <charset val="134"/>
      </rPr>
      <t>奶油咖</t>
    </r>
    <r>
      <rPr>
        <b/>
        <sz val="10"/>
        <rFont val="Arial"/>
        <charset val="134"/>
      </rPr>
      <t xml:space="preserve">  
Milky white
</t>
    </r>
    <r>
      <rPr>
        <b/>
        <sz val="10"/>
        <rFont val="宋体"/>
        <charset val="134"/>
      </rPr>
      <t>奶油粉</t>
    </r>
    <r>
      <rPr>
        <b/>
        <sz val="10"/>
        <rFont val="Arial"/>
        <charset val="134"/>
      </rPr>
      <t xml:space="preserve"> 
Cream pink</t>
    </r>
  </si>
  <si>
    <t>115*52*86CM</t>
  </si>
  <si>
    <t>10KG           
11.5KG</t>
  </si>
  <si>
    <r>
      <rPr>
        <b/>
        <sz val="10"/>
        <rFont val="宋体"/>
        <charset val="134"/>
      </rPr>
      <t>大电瓶，双电机，前后双座位、金属碳钢护栏</t>
    </r>
    <r>
      <rPr>
        <b/>
        <sz val="10"/>
        <rFont val="Arial"/>
        <charset val="134"/>
      </rPr>
      <t xml:space="preserve"> </t>
    </r>
    <r>
      <rPr>
        <b/>
        <sz val="10"/>
        <rFont val="宋体"/>
        <charset val="134"/>
      </rPr>
      <t>，多功能中控操作面板，环保车身、防滑轮胎。</t>
    </r>
    <r>
      <rPr>
        <b/>
        <sz val="10"/>
        <color rgb="FFFF0000"/>
        <rFont val="Arial"/>
        <charset val="134"/>
      </rPr>
      <t xml:space="preserve">
Large battery, dual motors, dual seats at the front and rear, metal carbon steel guardrail, multi-functional central control operation panel, eco-friendly body, anti-slip tires.</t>
    </r>
  </si>
  <si>
    <r>
      <rPr>
        <b/>
        <sz val="9"/>
        <color rgb="FF0070C0"/>
        <rFont val="Arial"/>
        <charset val="134"/>
      </rPr>
      <t xml:space="preserve">
</t>
    </r>
    <r>
      <rPr>
        <b/>
        <sz val="9"/>
        <color rgb="FF0070C0"/>
        <rFont val="宋体"/>
        <charset val="134"/>
      </rPr>
      <t>皮座椅</t>
    </r>
    <r>
      <rPr>
        <b/>
        <sz val="9"/>
        <color rgb="FF0070C0"/>
        <rFont val="Arial"/>
        <charset val="134"/>
      </rPr>
      <t>Leather seats+15RMB                             
EVA</t>
    </r>
    <r>
      <rPr>
        <b/>
        <sz val="9"/>
        <color rgb="FF0070C0"/>
        <rFont val="宋体"/>
        <charset val="134"/>
      </rPr>
      <t>发泡轮</t>
    </r>
    <r>
      <rPr>
        <b/>
        <sz val="9"/>
        <color rgb="FF0070C0"/>
        <rFont val="Arial"/>
        <charset val="134"/>
      </rPr>
      <t xml:space="preserve"> EVA foam wheel+55RMB  
</t>
    </r>
    <r>
      <rPr>
        <b/>
        <sz val="9"/>
        <color rgb="FF0070C0"/>
        <rFont val="宋体"/>
        <charset val="134"/>
      </rPr>
      <t>手动加速</t>
    </r>
    <r>
      <rPr>
        <b/>
        <sz val="9"/>
        <color rgb="FF0070C0"/>
        <rFont val="Arial"/>
        <charset val="134"/>
      </rPr>
      <t xml:space="preserve">                                                                  
Manual throttle acceleration+13RMB                  </t>
    </r>
  </si>
  <si>
    <r>
      <rPr>
        <sz val="8"/>
        <rFont val="Arial"/>
        <charset val="134"/>
      </rPr>
      <t xml:space="preserve">ISO9001/3C/EN71/CE/ 62115/GCC/CCPSA
</t>
    </r>
    <r>
      <rPr>
        <sz val="8"/>
        <rFont val="宋体"/>
        <charset val="134"/>
      </rPr>
      <t>整柜可装</t>
    </r>
    <r>
      <rPr>
        <sz val="8"/>
        <rFont val="Arial"/>
        <charset val="134"/>
      </rPr>
      <t>445</t>
    </r>
    <r>
      <rPr>
        <sz val="8"/>
        <rFont val="宋体"/>
        <charset val="134"/>
      </rPr>
      <t>件</t>
    </r>
  </si>
  <si>
    <r>
      <rPr>
        <sz val="10"/>
        <rFont val="Arial"/>
        <charset val="134"/>
      </rPr>
      <t xml:space="preserve">1888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遥控</t>
    </r>
    <r>
      <rPr>
        <sz val="10"/>
        <rFont val="Arial"/>
        <charset val="134"/>
      </rPr>
      <t xml:space="preserve">
</t>
    </r>
    <r>
      <rPr>
        <b/>
        <sz val="10"/>
        <color rgb="FFFF0000"/>
        <rFont val="Arial"/>
        <charset val="134"/>
      </rPr>
      <t>+ Remote control</t>
    </r>
  </si>
  <si>
    <r>
      <rPr>
        <sz val="10"/>
        <rFont val="Arial"/>
        <charset val="134"/>
      </rPr>
      <t xml:space="preserve">1899-2A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后备箱</t>
    </r>
    <r>
      <rPr>
        <sz val="10"/>
        <rFont val="Arial"/>
        <charset val="134"/>
      </rPr>
      <t xml:space="preserve">
</t>
    </r>
    <r>
      <rPr>
        <b/>
        <sz val="10"/>
        <color rgb="FFFF0000"/>
        <rFont val="Arial"/>
        <charset val="134"/>
      </rPr>
      <t xml:space="preserve">+ Rear storage compartment   </t>
    </r>
  </si>
  <si>
    <r>
      <rPr>
        <b/>
        <sz val="10"/>
        <rFont val="宋体"/>
        <charset val="134"/>
      </rPr>
      <t>绿色</t>
    </r>
    <r>
      <rPr>
        <b/>
        <sz val="10"/>
        <rFont val="Arial"/>
        <charset val="134"/>
      </rPr>
      <t xml:space="preserve"> green
</t>
    </r>
    <r>
      <rPr>
        <b/>
        <sz val="10"/>
        <rFont val="宋体"/>
        <charset val="134"/>
      </rPr>
      <t>粉色</t>
    </r>
    <r>
      <rPr>
        <b/>
        <sz val="10"/>
        <rFont val="Arial"/>
        <charset val="134"/>
      </rPr>
      <t xml:space="preserve"> pink
</t>
    </r>
    <r>
      <rPr>
        <b/>
        <sz val="10"/>
        <rFont val="宋体"/>
        <charset val="134"/>
      </rPr>
      <t>黄色</t>
    </r>
    <r>
      <rPr>
        <b/>
        <sz val="10"/>
        <rFont val="Arial"/>
        <charset val="134"/>
      </rPr>
      <t xml:space="preserve"> yellow</t>
    </r>
  </si>
  <si>
    <t>113*48*86CM</t>
  </si>
  <si>
    <t>8.55KG          
9.85KG</t>
  </si>
  <si>
    <r>
      <rPr>
        <b/>
        <sz val="10"/>
        <rFont val="宋体"/>
        <charset val="134"/>
      </rPr>
      <t>采用大电瓶、双电机、有音乐，</t>
    </r>
    <r>
      <rPr>
        <b/>
        <sz val="10"/>
        <rFont val="Arial"/>
        <charset val="134"/>
      </rPr>
      <t>USB</t>
    </r>
    <r>
      <rPr>
        <b/>
        <sz val="10"/>
        <rFont val="宋体"/>
        <charset val="134"/>
      </rPr>
      <t>，早教，灯光，仿真单坐、环保车身、防滑轮胎，有辅助轮。有后备箱。</t>
    </r>
    <r>
      <rPr>
        <b/>
        <sz val="10"/>
        <rFont val="Arial"/>
        <charset val="134"/>
      </rPr>
      <t xml:space="preserve">
</t>
    </r>
    <r>
      <rPr>
        <b/>
        <sz val="10"/>
        <color rgb="FFFF0000"/>
        <rFont val="Arial"/>
        <charset val="134"/>
      </rPr>
      <t>Equipped with large batteries, dual motors, music, USB, early education functions, lighting, simulated single seat, environmentally friendly body, anti-slip tires, and auxiliary wheels. There is a trunk.</t>
    </r>
  </si>
  <si>
    <t xml:space="preserve">遥控Remote control +25RMB     
EVA发泡胎EVAfoam tire+40RMB  
皮座椅Leather seats+15RMB            </t>
  </si>
  <si>
    <r>
      <rPr>
        <sz val="10"/>
        <rFont val="Arial"/>
        <charset val="134"/>
      </rPr>
      <t xml:space="preserve">1899-2A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后备箱</t>
    </r>
    <r>
      <rPr>
        <sz val="10"/>
        <rFont val="Arial"/>
        <charset val="134"/>
      </rPr>
      <t xml:space="preserve">
</t>
    </r>
    <r>
      <rPr>
        <b/>
        <sz val="10"/>
        <color rgb="FFFF0000"/>
        <rFont val="Arial"/>
        <charset val="134"/>
      </rPr>
      <t xml:space="preserve">+ Rear storage compartment  </t>
    </r>
    <r>
      <rPr>
        <sz val="10"/>
        <rFont val="Arial"/>
        <charset val="134"/>
      </rPr>
      <t xml:space="preserve">
+</t>
    </r>
    <r>
      <rPr>
        <sz val="10"/>
        <rFont val="宋体"/>
        <charset val="134"/>
      </rPr>
      <t>手转把油门</t>
    </r>
    <r>
      <rPr>
        <sz val="10"/>
        <rFont val="Arial"/>
        <charset val="134"/>
      </rPr>
      <t xml:space="preserve">
</t>
    </r>
    <r>
      <rPr>
        <b/>
        <sz val="10"/>
        <color rgb="FFFF0000"/>
        <rFont val="Arial"/>
        <charset val="134"/>
      </rPr>
      <t>+Turn the handle to start the throttle.</t>
    </r>
  </si>
  <si>
    <r>
      <rPr>
        <sz val="10"/>
        <rFont val="Arial"/>
        <charset val="134"/>
      </rPr>
      <t xml:space="preserve">1889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方正粗黑宋简体"/>
        <charset val="134"/>
      </rPr>
      <t>电机</t>
    </r>
    <r>
      <rPr>
        <sz val="10"/>
        <rFont val="Arial"/>
        <charset val="134"/>
      </rPr>
      <t xml:space="preserve"> motor</t>
    </r>
  </si>
  <si>
    <t xml:space="preserve">115*52*86CM </t>
  </si>
  <si>
    <t>10KG               
11.5KG</t>
  </si>
  <si>
    <r>
      <rPr>
        <b/>
        <sz val="10"/>
        <rFont val="宋体"/>
        <charset val="134"/>
      </rPr>
      <t>配有双座位、金属碳钢护栏，灯光、早教功能、环保车身、音乐、故事，电量显示、、防滑轮胎、三角稳固车身。</t>
    </r>
    <r>
      <rPr>
        <b/>
        <sz val="10"/>
        <rFont val="Arial"/>
        <charset val="134"/>
      </rPr>
      <t xml:space="preserve">
</t>
    </r>
    <r>
      <rPr>
        <b/>
        <sz val="10"/>
        <color rgb="FFFF0000"/>
        <rFont val="Arial"/>
        <charset val="134"/>
      </rPr>
      <t>Equipped with two seats, metal carbon steel guardrails, lighting, early education functions, environmentally friendly body, music, stories, battery level display, anti-slip tires, and triangular stable body.</t>
    </r>
  </si>
  <si>
    <t xml:space="preserve">遥控Remote control +25RMB     
EVA发泡胎EVAfoam tire+60RMB  
皮座椅Leather seats+15RMB            </t>
  </si>
  <si>
    <t>ISO9001/3C/EN71/GCC</t>
  </si>
  <si>
    <r>
      <rPr>
        <sz val="10"/>
        <rFont val="Arial"/>
        <charset val="134"/>
      </rPr>
      <t xml:space="preserve">1889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方正粗黑宋简体"/>
        <charset val="134"/>
      </rPr>
      <t>电机</t>
    </r>
    <r>
      <rPr>
        <sz val="10"/>
        <rFont val="Arial"/>
        <charset val="134"/>
      </rPr>
      <t xml:space="preserve"> motor
+</t>
    </r>
    <r>
      <rPr>
        <sz val="10"/>
        <rFont val="宋体"/>
        <charset val="134"/>
      </rPr>
      <t>手转把油门</t>
    </r>
    <r>
      <rPr>
        <sz val="10"/>
        <rFont val="Arial"/>
        <charset val="134"/>
      </rPr>
      <t xml:space="preserve">
</t>
    </r>
    <r>
      <rPr>
        <b/>
        <sz val="10"/>
        <color rgb="FFFF0000"/>
        <rFont val="Arial"/>
        <charset val="134"/>
      </rPr>
      <t>+Turn the handle to start the throttle.</t>
    </r>
  </si>
  <si>
    <r>
      <rPr>
        <b/>
        <sz val="9"/>
        <rFont val="Arial"/>
        <charset val="134"/>
      </rPr>
      <t>5188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</si>
  <si>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绿色、红色、</t>
    </r>
    <r>
      <rPr>
        <b/>
        <sz val="10"/>
        <rFont val="Arial"/>
        <charset val="134"/>
      </rPr>
      <t xml:space="preserve">
</t>
    </r>
    <r>
      <rPr>
        <b/>
        <sz val="10"/>
        <rFont val="宋体"/>
        <charset val="134"/>
      </rPr>
      <t>金色、</t>
    </r>
    <r>
      <rPr>
        <b/>
        <sz val="10"/>
        <rFont val="Arial"/>
        <charset val="134"/>
      </rPr>
      <t xml:space="preserve">
Green, red,
Golden,</t>
    </r>
  </si>
  <si>
    <t>85*48*58CM</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</si>
  <si>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独立电源开关，</t>
    </r>
    <r>
      <rPr>
        <b/>
        <sz val="8"/>
        <rFont val="Arial"/>
        <charset val="134"/>
      </rPr>
      <t>6V4</t>
    </r>
    <r>
      <rPr>
        <b/>
        <sz val="8"/>
        <rFont val="宋体"/>
        <charset val="134"/>
      </rPr>
      <t>电瓶，</t>
    </r>
    <r>
      <rPr>
        <b/>
        <sz val="8"/>
        <rFont val="Arial"/>
        <charset val="134"/>
      </rPr>
      <t>380</t>
    </r>
    <r>
      <rPr>
        <b/>
        <sz val="8"/>
        <rFont val="宋体"/>
        <charset val="134"/>
      </rPr>
      <t>电机，独立灯光开关，音乐，</t>
    </r>
    <r>
      <rPr>
        <b/>
        <sz val="8"/>
        <rFont val="Arial"/>
        <charset val="134"/>
      </rPr>
      <t>USB,mp3</t>
    </r>
    <r>
      <rPr>
        <b/>
        <sz val="8"/>
        <rFont val="宋体"/>
        <charset val="134"/>
      </rPr>
      <t>插口，</t>
    </r>
    <r>
      <rPr>
        <b/>
        <sz val="8"/>
        <rFont val="Arial"/>
        <charset val="134"/>
      </rPr>
      <t>LED</t>
    </r>
    <r>
      <rPr>
        <b/>
        <sz val="8"/>
        <rFont val="宋体"/>
        <charset val="134"/>
      </rPr>
      <t>灯光，</t>
    </r>
    <r>
      <rPr>
        <b/>
        <sz val="8"/>
        <rFont val="Arial"/>
        <charset val="134"/>
      </rPr>
      <t xml:space="preserve">
Independent power switch, 6V4 battery, 380 motor, independent light switch, music, USB,mp3 jack, LED light, </t>
    </r>
  </si>
  <si>
    <r>
      <rPr>
        <b/>
        <sz val="9"/>
        <rFont val="Arial"/>
        <charset val="134"/>
      </rPr>
      <t>5188                             
6V7A*1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</si>
  <si>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独立电源开关，</t>
    </r>
    <r>
      <rPr>
        <b/>
        <sz val="8"/>
        <rFont val="Arial"/>
        <charset val="134"/>
      </rPr>
      <t>6V7</t>
    </r>
    <r>
      <rPr>
        <b/>
        <sz val="8"/>
        <rFont val="宋体"/>
        <charset val="134"/>
      </rPr>
      <t>电瓶，</t>
    </r>
    <r>
      <rPr>
        <b/>
        <sz val="8"/>
        <rFont val="Arial"/>
        <charset val="134"/>
      </rPr>
      <t>380</t>
    </r>
    <r>
      <rPr>
        <b/>
        <sz val="8"/>
        <rFont val="宋体"/>
        <charset val="134"/>
      </rPr>
      <t>电机，独立灯光开关，音乐，</t>
    </r>
    <r>
      <rPr>
        <b/>
        <sz val="8"/>
        <rFont val="Arial"/>
        <charset val="134"/>
      </rPr>
      <t>USB,mp3</t>
    </r>
    <r>
      <rPr>
        <b/>
        <sz val="8"/>
        <rFont val="宋体"/>
        <charset val="134"/>
      </rPr>
      <t>插口，</t>
    </r>
    <r>
      <rPr>
        <b/>
        <sz val="8"/>
        <rFont val="Arial"/>
        <charset val="134"/>
      </rPr>
      <t>LED</t>
    </r>
    <r>
      <rPr>
        <b/>
        <sz val="8"/>
        <rFont val="宋体"/>
        <charset val="134"/>
      </rPr>
      <t>灯光，</t>
    </r>
    <r>
      <rPr>
        <b/>
        <sz val="8"/>
        <rFont val="Arial"/>
        <charset val="134"/>
      </rPr>
      <t xml:space="preserve">
Independent power switch, 6V4 battery, 380 motor, independent light switch, music, USB,mp3 jack, LED light, </t>
    </r>
  </si>
  <si>
    <r>
      <rPr>
        <b/>
        <sz val="9"/>
        <rFont val="Arial"/>
        <charset val="134"/>
      </rPr>
      <t>5188                             
6V7A*1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r>
      <rPr>
        <b/>
        <sz val="9"/>
        <rFont val="宋体"/>
        <charset val="134"/>
      </rPr>
      <t>遥控</t>
    </r>
    <r>
      <rPr>
        <b/>
        <sz val="9"/>
        <rFont val="Arial"/>
        <charset val="134"/>
      </rPr>
      <t xml:space="preserve">
Remote control   </t>
    </r>
  </si>
  <si>
    <t>TTXB</t>
  </si>
  <si>
    <r>
      <rPr>
        <b/>
        <sz val="9"/>
        <rFont val="Arial"/>
        <charset val="134"/>
      </rPr>
      <t>7788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</si>
  <si>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黄色、红色、</t>
    </r>
    <r>
      <rPr>
        <b/>
        <sz val="10"/>
        <rFont val="Arial"/>
        <charset val="134"/>
      </rPr>
      <t xml:space="preserve">
</t>
    </r>
    <r>
      <rPr>
        <b/>
        <sz val="10"/>
        <rFont val="宋体"/>
        <charset val="134"/>
      </rPr>
      <t>白色、</t>
    </r>
    <r>
      <rPr>
        <b/>
        <sz val="10"/>
        <rFont val="Arial"/>
        <charset val="134"/>
      </rPr>
      <t xml:space="preserve"> </t>
    </r>
    <r>
      <rPr>
        <b/>
        <sz val="10"/>
        <rFont val="宋体"/>
        <charset val="134"/>
      </rPr>
      <t>粉色、</t>
    </r>
    <r>
      <rPr>
        <b/>
        <sz val="10"/>
        <rFont val="Arial"/>
        <charset val="134"/>
      </rPr>
      <t xml:space="preserve">
Yellow, red,
White, pink,</t>
    </r>
  </si>
  <si>
    <t>82*52*58CM</t>
  </si>
  <si>
    <t>7.5KG           
8.5KG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</si>
  <si>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一键启动、灯光、</t>
    </r>
    <r>
      <rPr>
        <b/>
        <sz val="8"/>
        <rFont val="Arial"/>
        <charset val="134"/>
      </rPr>
      <t>MP3</t>
    </r>
    <r>
      <rPr>
        <b/>
        <sz val="8"/>
        <rFont val="宋体"/>
        <charset val="134"/>
      </rPr>
      <t>接口、音乐、电量显示、</t>
    </r>
    <r>
      <rPr>
        <b/>
        <sz val="8"/>
        <rFont val="Arial"/>
        <charset val="134"/>
      </rPr>
      <t>USB</t>
    </r>
    <r>
      <rPr>
        <b/>
        <sz val="8"/>
        <rFont val="宋体"/>
        <charset val="134"/>
      </rPr>
      <t>接口</t>
    </r>
    <r>
      <rPr>
        <b/>
        <sz val="8"/>
        <rFont val="Arial"/>
        <charset val="134"/>
      </rPr>
      <t xml:space="preserve">
One-click start, light, MP3 interface, music, power display, USB interface</t>
    </r>
  </si>
  <si>
    <r>
      <rPr>
        <b/>
        <sz val="9"/>
        <rFont val="Arial"/>
        <charset val="134"/>
      </rPr>
      <t>7788                                 
12V4A*1</t>
    </r>
    <r>
      <rPr>
        <b/>
        <sz val="9"/>
        <rFont val="方正粗黑宋简体"/>
        <charset val="134"/>
      </rPr>
      <t>铅酸电池</t>
    </r>
    <r>
      <rPr>
        <b/>
        <sz val="9"/>
        <rFont val="Arial"/>
        <charset val="134"/>
      </rPr>
      <t xml:space="preserve">
Lead-acid battery
12V380*2 </t>
    </r>
    <r>
      <rPr>
        <b/>
        <sz val="9"/>
        <rFont val="方正粗黑宋简体"/>
        <charset val="134"/>
      </rPr>
      <t>电机</t>
    </r>
    <r>
      <rPr>
        <b/>
        <sz val="9"/>
        <rFont val="Arial"/>
        <charset val="134"/>
      </rPr>
      <t xml:space="preserve"> motor    </t>
    </r>
  </si>
  <si>
    <r>
      <rPr>
        <b/>
        <sz val="8"/>
        <color rgb="FFFF0000"/>
        <rFont val="Arial"/>
        <charset val="134"/>
      </rPr>
      <t>(12V4A*1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一键启动、灯光、</t>
    </r>
    <r>
      <rPr>
        <b/>
        <sz val="8"/>
        <rFont val="Arial"/>
        <charset val="134"/>
      </rPr>
      <t>MP3</t>
    </r>
    <r>
      <rPr>
        <b/>
        <sz val="8"/>
        <rFont val="宋体"/>
        <charset val="134"/>
      </rPr>
      <t>接口、音乐、电量显示、</t>
    </r>
    <r>
      <rPr>
        <b/>
        <sz val="8"/>
        <rFont val="Arial"/>
        <charset val="134"/>
      </rPr>
      <t>USB</t>
    </r>
    <r>
      <rPr>
        <b/>
        <sz val="8"/>
        <rFont val="宋体"/>
        <charset val="134"/>
      </rPr>
      <t>接口</t>
    </r>
    <r>
      <rPr>
        <b/>
        <sz val="8"/>
        <rFont val="Arial"/>
        <charset val="134"/>
      </rPr>
      <t xml:space="preserve">
One-click start, light, MP3 interface, music, power display, USB interface</t>
    </r>
  </si>
  <si>
    <r>
      <rPr>
        <b/>
        <sz val="9"/>
        <rFont val="Arial"/>
        <charset val="134"/>
      </rPr>
      <t>7788  L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</si>
  <si>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t>MG</t>
  </si>
  <si>
    <r>
      <rPr>
        <b/>
        <sz val="9"/>
        <rFont val="Arial"/>
        <charset val="134"/>
      </rPr>
      <t>5688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</si>
  <si>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蓝，粉，绿</t>
    </r>
    <r>
      <rPr>
        <b/>
        <sz val="10"/>
        <rFont val="Arial"/>
        <charset val="134"/>
      </rPr>
      <t>,         blue,       pink, green,</t>
    </r>
  </si>
  <si>
    <t>88*39*65CM</t>
  </si>
  <si>
    <t>6.2KG           
7.5KG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</si>
  <si>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绚丽灯光，储物箱，防滑轮胎，前进后退，蓝牙播放器，一件启动，防滑把套，舒适座椅，</t>
    </r>
    <r>
      <rPr>
        <b/>
        <sz val="8"/>
        <rFont val="Arial"/>
        <charset val="134"/>
      </rPr>
      <t xml:space="preserve">
Bright lights, storage bins, non-slip tires, forward and backward, Bluetooth player, a starting piece, non-slip handle covers, comfortable seats,</t>
    </r>
  </si>
  <si>
    <r>
      <rPr>
        <b/>
        <sz val="9"/>
        <rFont val="Arial"/>
        <charset val="134"/>
      </rPr>
      <t>5688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</si>
  <si>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绚丽灯光，储物箱，防滑轮胎，前进后退，蓝牙播放器，一件启动，防滑把套，舒适座椅，</t>
    </r>
    <r>
      <rPr>
        <b/>
        <sz val="8"/>
        <rFont val="Arial"/>
        <charset val="134"/>
      </rPr>
      <t xml:space="preserve">
Bright lights, storage bins, non-slip tires, forward and backward, Bluetooth player, a starting piece, non-slip handle covers, comfortable seats,</t>
    </r>
  </si>
  <si>
    <r>
      <rPr>
        <b/>
        <sz val="9"/>
        <rFont val="Arial"/>
        <charset val="134"/>
      </rPr>
      <t>5688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r>
      <rPr>
        <b/>
        <sz val="9"/>
        <rFont val="宋体"/>
        <charset val="134"/>
      </rPr>
      <t>遥控</t>
    </r>
    <r>
      <rPr>
        <b/>
        <sz val="9"/>
        <rFont val="Arial"/>
        <charset val="134"/>
      </rPr>
      <t xml:space="preserve">
Remote control</t>
    </r>
  </si>
  <si>
    <r>
      <rPr>
        <b/>
        <sz val="9"/>
        <rFont val="Arial"/>
        <charset val="134"/>
      </rPr>
      <t>258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</si>
  <si>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黄色，蓝色，</t>
    </r>
    <r>
      <rPr>
        <b/>
        <sz val="10"/>
        <rFont val="Arial"/>
        <charset val="134"/>
      </rPr>
      <t xml:space="preserve">
</t>
    </r>
    <r>
      <rPr>
        <b/>
        <sz val="10"/>
        <rFont val="宋体"/>
        <charset val="134"/>
      </rPr>
      <t>粉色，红色，</t>
    </r>
    <r>
      <rPr>
        <b/>
        <sz val="10"/>
        <rFont val="Arial"/>
        <charset val="134"/>
      </rPr>
      <t xml:space="preserve">
cream-coloured
green.pink.red.</t>
    </r>
  </si>
  <si>
    <t>94*48.5*62CM</t>
  </si>
  <si>
    <t>9.4KG           
10.8KG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</si>
  <si>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6v7</t>
    </r>
    <r>
      <rPr>
        <b/>
        <sz val="8"/>
        <rFont val="宋体"/>
        <charset val="134"/>
      </rPr>
      <t>电瓶，双驱</t>
    </r>
    <r>
      <rPr>
        <b/>
        <sz val="8"/>
        <rFont val="Arial"/>
        <charset val="134"/>
      </rPr>
      <t>380</t>
    </r>
    <r>
      <rPr>
        <b/>
        <sz val="8"/>
        <rFont val="宋体"/>
        <charset val="134"/>
      </rPr>
      <t>电机，音乐：</t>
    </r>
    <r>
      <rPr>
        <b/>
        <sz val="8"/>
        <rFont val="Arial"/>
        <charset val="134"/>
      </rPr>
      <t>USB</t>
    </r>
    <r>
      <rPr>
        <b/>
        <sz val="8"/>
        <rFont val="宋体"/>
        <charset val="134"/>
      </rPr>
      <t>插口，</t>
    </r>
    <r>
      <rPr>
        <b/>
        <sz val="8"/>
        <rFont val="Arial"/>
        <charset val="134"/>
      </rPr>
      <t>MP3</t>
    </r>
    <r>
      <rPr>
        <b/>
        <sz val="8"/>
        <rFont val="宋体"/>
        <charset val="134"/>
      </rPr>
      <t>，电量显示，早教，</t>
    </r>
    <r>
      <rPr>
        <b/>
        <sz val="8"/>
        <rFont val="Arial"/>
        <charset val="134"/>
      </rPr>
      <t xml:space="preserve">
6v7 battery, single drive 380 motor, music: USB socket, MP3, power display, early education</t>
    </r>
  </si>
  <si>
    <t>FT</t>
  </si>
  <si>
    <r>
      <rPr>
        <b/>
        <sz val="9"/>
        <rFont val="Arial"/>
        <charset val="134"/>
      </rPr>
      <t>6188                                      
6V4.5A*1</t>
    </r>
    <r>
      <rPr>
        <b/>
        <sz val="9"/>
        <rFont val="方正粗黑宋简体"/>
        <charset val="134"/>
      </rPr>
      <t>铅酸电池</t>
    </r>
    <r>
      <rPr>
        <b/>
        <sz val="9"/>
        <rFont val="Arial"/>
        <charset val="134"/>
      </rPr>
      <t xml:space="preserve">
Lead-acid battery
6V390*1  </t>
    </r>
    <r>
      <rPr>
        <b/>
        <sz val="9"/>
        <rFont val="方正粗黑宋简体"/>
        <charset val="134"/>
      </rPr>
      <t>电机</t>
    </r>
    <r>
      <rPr>
        <b/>
        <sz val="9"/>
        <rFont val="Arial"/>
        <charset val="134"/>
      </rPr>
      <t xml:space="preserve"> motor    </t>
    </r>
  </si>
  <si>
    <r>
      <rPr>
        <b/>
        <sz val="10"/>
        <rFont val="宋体"/>
        <charset val="134"/>
      </rPr>
      <t>红、白、蓝</t>
    </r>
    <r>
      <rPr>
        <b/>
        <sz val="10"/>
        <rFont val="Arial"/>
        <charset val="134"/>
      </rPr>
      <t xml:space="preserve"> </t>
    </r>
    <r>
      <rPr>
        <b/>
        <sz val="10"/>
        <rFont val="宋体"/>
        <charset val="134"/>
      </rPr>
      <t>、绿</t>
    </r>
    <r>
      <rPr>
        <b/>
        <sz val="10"/>
        <rFont val="Arial"/>
        <charset val="134"/>
      </rPr>
      <t xml:space="preserve">                 
White, red,            
blue, green,</t>
    </r>
  </si>
  <si>
    <t>5KG           
5.5KG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</si>
  <si>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音乐、灯光、早教、</t>
    </r>
    <r>
      <rPr>
        <b/>
        <sz val="8"/>
        <rFont val="Arial"/>
        <charset val="134"/>
      </rPr>
      <t xml:space="preserve">390 </t>
    </r>
    <r>
      <rPr>
        <b/>
        <sz val="8"/>
        <rFont val="宋体"/>
        <charset val="134"/>
      </rPr>
      <t>电机、</t>
    </r>
    <r>
      <rPr>
        <b/>
        <sz val="8"/>
        <rFont val="Arial"/>
        <charset val="134"/>
      </rPr>
      <t xml:space="preserve">6V4.5 </t>
    </r>
    <r>
      <rPr>
        <b/>
        <sz val="8"/>
        <rFont val="宋体"/>
        <charset val="134"/>
      </rPr>
      <t>电池</t>
    </r>
    <r>
      <rPr>
        <b/>
        <sz val="8"/>
        <rFont val="Arial"/>
        <charset val="134"/>
      </rPr>
      <t xml:space="preserve">
Music, light, early education, 390 motor, 6V4.5 battery</t>
    </r>
  </si>
  <si>
    <t>SYB</t>
  </si>
  <si>
    <r>
      <rPr>
        <b/>
        <sz val="9"/>
        <rFont val="Arial"/>
        <charset val="134"/>
      </rPr>
      <t>618                                      
6V4.5A*1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</si>
  <si>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米色，绿色，</t>
    </r>
    <r>
      <rPr>
        <b/>
        <sz val="10"/>
        <rFont val="Arial"/>
        <charset val="134"/>
      </rPr>
      <t xml:space="preserve">
</t>
    </r>
    <r>
      <rPr>
        <b/>
        <sz val="10"/>
        <rFont val="宋体"/>
        <charset val="134"/>
      </rPr>
      <t>粉色，红色，</t>
    </r>
    <r>
      <rPr>
        <b/>
        <sz val="10"/>
        <rFont val="Arial"/>
        <charset val="134"/>
      </rPr>
      <t xml:space="preserve">
cream-coloured
green.pink.red.</t>
    </r>
  </si>
  <si>
    <t>90*35*65CM</t>
  </si>
  <si>
    <t>5.2KG           
6.3KG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</si>
  <si>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多功能音乐播放</t>
    </r>
    <r>
      <rPr>
        <b/>
        <sz val="8"/>
        <rFont val="Arial"/>
        <charset val="134"/>
      </rPr>
      <t>,</t>
    </r>
    <r>
      <rPr>
        <b/>
        <sz val="8"/>
        <rFont val="宋体"/>
        <charset val="134"/>
      </rPr>
      <t>早教功能、故事</t>
    </r>
    <r>
      <rPr>
        <b/>
        <sz val="8"/>
        <rFont val="Arial"/>
        <charset val="134"/>
      </rPr>
      <t>,</t>
    </r>
    <r>
      <rPr>
        <b/>
        <sz val="8"/>
        <rFont val="宋体"/>
        <charset val="134"/>
      </rPr>
      <t>电量显示、喇叭</t>
    </r>
    <r>
      <rPr>
        <b/>
        <sz val="8"/>
        <rFont val="Arial"/>
        <charset val="134"/>
      </rPr>
      <t>,</t>
    </r>
    <r>
      <rPr>
        <b/>
        <sz val="8"/>
        <rFont val="宋体"/>
        <charset val="134"/>
      </rPr>
      <t>前照明灯</t>
    </r>
    <r>
      <rPr>
        <b/>
        <sz val="8"/>
        <rFont val="Arial"/>
        <charset val="134"/>
      </rPr>
      <t>,</t>
    </r>
    <r>
      <rPr>
        <b/>
        <sz val="8"/>
        <rFont val="宋体"/>
        <charset val="134"/>
      </rPr>
      <t>后尾灯灯光</t>
    </r>
    <r>
      <rPr>
        <b/>
        <sz val="8"/>
        <rFont val="Arial"/>
        <charset val="134"/>
      </rPr>
      <t>,
Multi-function music playback, early education function, story, power display, horn, front light, rear taillight light,</t>
    </r>
  </si>
  <si>
    <r>
      <rPr>
        <b/>
        <sz val="9"/>
        <rFont val="Arial"/>
        <charset val="134"/>
      </rPr>
      <t>618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</si>
  <si>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多功能音乐播放</t>
    </r>
    <r>
      <rPr>
        <b/>
        <sz val="8"/>
        <rFont val="Arial"/>
        <charset val="134"/>
      </rPr>
      <t>,</t>
    </r>
    <r>
      <rPr>
        <b/>
        <sz val="8"/>
        <rFont val="宋体"/>
        <charset val="134"/>
      </rPr>
      <t>早教功能、故事</t>
    </r>
    <r>
      <rPr>
        <b/>
        <sz val="8"/>
        <rFont val="Arial"/>
        <charset val="134"/>
      </rPr>
      <t>,</t>
    </r>
    <r>
      <rPr>
        <b/>
        <sz val="8"/>
        <rFont val="宋体"/>
        <charset val="134"/>
      </rPr>
      <t>电量显示、喇叭</t>
    </r>
    <r>
      <rPr>
        <b/>
        <sz val="8"/>
        <rFont val="Arial"/>
        <charset val="134"/>
      </rPr>
      <t>,</t>
    </r>
    <r>
      <rPr>
        <b/>
        <sz val="8"/>
        <rFont val="宋体"/>
        <charset val="134"/>
      </rPr>
      <t>前照明灯</t>
    </r>
    <r>
      <rPr>
        <b/>
        <sz val="8"/>
        <rFont val="Arial"/>
        <charset val="134"/>
      </rPr>
      <t>,</t>
    </r>
    <r>
      <rPr>
        <b/>
        <sz val="8"/>
        <rFont val="宋体"/>
        <charset val="134"/>
      </rPr>
      <t>后尾灯灯光</t>
    </r>
    <r>
      <rPr>
        <b/>
        <sz val="8"/>
        <rFont val="Arial"/>
        <charset val="134"/>
      </rPr>
      <t>,
Multi-function music playback, early education function, story, power display, horn, front light, rear taillight light,</t>
    </r>
  </si>
  <si>
    <r>
      <rPr>
        <b/>
        <sz val="9"/>
        <rFont val="Arial"/>
        <charset val="134"/>
      </rPr>
      <t xml:space="preserve">618                                      
6V4.5A*2 </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</si>
  <si>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(6V4.5A*2</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多功能音乐播放</t>
    </r>
    <r>
      <rPr>
        <b/>
        <sz val="8"/>
        <rFont val="Arial"/>
        <charset val="134"/>
      </rPr>
      <t>,</t>
    </r>
    <r>
      <rPr>
        <b/>
        <sz val="8"/>
        <rFont val="宋体"/>
        <charset val="134"/>
      </rPr>
      <t>早教功能、故事</t>
    </r>
    <r>
      <rPr>
        <b/>
        <sz val="8"/>
        <rFont val="Arial"/>
        <charset val="134"/>
      </rPr>
      <t>,</t>
    </r>
    <r>
      <rPr>
        <b/>
        <sz val="8"/>
        <rFont val="宋体"/>
        <charset val="134"/>
      </rPr>
      <t>电量显示、喇叭</t>
    </r>
    <r>
      <rPr>
        <b/>
        <sz val="8"/>
        <rFont val="Arial"/>
        <charset val="134"/>
      </rPr>
      <t>,</t>
    </r>
    <r>
      <rPr>
        <b/>
        <sz val="8"/>
        <rFont val="宋体"/>
        <charset val="134"/>
      </rPr>
      <t>前照明灯</t>
    </r>
    <r>
      <rPr>
        <b/>
        <sz val="8"/>
        <rFont val="Arial"/>
        <charset val="134"/>
      </rPr>
      <t>,</t>
    </r>
    <r>
      <rPr>
        <b/>
        <sz val="8"/>
        <rFont val="宋体"/>
        <charset val="134"/>
      </rPr>
      <t>后尾灯灯光</t>
    </r>
    <r>
      <rPr>
        <b/>
        <sz val="8"/>
        <rFont val="Arial"/>
        <charset val="134"/>
      </rPr>
      <t>,
Multi-function music playback, early education function, story, power display, horn, front light, rear taillight light,</t>
    </r>
  </si>
  <si>
    <r>
      <rPr>
        <b/>
        <sz val="9"/>
        <rFont val="Arial"/>
        <charset val="134"/>
      </rPr>
      <t>618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t>
    </r>
    <r>
      <rPr>
        <b/>
        <sz val="9"/>
        <rFont val="方正粗黑宋简体"/>
        <charset val="134"/>
      </rPr>
      <t>遥控器</t>
    </r>
    <r>
      <rPr>
        <b/>
        <sz val="9"/>
        <rFont val="Arial"/>
        <charset val="134"/>
      </rPr>
      <t xml:space="preserve">        
mote control    </t>
    </r>
  </si>
  <si>
    <r>
      <rPr>
        <sz val="10"/>
        <rFont val="Arial"/>
        <charset val="134"/>
      </rPr>
      <t xml:space="preserve">606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</si>
  <si>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rPr>
        <b/>
        <sz val="10"/>
        <rFont val="宋体"/>
        <charset val="134"/>
      </rPr>
      <t>红</t>
    </r>
    <r>
      <rPr>
        <b/>
        <sz val="10"/>
        <rFont val="Arial"/>
        <charset val="134"/>
      </rPr>
      <t>,</t>
    </r>
    <r>
      <rPr>
        <b/>
        <sz val="10"/>
        <rFont val="宋体"/>
        <charset val="134"/>
      </rPr>
      <t>蓝</t>
    </r>
    <r>
      <rPr>
        <b/>
        <sz val="10"/>
        <rFont val="Arial"/>
        <charset val="134"/>
      </rPr>
      <t>,</t>
    </r>
    <r>
      <rPr>
        <b/>
        <sz val="10"/>
        <rFont val="宋体"/>
        <charset val="134"/>
      </rPr>
      <t>黄</t>
    </r>
    <r>
      <rPr>
        <b/>
        <sz val="10"/>
        <rFont val="Arial"/>
        <charset val="134"/>
      </rPr>
      <t>,</t>
    </r>
    <r>
      <rPr>
        <b/>
        <sz val="10"/>
        <rFont val="宋体"/>
        <charset val="134"/>
      </rPr>
      <t>白</t>
    </r>
    <r>
      <rPr>
        <b/>
        <sz val="10"/>
        <rFont val="Arial"/>
        <charset val="134"/>
      </rPr>
      <t>,                      Red, blue, yellow, white,</t>
    </r>
  </si>
  <si>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t>
    </r>
    <r>
      <rPr>
        <b/>
        <sz val="8"/>
        <rFont val="Arial"/>
        <charset val="134"/>
      </rPr>
      <t>,6.4V</t>
    </r>
    <r>
      <rPr>
        <b/>
        <sz val="8"/>
        <rFont val="宋体"/>
        <charset val="134"/>
      </rPr>
      <t>。益智早教功能，多功能播放器，音乐、早教、唐诗，</t>
    </r>
    <r>
      <rPr>
        <b/>
        <sz val="8"/>
        <rFont val="Arial"/>
        <charset val="134"/>
      </rPr>
      <t>LED</t>
    </r>
    <r>
      <rPr>
        <b/>
        <sz val="8"/>
        <rFont val="宋体"/>
        <charset val="134"/>
      </rPr>
      <t>仿真灯光</t>
    </r>
    <r>
      <rPr>
        <b/>
        <sz val="8"/>
        <rFont val="Arial"/>
        <charset val="134"/>
      </rPr>
      <t xml:space="preserve">                                                                                                             
Single electric single drive 6.4V. Puzzle early education function, multi-function player, music, early education, Tang poetry, LED simulation lighting</t>
    </r>
  </si>
  <si>
    <t xml:space="preserve">  BF DM</t>
  </si>
  <si>
    <r>
      <rPr>
        <b/>
        <sz val="9"/>
        <rFont val="Arial"/>
        <charset val="134"/>
      </rPr>
      <t>DM300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</si>
  <si>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宋体"/>
        <charset val="134"/>
      </rPr>
      <t>粉色，蓝色，</t>
    </r>
    <r>
      <rPr>
        <b/>
        <sz val="10"/>
        <rFont val="Arial"/>
        <charset val="134"/>
      </rPr>
      <t xml:space="preserve">                </t>
    </r>
    <r>
      <rPr>
        <b/>
        <sz val="10"/>
        <rFont val="宋体"/>
        <charset val="134"/>
      </rPr>
      <t>红色，黄色</t>
    </r>
    <r>
      <rPr>
        <b/>
        <sz val="10"/>
        <rFont val="Arial"/>
        <charset val="134"/>
      </rPr>
      <t xml:space="preserve">, </t>
    </r>
    <r>
      <rPr>
        <b/>
        <sz val="10"/>
        <rFont val="宋体"/>
        <charset val="134"/>
      </rPr>
      <t>灰色，</t>
    </r>
    <r>
      <rPr>
        <b/>
        <sz val="10"/>
        <rFont val="Arial"/>
        <charset val="134"/>
      </rPr>
      <t xml:space="preserve">                 Pink, blue,                     red, yellow,Gray,</t>
    </r>
  </si>
  <si>
    <t>6KG
7KG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</si>
  <si>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LED</t>
    </r>
    <r>
      <rPr>
        <b/>
        <sz val="8"/>
        <rFont val="宋体"/>
        <charset val="134"/>
      </rPr>
      <t>灯光，多功能早教音乐，单电单驱</t>
    </r>
    <r>
      <rPr>
        <b/>
        <sz val="8"/>
        <rFont val="Arial"/>
        <charset val="134"/>
      </rPr>
      <t xml:space="preserve">                                                              
LED lighting, multi-function early education music, single electric single drive</t>
    </r>
  </si>
  <si>
    <r>
      <rPr>
        <b/>
        <sz val="9"/>
        <rFont val="Arial"/>
        <charset val="134"/>
      </rPr>
      <t>DM300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</si>
  <si>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Arial"/>
        <charset val="134"/>
      </rPr>
      <t>LED</t>
    </r>
    <r>
      <rPr>
        <b/>
        <sz val="8"/>
        <rFont val="宋体"/>
        <charset val="134"/>
      </rPr>
      <t>灯光，多功能早教音乐，大电双驱</t>
    </r>
    <r>
      <rPr>
        <b/>
        <sz val="8"/>
        <rFont val="Arial"/>
        <charset val="134"/>
      </rPr>
      <t xml:space="preserve">                                                           LED lighting, multi-functional early education music, large electric dual drive</t>
    </r>
  </si>
  <si>
    <t>NEL</t>
  </si>
  <si>
    <r>
      <rPr>
        <b/>
        <sz val="9"/>
        <rFont val="Arial"/>
        <charset val="134"/>
      </rPr>
      <t>1888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</si>
  <si>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粉色，蓝色，</t>
    </r>
    <r>
      <rPr>
        <b/>
        <sz val="10"/>
        <rFont val="Arial"/>
        <charset val="134"/>
      </rPr>
      <t xml:space="preserve">                
</t>
    </r>
    <r>
      <rPr>
        <b/>
        <sz val="10"/>
        <rFont val="宋体"/>
        <charset val="134"/>
      </rPr>
      <t>红色，</t>
    </r>
    <r>
      <rPr>
        <b/>
        <sz val="10"/>
        <rFont val="Arial"/>
        <charset val="134"/>
      </rPr>
      <t xml:space="preserve">                   
Pink, blue,                     
red,  </t>
    </r>
  </si>
  <si>
    <t>78*41*52CM</t>
  </si>
  <si>
    <t>7KG       
7.8KG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</si>
  <si>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6V4A</t>
    </r>
    <r>
      <rPr>
        <b/>
        <sz val="8"/>
        <rFont val="宋体"/>
        <charset val="134"/>
      </rPr>
      <t>电瓶，</t>
    </r>
    <r>
      <rPr>
        <b/>
        <sz val="8"/>
        <rFont val="Arial"/>
        <charset val="134"/>
      </rPr>
      <t>380</t>
    </r>
    <r>
      <rPr>
        <b/>
        <sz val="8"/>
        <rFont val="宋体"/>
        <charset val="134"/>
      </rPr>
      <t>电机，电源启动，</t>
    </r>
    <r>
      <rPr>
        <b/>
        <sz val="8"/>
        <rFont val="Arial"/>
        <charset val="134"/>
      </rPr>
      <t>USB</t>
    </r>
    <r>
      <rPr>
        <b/>
        <sz val="8"/>
        <rFont val="宋体"/>
        <charset val="134"/>
      </rPr>
      <t>接口，带早教，蓝牙，动感音乐，</t>
    </r>
    <r>
      <rPr>
        <b/>
        <sz val="8"/>
        <rFont val="Arial"/>
        <charset val="134"/>
      </rPr>
      <t>LED</t>
    </r>
    <r>
      <rPr>
        <b/>
        <sz val="8"/>
        <rFont val="宋体"/>
        <charset val="134"/>
      </rPr>
      <t>灯光！</t>
    </r>
    <r>
      <rPr>
        <b/>
        <sz val="8"/>
        <rFont val="Arial"/>
        <charset val="134"/>
      </rPr>
      <t xml:space="preserve">                                                                                                          
6V4A battery, 380 motor, power start, USB interface, with early education, Bluetooth, dynamic music, LED lights!</t>
    </r>
  </si>
  <si>
    <r>
      <rPr>
        <b/>
        <sz val="8"/>
        <color rgb="FFFF0000"/>
        <rFont val="方正粗黑宋简体"/>
        <charset val="134"/>
      </rPr>
      <t>车轮灯光</t>
    </r>
    <r>
      <rPr>
        <b/>
        <sz val="8"/>
        <color rgb="FFFF0000"/>
        <rFont val="Arial"/>
        <charset val="134"/>
      </rPr>
      <t>Wheel light + 15 RMB</t>
    </r>
  </si>
  <si>
    <r>
      <rPr>
        <b/>
        <sz val="9"/>
        <rFont val="Arial"/>
        <charset val="134"/>
      </rPr>
      <t xml:space="preserve">R11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6V380*1 </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</si>
  <si>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红色，蓝色，白色，</t>
    </r>
    <r>
      <rPr>
        <b/>
        <sz val="10"/>
        <rFont val="Arial"/>
        <charset val="134"/>
      </rPr>
      <t xml:space="preserve">
Red, blue, white, </t>
    </r>
  </si>
  <si>
    <t>90X37X58CM</t>
  </si>
  <si>
    <t>7.5KG
8.1KG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</si>
  <si>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灯光，音乐，早教，故事，</t>
    </r>
    <r>
      <rPr>
        <b/>
        <sz val="8"/>
        <rFont val="Arial"/>
        <charset val="134"/>
      </rPr>
      <t>USB</t>
    </r>
    <r>
      <rPr>
        <b/>
        <sz val="8"/>
        <rFont val="宋体"/>
        <charset val="134"/>
      </rPr>
      <t>插口，</t>
    </r>
    <r>
      <rPr>
        <b/>
        <sz val="8"/>
        <rFont val="Arial"/>
        <charset val="134"/>
      </rPr>
      <t>MP3</t>
    </r>
    <r>
      <rPr>
        <b/>
        <sz val="8"/>
        <rFont val="宋体"/>
        <charset val="134"/>
      </rPr>
      <t>插口，音量调节，炫丽灯光，轮子带灯光</t>
    </r>
    <r>
      <rPr>
        <b/>
        <sz val="8"/>
        <rFont val="Arial"/>
        <charset val="134"/>
      </rPr>
      <t xml:space="preserve">
Lights, Music, Early learning, stories, USB jack, MP3 jack, volume adjustment, bright lights, wheels with lights</t>
    </r>
  </si>
  <si>
    <r>
      <rPr>
        <b/>
        <sz val="8"/>
        <color rgb="FFFF0000"/>
        <rFont val="方正粗黑宋简体"/>
        <charset val="134"/>
      </rPr>
      <t>手动加速</t>
    </r>
    <r>
      <rPr>
        <b/>
        <sz val="8"/>
        <color rgb="FFFF0000"/>
        <rFont val="Arial"/>
        <charset val="134"/>
      </rPr>
      <t xml:space="preserve">                                                                  
Manual throttle acceleration+15RMB                                      </t>
    </r>
  </si>
  <si>
    <r>
      <rPr>
        <b/>
        <sz val="9"/>
        <rFont val="Arial"/>
        <charset val="134"/>
      </rPr>
      <t xml:space="preserve">R11S                                    
</t>
    </r>
    <r>
      <rPr>
        <b/>
        <sz val="9"/>
        <color rgb="FFFF0000"/>
        <rFont val="Arial"/>
        <charset val="134"/>
      </rPr>
      <t>6V7A*1</t>
    </r>
    <r>
      <rPr>
        <b/>
        <sz val="9"/>
        <rFont val="方正粗黑宋简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方正粗黑宋简体"/>
        <charset val="134"/>
      </rPr>
      <t>电机</t>
    </r>
    <r>
      <rPr>
        <b/>
        <sz val="9"/>
        <rFont val="Arial"/>
        <charset val="134"/>
      </rPr>
      <t xml:space="preserve"> motor    </t>
    </r>
  </si>
  <si>
    <t>90X47X55CM</t>
  </si>
  <si>
    <t>8KG
8.6KG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</si>
  <si>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灯光，音乐，早教，故事，</t>
    </r>
    <r>
      <rPr>
        <b/>
        <sz val="8"/>
        <rFont val="Arial"/>
        <charset val="134"/>
      </rPr>
      <t>USB</t>
    </r>
    <r>
      <rPr>
        <b/>
        <sz val="8"/>
        <rFont val="宋体"/>
        <charset val="134"/>
      </rPr>
      <t>插口，</t>
    </r>
    <r>
      <rPr>
        <b/>
        <sz val="8"/>
        <rFont val="Arial"/>
        <charset val="134"/>
      </rPr>
      <t>MP3</t>
    </r>
    <r>
      <rPr>
        <b/>
        <sz val="8"/>
        <rFont val="宋体"/>
        <charset val="134"/>
      </rPr>
      <t>插口，音量调节，炫丽灯光，轮子带灯光</t>
    </r>
    <r>
      <rPr>
        <b/>
        <sz val="8"/>
        <rFont val="Arial"/>
        <charset val="134"/>
      </rPr>
      <t xml:space="preserve">
Lights, Music, Early learning, stories, USB jack, MP3 jack, volume adjustment, bright lights, wheels with lights</t>
    </r>
  </si>
  <si>
    <r>
      <rPr>
        <b/>
        <sz val="9"/>
        <rFont val="Arial"/>
        <charset val="134"/>
      </rPr>
      <t xml:space="preserve">R17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</si>
  <si>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红色，蓝色，</t>
    </r>
    <r>
      <rPr>
        <b/>
        <sz val="10"/>
        <rFont val="Arial"/>
        <charset val="134"/>
      </rPr>
      <t xml:space="preserve">
</t>
    </r>
    <r>
      <rPr>
        <b/>
        <sz val="10"/>
        <rFont val="宋体"/>
        <charset val="134"/>
      </rPr>
      <t>灰色，黄色</t>
    </r>
    <r>
      <rPr>
        <b/>
        <sz val="10"/>
        <rFont val="Arial"/>
        <charset val="134"/>
      </rPr>
      <t>,
Red, blue,
Grey, yellow,</t>
    </r>
  </si>
  <si>
    <t>ABM</t>
  </si>
  <si>
    <r>
      <rPr>
        <b/>
        <sz val="9"/>
        <rFont val="Arial"/>
        <charset val="134"/>
      </rPr>
      <t xml:space="preserve">5388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</si>
  <si>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绿</t>
    </r>
    <r>
      <rPr>
        <b/>
        <sz val="10"/>
        <rFont val="Arial"/>
        <charset val="134"/>
      </rPr>
      <t>.</t>
    </r>
    <r>
      <rPr>
        <b/>
        <sz val="10"/>
        <rFont val="宋体"/>
        <charset val="134"/>
      </rPr>
      <t>红</t>
    </r>
    <r>
      <rPr>
        <b/>
        <sz val="10"/>
        <rFont val="Arial"/>
        <charset val="134"/>
      </rPr>
      <t>.</t>
    </r>
    <r>
      <rPr>
        <b/>
        <sz val="10"/>
        <rFont val="宋体"/>
        <charset val="134"/>
      </rPr>
      <t>白</t>
    </r>
    <r>
      <rPr>
        <b/>
        <sz val="10"/>
        <rFont val="Arial"/>
        <charset val="134"/>
      </rPr>
      <t xml:space="preserve">.
</t>
    </r>
    <r>
      <rPr>
        <b/>
        <sz val="10"/>
        <rFont val="宋体"/>
        <charset val="134"/>
      </rPr>
      <t>粉</t>
    </r>
    <r>
      <rPr>
        <b/>
        <sz val="10"/>
        <rFont val="Arial"/>
        <charset val="134"/>
      </rPr>
      <t>.</t>
    </r>
    <r>
      <rPr>
        <b/>
        <sz val="10"/>
        <rFont val="宋体"/>
        <charset val="134"/>
      </rPr>
      <t>兰</t>
    </r>
    <r>
      <rPr>
        <b/>
        <sz val="10"/>
        <rFont val="Arial"/>
        <charset val="134"/>
      </rPr>
      <t>.</t>
    </r>
    <r>
      <rPr>
        <b/>
        <sz val="10"/>
        <rFont val="宋体"/>
        <charset val="134"/>
      </rPr>
      <t>紫</t>
    </r>
    <r>
      <rPr>
        <b/>
        <sz val="10"/>
        <rFont val="Arial"/>
        <charset val="134"/>
      </rPr>
      <t>.
Green. Red. White. Pink. Blue purple.</t>
    </r>
  </si>
  <si>
    <t>88*49*46CM</t>
  </si>
  <si>
    <t>6.1KG
7.3KG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</si>
  <si>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启动开关，早教功能，音乐，故事，英语，电量显示，</t>
    </r>
    <r>
      <rPr>
        <b/>
        <sz val="8"/>
        <rFont val="Arial"/>
        <charset val="134"/>
      </rPr>
      <t>USB</t>
    </r>
    <r>
      <rPr>
        <b/>
        <sz val="8"/>
        <rFont val="宋体"/>
        <charset val="134"/>
      </rPr>
      <t>插口，多功能音乐播放器，可连手机蓝牙</t>
    </r>
    <r>
      <rPr>
        <b/>
        <sz val="8"/>
        <rFont val="Arial"/>
        <charset val="134"/>
      </rPr>
      <t xml:space="preserve">
Start switch, early education function, music, stories, English, battery display, USB jack, multi-function music player, Bluetooth for mobile phone</t>
    </r>
  </si>
  <si>
    <t>PKQ</t>
  </si>
  <si>
    <r>
      <rPr>
        <b/>
        <sz val="9"/>
        <rFont val="Arial"/>
        <charset val="134"/>
      </rPr>
      <t>1160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</si>
  <si>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白，红，</t>
    </r>
    <r>
      <rPr>
        <b/>
        <sz val="10"/>
        <rFont val="Arial"/>
        <charset val="134"/>
      </rPr>
      <t xml:space="preserve">
</t>
    </r>
    <r>
      <rPr>
        <b/>
        <sz val="10"/>
        <rFont val="宋体"/>
        <charset val="134"/>
      </rPr>
      <t>蓝，橙</t>
    </r>
    <r>
      <rPr>
        <b/>
        <sz val="10"/>
        <rFont val="Arial"/>
        <charset val="134"/>
      </rPr>
      <t>,                        White, red, 
blue, orange,</t>
    </r>
  </si>
  <si>
    <t>96*41*66CM</t>
  </si>
  <si>
    <t>8.4KG              9.8KG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</si>
  <si>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超大轮子</t>
    </r>
    <r>
      <rPr>
        <b/>
        <sz val="8"/>
        <rFont val="Arial"/>
        <charset val="134"/>
      </rPr>
      <t>.</t>
    </r>
    <r>
      <rPr>
        <b/>
        <sz val="8"/>
        <rFont val="宋体"/>
        <charset val="134"/>
      </rPr>
      <t>早教</t>
    </r>
    <r>
      <rPr>
        <b/>
        <sz val="8"/>
        <rFont val="Arial"/>
        <charset val="134"/>
      </rPr>
      <t>.</t>
    </r>
    <r>
      <rPr>
        <b/>
        <sz val="8"/>
        <rFont val="宋体"/>
        <charset val="134"/>
      </rPr>
      <t>炫酷灯光</t>
    </r>
    <r>
      <rPr>
        <b/>
        <sz val="8"/>
        <rFont val="Arial"/>
        <charset val="134"/>
      </rPr>
      <t>.380/</t>
    </r>
    <r>
      <rPr>
        <b/>
        <sz val="8"/>
        <rFont val="宋体"/>
        <charset val="134"/>
      </rPr>
      <t>双驱电机</t>
    </r>
    <r>
      <rPr>
        <b/>
        <sz val="8"/>
        <rFont val="Arial"/>
        <charset val="134"/>
      </rPr>
      <t>6V</t>
    </r>
    <r>
      <rPr>
        <b/>
        <sz val="8"/>
        <rFont val="宋体"/>
        <charset val="134"/>
      </rPr>
      <t>电瓶</t>
    </r>
    <r>
      <rPr>
        <b/>
        <sz val="8"/>
        <rFont val="Arial"/>
        <charset val="134"/>
      </rPr>
      <t xml:space="preserve">                                            
Jumbo wheels. Early education. Cool lighting.380/1 dual drive motor 12V battery</t>
    </r>
  </si>
  <si>
    <r>
      <rPr>
        <b/>
        <sz val="8"/>
        <color rgb="FFFF0000"/>
        <rFont val="方正粗黑宋简体"/>
        <charset val="134"/>
      </rPr>
      <t>皮座椅</t>
    </r>
    <r>
      <rPr>
        <b/>
        <sz val="8"/>
        <color rgb="FFFF0000"/>
        <rFont val="Arial"/>
        <charset val="134"/>
      </rPr>
      <t xml:space="preserve">Leather seats+8RMB                                   </t>
    </r>
    <r>
      <rPr>
        <b/>
        <sz val="8"/>
        <color rgb="FFFF0000"/>
        <rFont val="方正粗黑宋简体"/>
        <charset val="134"/>
      </rPr>
      <t>轮子灯光</t>
    </r>
    <r>
      <rPr>
        <b/>
        <sz val="8"/>
        <color rgb="FFFF0000"/>
        <rFont val="Arial"/>
        <charset val="134"/>
      </rPr>
      <t xml:space="preserve">Wheel light+15RMB                  </t>
    </r>
  </si>
  <si>
    <r>
      <rPr>
        <b/>
        <sz val="9"/>
        <rFont val="Arial"/>
        <charset val="134"/>
      </rPr>
      <t>A1100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</si>
  <si>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粉色</t>
    </r>
    <r>
      <rPr>
        <b/>
        <sz val="10"/>
        <rFont val="Arial"/>
        <charset val="134"/>
      </rPr>
      <t>,</t>
    </r>
    <r>
      <rPr>
        <b/>
        <sz val="10"/>
        <rFont val="宋体"/>
        <charset val="134"/>
      </rPr>
      <t>蓝色</t>
    </r>
    <r>
      <rPr>
        <b/>
        <sz val="10"/>
        <rFont val="Arial"/>
        <charset val="134"/>
      </rPr>
      <t>,                      Pink,blue,</t>
    </r>
  </si>
  <si>
    <t>5KG              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</si>
  <si>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KT</t>
    </r>
    <r>
      <rPr>
        <b/>
        <sz val="8"/>
        <rFont val="宋体"/>
        <charset val="134"/>
      </rPr>
      <t>猫卡通设计，安全护栏，带有后备箱</t>
    </r>
    <r>
      <rPr>
        <b/>
        <sz val="8"/>
        <rFont val="Arial"/>
        <charset val="134"/>
      </rPr>
      <t xml:space="preserve">                                                           
KT Cat cartoon design, safety guardrail, with trunk</t>
    </r>
  </si>
  <si>
    <r>
      <rPr>
        <b/>
        <sz val="8"/>
        <color rgb="FFFF0000"/>
        <rFont val="Arial"/>
        <charset val="134"/>
      </rPr>
      <t>6V7</t>
    </r>
    <r>
      <rPr>
        <b/>
        <sz val="8"/>
        <color rgb="FFFF0000"/>
        <rFont val="方正粗黑宋简体"/>
        <charset val="134"/>
      </rPr>
      <t>电池</t>
    </r>
    <r>
      <rPr>
        <b/>
        <sz val="8"/>
        <color rgb="FFFF0000"/>
        <rFont val="Arial"/>
        <charset val="134"/>
      </rPr>
      <t xml:space="preserve">battery+15RMB
</t>
    </r>
    <r>
      <rPr>
        <b/>
        <sz val="8"/>
        <color rgb="FFFF0000"/>
        <rFont val="方正粗黑宋简体"/>
        <charset val="134"/>
      </rPr>
      <t>遥控</t>
    </r>
    <r>
      <rPr>
        <b/>
        <sz val="8"/>
        <color rgb="FFFF0000"/>
        <rFont val="Arial"/>
        <charset val="134"/>
      </rPr>
      <t xml:space="preserve">Remote control+25RMB     </t>
    </r>
  </si>
  <si>
    <r>
      <rPr>
        <b/>
        <sz val="9"/>
        <rFont val="Arial"/>
        <charset val="134"/>
      </rPr>
      <t>D1100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</si>
  <si>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粉色</t>
    </r>
    <r>
      <rPr>
        <b/>
        <sz val="10"/>
        <rFont val="Arial"/>
        <charset val="134"/>
      </rPr>
      <t>,</t>
    </r>
    <r>
      <rPr>
        <b/>
        <sz val="10"/>
        <rFont val="宋体"/>
        <charset val="134"/>
      </rPr>
      <t>蓝色</t>
    </r>
    <r>
      <rPr>
        <b/>
        <sz val="10"/>
        <rFont val="Arial"/>
        <charset val="134"/>
      </rPr>
      <t>,</t>
    </r>
    <r>
      <rPr>
        <b/>
        <sz val="10"/>
        <rFont val="宋体"/>
        <charset val="134"/>
      </rPr>
      <t>红色</t>
    </r>
    <r>
      <rPr>
        <b/>
        <sz val="10"/>
        <rFont val="Arial"/>
        <charset val="134"/>
      </rPr>
      <t xml:space="preserve">                      Pink,blue,red,</t>
    </r>
  </si>
  <si>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瓢虫卡通设计，安全护栏，带有后备箱</t>
    </r>
    <r>
      <rPr>
        <b/>
        <sz val="8"/>
        <rFont val="Arial"/>
        <charset val="134"/>
      </rPr>
      <t xml:space="preserve">                                                      
Ladybug cartoon design, safety barrier, with trunk</t>
    </r>
  </si>
  <si>
    <r>
      <rPr>
        <b/>
        <sz val="9"/>
        <rFont val="Arial"/>
        <charset val="134"/>
      </rPr>
      <t>C1100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</si>
  <si>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卡通佩奇设计，内放小猪佩奇可打开透明罩子佩奇拿出来玩，安全护栏，带有后备箱</t>
    </r>
    <r>
      <rPr>
        <b/>
        <sz val="8"/>
        <rFont val="Arial"/>
        <charset val="134"/>
      </rPr>
      <t xml:space="preserve">                                                                                            Peppa cartoon design with Peppa Pig open transparent cover for Peppa to play with, safety guardrail with trunk</t>
    </r>
  </si>
  <si>
    <t xml:space="preserve">BH </t>
  </si>
  <si>
    <r>
      <rPr>
        <b/>
        <sz val="9"/>
        <rFont val="Arial"/>
        <charset val="134"/>
      </rPr>
      <t>818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</si>
  <si>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白、红、蓝</t>
    </r>
    <r>
      <rPr>
        <b/>
        <sz val="10"/>
        <rFont val="Arial"/>
        <charset val="134"/>
      </rPr>
      <t xml:space="preserve">
 white, red</t>
    </r>
    <r>
      <rPr>
        <b/>
        <sz val="10"/>
        <rFont val="宋体"/>
        <charset val="134"/>
      </rPr>
      <t>，</t>
    </r>
    <r>
      <rPr>
        <b/>
        <sz val="10"/>
        <rFont val="Arial"/>
        <charset val="134"/>
      </rPr>
      <t>blue</t>
    </r>
  </si>
  <si>
    <t>90*56*54CM</t>
  </si>
  <si>
    <t>8.3KG              
9.8KG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</si>
  <si>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音乐，儿歌，音量调节，电瓶</t>
    </r>
    <r>
      <rPr>
        <b/>
        <sz val="8"/>
        <rFont val="Arial"/>
        <charset val="134"/>
      </rPr>
      <t>6V4</t>
    </r>
    <r>
      <rPr>
        <b/>
        <sz val="8"/>
        <rFont val="宋体"/>
        <charset val="134"/>
      </rPr>
      <t>，单电单驱</t>
    </r>
    <r>
      <rPr>
        <b/>
        <sz val="8"/>
        <rFont val="Arial"/>
        <charset val="134"/>
      </rPr>
      <t xml:space="preserve">                                               
Music, nursery rhymes, volume adjustment, battery 6V4, single electric single drive</t>
    </r>
  </si>
  <si>
    <r>
      <rPr>
        <b/>
        <sz val="8"/>
        <color rgb="FFFF0000"/>
        <rFont val="方正粗黑宋简体"/>
        <charset val="134"/>
      </rPr>
      <t>轮子灯光</t>
    </r>
    <r>
      <rPr>
        <b/>
        <sz val="8"/>
        <color rgb="FFFF0000"/>
        <rFont val="Arial"/>
        <charset val="134"/>
      </rPr>
      <t xml:space="preserve">Wheel light+15RMB                                  
</t>
    </r>
    <r>
      <rPr>
        <b/>
        <sz val="8"/>
        <color rgb="FFFF0000"/>
        <rFont val="方正粗黑宋简体"/>
        <charset val="134"/>
      </rPr>
      <t>手动加速</t>
    </r>
    <r>
      <rPr>
        <b/>
        <sz val="8"/>
        <color rgb="FFFF0000"/>
        <rFont val="Arial"/>
        <charset val="134"/>
      </rPr>
      <t xml:space="preserve">                                                                  
Manual throttle acceleration+20R</t>
    </r>
  </si>
  <si>
    <r>
      <rPr>
        <b/>
        <sz val="9"/>
        <rFont val="Arial"/>
        <charset val="134"/>
      </rPr>
      <t>818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</si>
  <si>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t>
    </r>
    <r>
      <rPr>
        <b/>
        <sz val="8"/>
        <rFont val="宋体"/>
        <charset val="134"/>
      </rPr>
      <t>音乐，儿歌，音量调节，</t>
    </r>
    <r>
      <rPr>
        <b/>
        <sz val="8"/>
        <rFont val="Arial"/>
        <charset val="134"/>
      </rPr>
      <t xml:space="preserve">                                               
Music, nursery rhymes, volume adjustment,</t>
    </r>
  </si>
  <si>
    <r>
      <rPr>
        <b/>
        <sz val="9"/>
        <rFont val="Arial"/>
        <charset val="134"/>
      </rPr>
      <t>818                                  
6V4A*2</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</si>
  <si>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(6V4A*2</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音乐，儿歌，音量调节，</t>
    </r>
    <r>
      <rPr>
        <b/>
        <sz val="8"/>
        <rFont val="Arial"/>
        <charset val="134"/>
      </rPr>
      <t xml:space="preserve">                                               
Music, nursery rhymes, volume adjustment,</t>
    </r>
  </si>
  <si>
    <r>
      <rPr>
        <b/>
        <sz val="9"/>
        <rFont val="Arial"/>
        <charset val="134"/>
      </rPr>
      <t>818                                  
6V4A*2</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    </t>
    </r>
  </si>
  <si>
    <r>
      <rPr>
        <b/>
        <sz val="8"/>
        <color rgb="FFFF0000"/>
        <rFont val="Arial"/>
        <charset val="134"/>
      </rPr>
      <t>(6V4A*2</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音乐，儿歌，音量调节，</t>
    </r>
    <r>
      <rPr>
        <b/>
        <sz val="8"/>
        <rFont val="Arial"/>
        <charset val="134"/>
      </rPr>
      <t xml:space="preserve">                                               
Music, nursery rhymes, volume adjustment,</t>
    </r>
  </si>
  <si>
    <t>BDL</t>
  </si>
  <si>
    <r>
      <rPr>
        <b/>
        <sz val="9"/>
        <rFont val="Arial"/>
        <charset val="134"/>
      </rPr>
      <t>2388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</si>
  <si>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白色</t>
    </r>
    <r>
      <rPr>
        <b/>
        <sz val="10"/>
        <rFont val="Arial"/>
        <charset val="134"/>
      </rPr>
      <t>,</t>
    </r>
    <r>
      <rPr>
        <b/>
        <sz val="10"/>
        <rFont val="宋体"/>
        <charset val="134"/>
      </rPr>
      <t>黑色</t>
    </r>
    <r>
      <rPr>
        <b/>
        <sz val="10"/>
        <rFont val="Arial"/>
        <charset val="134"/>
      </rPr>
      <t xml:space="preserve">,
</t>
    </r>
    <r>
      <rPr>
        <b/>
        <sz val="10"/>
        <rFont val="宋体"/>
        <charset val="134"/>
      </rPr>
      <t>绿色</t>
    </r>
    <r>
      <rPr>
        <b/>
        <sz val="10"/>
        <rFont val="Arial"/>
        <charset val="134"/>
      </rPr>
      <t>,</t>
    </r>
    <r>
      <rPr>
        <b/>
        <sz val="10"/>
        <rFont val="宋体"/>
        <charset val="134"/>
      </rPr>
      <t>红色</t>
    </r>
    <r>
      <rPr>
        <b/>
        <sz val="10"/>
        <rFont val="Arial"/>
        <charset val="134"/>
      </rPr>
      <t>,</t>
    </r>
    <r>
      <rPr>
        <b/>
        <sz val="10"/>
        <rFont val="宋体"/>
        <charset val="134"/>
      </rPr>
      <t>米黄</t>
    </r>
    <r>
      <rPr>
        <b/>
        <sz val="10"/>
        <rFont val="Arial"/>
        <charset val="134"/>
      </rPr>
      <t xml:space="preserve">
White, black,
Green, red,
cream-yellow</t>
    </r>
  </si>
  <si>
    <t>95*64*46CM</t>
  </si>
  <si>
    <t>8.4KG              
9.9KG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</si>
  <si>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电瓶</t>
    </r>
    <r>
      <rPr>
        <b/>
        <sz val="8"/>
        <rFont val="Arial"/>
        <charset val="134"/>
      </rPr>
      <t>6v7AH,</t>
    </r>
    <r>
      <rPr>
        <b/>
        <sz val="8"/>
        <rFont val="宋体"/>
        <charset val="134"/>
      </rPr>
      <t>马达</t>
    </r>
    <r>
      <rPr>
        <b/>
        <sz val="8"/>
        <rFont val="Arial"/>
        <charset val="134"/>
      </rPr>
      <t>380#*2,</t>
    </r>
    <r>
      <rPr>
        <b/>
        <sz val="8"/>
        <rFont val="宋体"/>
        <charset val="134"/>
      </rPr>
      <t>灯光</t>
    </r>
    <r>
      <rPr>
        <b/>
        <sz val="8"/>
        <rFont val="Arial"/>
        <charset val="134"/>
      </rPr>
      <t>,</t>
    </r>
    <r>
      <rPr>
        <b/>
        <sz val="8"/>
        <rFont val="宋体"/>
        <charset val="134"/>
      </rPr>
      <t>音乐</t>
    </r>
    <r>
      <rPr>
        <b/>
        <sz val="8"/>
        <rFont val="Arial"/>
        <charset val="134"/>
      </rPr>
      <t>,</t>
    </r>
    <r>
      <rPr>
        <b/>
        <sz val="8"/>
        <rFont val="宋体"/>
        <charset val="134"/>
      </rPr>
      <t>一键启动</t>
    </r>
    <r>
      <rPr>
        <b/>
        <sz val="8"/>
        <rFont val="Arial"/>
        <charset val="134"/>
      </rPr>
      <t>,MP3</t>
    </r>
    <r>
      <rPr>
        <b/>
        <sz val="8"/>
        <rFont val="宋体"/>
        <charset val="134"/>
      </rPr>
      <t>播放器</t>
    </r>
    <r>
      <rPr>
        <b/>
        <sz val="8"/>
        <rFont val="Arial"/>
        <charset val="134"/>
      </rPr>
      <t>(MP3/USB</t>
    </r>
    <r>
      <rPr>
        <b/>
        <sz val="8"/>
        <rFont val="宋体"/>
        <charset val="134"/>
      </rPr>
      <t>插口</t>
    </r>
    <r>
      <rPr>
        <b/>
        <sz val="8"/>
        <rFont val="Arial"/>
        <charset val="134"/>
      </rPr>
      <t>/</t>
    </r>
    <r>
      <rPr>
        <b/>
        <sz val="8"/>
        <rFont val="宋体"/>
        <charset val="134"/>
      </rPr>
      <t>蓝牙</t>
    </r>
    <r>
      <rPr>
        <b/>
        <sz val="8"/>
        <rFont val="Arial"/>
        <charset val="134"/>
      </rPr>
      <t>),</t>
    </r>
    <r>
      <rPr>
        <b/>
        <sz val="8"/>
        <rFont val="宋体"/>
        <charset val="134"/>
      </rPr>
      <t>电量显示</t>
    </r>
    <r>
      <rPr>
        <b/>
        <sz val="8"/>
        <rFont val="Arial"/>
        <charset val="134"/>
      </rPr>
      <t>,</t>
    </r>
    <r>
      <rPr>
        <b/>
        <sz val="8"/>
        <rFont val="宋体"/>
        <charset val="134"/>
      </rPr>
      <t>三轮</t>
    </r>
    <r>
      <rPr>
        <b/>
        <sz val="8"/>
        <rFont val="Arial"/>
        <charset val="134"/>
      </rPr>
      <t xml:space="preserve">
Battery 6v7AH, motor 380#*2, light, music, one-click start,MP3 player (MP3/USB jack/Bluetooth), power display, three rounds</t>
    </r>
  </si>
  <si>
    <r>
      <rPr>
        <b/>
        <sz val="8"/>
        <color rgb="FFFF0000"/>
        <rFont val="方正粗黑宋简体"/>
        <charset val="134"/>
      </rPr>
      <t>皮座椅</t>
    </r>
    <r>
      <rPr>
        <b/>
        <sz val="8"/>
        <color rgb="FFFF0000"/>
        <rFont val="Arial"/>
        <charset val="134"/>
      </rPr>
      <t>Leather seats+8RMB                             
EVA</t>
    </r>
    <r>
      <rPr>
        <b/>
        <sz val="8"/>
        <color rgb="FFFF0000"/>
        <rFont val="方正粗黑宋简体"/>
        <charset val="134"/>
      </rPr>
      <t>发泡轮</t>
    </r>
    <r>
      <rPr>
        <b/>
        <sz val="8"/>
        <color rgb="FFFF0000"/>
        <rFont val="Arial"/>
        <charset val="134"/>
      </rPr>
      <t xml:space="preserve"> EVA foam wheel+45RMB
</t>
    </r>
    <r>
      <rPr>
        <b/>
        <sz val="8"/>
        <color rgb="FFFF0000"/>
        <rFont val="方正粗黑宋简体"/>
        <charset val="134"/>
      </rPr>
      <t>遥控</t>
    </r>
    <r>
      <rPr>
        <b/>
        <sz val="8"/>
        <color rgb="FFFF0000"/>
        <rFont val="Arial"/>
        <charset val="134"/>
      </rPr>
      <t xml:space="preserve">Remote control+15RMB                                                                 </t>
    </r>
  </si>
  <si>
    <r>
      <rPr>
        <b/>
        <sz val="9"/>
        <rFont val="Arial"/>
        <charset val="134"/>
      </rPr>
      <t>1188A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</si>
  <si>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白色</t>
    </r>
    <r>
      <rPr>
        <b/>
        <sz val="10"/>
        <rFont val="Arial"/>
        <charset val="134"/>
      </rPr>
      <t>,</t>
    </r>
    <r>
      <rPr>
        <b/>
        <sz val="10"/>
        <rFont val="宋体"/>
        <charset val="134"/>
      </rPr>
      <t>黑色</t>
    </r>
    <r>
      <rPr>
        <b/>
        <sz val="10"/>
        <rFont val="Arial"/>
        <charset val="134"/>
      </rPr>
      <t xml:space="preserve">,
</t>
    </r>
    <r>
      <rPr>
        <b/>
        <sz val="10"/>
        <rFont val="宋体"/>
        <charset val="134"/>
      </rPr>
      <t>红色</t>
    </r>
    <r>
      <rPr>
        <b/>
        <sz val="10"/>
        <rFont val="Arial"/>
        <charset val="134"/>
      </rPr>
      <t>,</t>
    </r>
    <r>
      <rPr>
        <b/>
        <sz val="10"/>
        <rFont val="宋体"/>
        <charset val="134"/>
      </rPr>
      <t>米黄</t>
    </r>
    <r>
      <rPr>
        <b/>
        <sz val="10"/>
        <rFont val="Arial"/>
        <charset val="134"/>
      </rPr>
      <t xml:space="preserve">
White, black,
 red,
cream-yellow</t>
    </r>
  </si>
  <si>
    <r>
      <rPr>
        <b/>
        <sz val="9"/>
        <rFont val="Arial"/>
        <charset val="134"/>
      </rPr>
      <t xml:space="preserve">1998                                
</t>
    </r>
    <r>
      <rPr>
        <b/>
        <sz val="9"/>
        <rFont val="方正粗黑宋简体"/>
        <charset val="134"/>
      </rPr>
      <t>滑行车</t>
    </r>
    <r>
      <rPr>
        <b/>
        <sz val="9"/>
        <rFont val="Arial"/>
        <charset val="134"/>
      </rPr>
      <t xml:space="preserve">
Swing car</t>
    </r>
  </si>
  <si>
    <r>
      <rPr>
        <b/>
        <sz val="10"/>
        <rFont val="宋体"/>
        <charset val="134"/>
      </rPr>
      <t>粉色</t>
    </r>
    <r>
      <rPr>
        <b/>
        <sz val="10"/>
        <rFont val="Arial"/>
        <charset val="134"/>
      </rPr>
      <t>,</t>
    </r>
    <r>
      <rPr>
        <b/>
        <sz val="10"/>
        <rFont val="宋体"/>
        <charset val="134"/>
      </rPr>
      <t>米黄色</t>
    </r>
    <r>
      <rPr>
        <b/>
        <sz val="10"/>
        <rFont val="Arial"/>
        <charset val="134"/>
      </rPr>
      <t xml:space="preserve">,
</t>
    </r>
    <r>
      <rPr>
        <b/>
        <sz val="10"/>
        <rFont val="宋体"/>
        <charset val="134"/>
      </rPr>
      <t>黑色</t>
    </r>
    <r>
      <rPr>
        <b/>
        <sz val="10"/>
        <rFont val="Arial"/>
        <charset val="134"/>
      </rPr>
      <t>,</t>
    </r>
    <r>
      <rPr>
        <b/>
        <sz val="10"/>
        <rFont val="宋体"/>
        <charset val="134"/>
      </rPr>
      <t>灰色</t>
    </r>
    <r>
      <rPr>
        <b/>
        <sz val="10"/>
        <rFont val="Arial"/>
        <charset val="134"/>
      </rPr>
      <t>,</t>
    </r>
    <r>
      <rPr>
        <b/>
        <sz val="10"/>
        <rFont val="宋体"/>
        <charset val="134"/>
      </rPr>
      <t>蓝色</t>
    </r>
    <r>
      <rPr>
        <b/>
        <sz val="10"/>
        <rFont val="Arial"/>
        <charset val="134"/>
      </rPr>
      <t>,
Pink, beige,
Black, gray, blue,</t>
    </r>
  </si>
  <si>
    <t>71*31*48CM</t>
  </si>
  <si>
    <t>3.2KG              
4.1KG</t>
  </si>
  <si>
    <r>
      <rPr>
        <b/>
        <sz val="8"/>
        <color rgb="FFFF0000"/>
        <rFont val="宋体"/>
        <charset val="134"/>
      </rPr>
      <t>干电池，</t>
    </r>
    <r>
      <rPr>
        <b/>
        <sz val="8"/>
        <color rgb="FFFF0000"/>
        <rFont val="Arial"/>
        <charset val="134"/>
      </rPr>
      <t xml:space="preserve"> </t>
    </r>
    <r>
      <rPr>
        <b/>
        <sz val="8"/>
        <color rgb="FFFF0000"/>
        <rFont val="宋体"/>
        <charset val="134"/>
      </rPr>
      <t>灯光</t>
    </r>
    <r>
      <rPr>
        <b/>
        <sz val="8"/>
        <color rgb="FFFF0000"/>
        <rFont val="Arial"/>
        <charset val="134"/>
      </rPr>
      <t xml:space="preserve">
</t>
    </r>
    <r>
      <rPr>
        <b/>
        <sz val="8"/>
        <color rgb="FFFF0000"/>
        <rFont val="宋体"/>
        <charset val="134"/>
      </rPr>
      <t>音乐，早教机，万向轮，彩色纸箱</t>
    </r>
    <r>
      <rPr>
        <b/>
        <sz val="8"/>
        <color rgb="FFFF0000"/>
        <rFont val="Arial"/>
        <charset val="134"/>
      </rPr>
      <t xml:space="preserve">
</t>
    </r>
    <r>
      <rPr>
        <b/>
        <sz val="8"/>
        <rFont val="Arial"/>
        <charset val="134"/>
      </rPr>
      <t>Dry batteries, lights
Music, early learning machines, universal wheels, colorful cardboard boxes</t>
    </r>
  </si>
  <si>
    <r>
      <rPr>
        <b/>
        <sz val="9"/>
        <rFont val="Arial"/>
        <charset val="134"/>
      </rPr>
      <t>688                                 
6V4A*1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</si>
  <si>
    <r>
      <rPr>
        <b/>
        <sz val="10"/>
        <rFont val="Arial"/>
        <charset val="134"/>
      </rPr>
      <t xml:space="preserve">
</t>
    </r>
    <r>
      <rPr>
        <b/>
        <sz val="10"/>
        <rFont val="宋体"/>
        <charset val="134"/>
      </rPr>
      <t>粉色</t>
    </r>
    <r>
      <rPr>
        <b/>
        <sz val="10"/>
        <rFont val="Arial"/>
        <charset val="134"/>
      </rPr>
      <t xml:space="preserve">Pink,
</t>
    </r>
    <r>
      <rPr>
        <b/>
        <sz val="10"/>
        <rFont val="宋体"/>
        <charset val="134"/>
      </rPr>
      <t>绿色</t>
    </r>
    <r>
      <rPr>
        <b/>
        <sz val="10"/>
        <rFont val="Arial"/>
        <charset val="134"/>
      </rPr>
      <t xml:space="preserve">,Green, 
</t>
    </r>
    <r>
      <rPr>
        <b/>
        <sz val="10"/>
        <rFont val="宋体"/>
        <charset val="134"/>
      </rPr>
      <t>米黄</t>
    </r>
    <r>
      <rPr>
        <b/>
        <sz val="10"/>
        <rFont val="Arial"/>
        <charset val="134"/>
      </rPr>
      <t>cream-yellow</t>
    </r>
  </si>
  <si>
    <t>100*48*78CM</t>
  </si>
  <si>
    <t>13KG              
14KG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</si>
  <si>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电瓶</t>
    </r>
    <r>
      <rPr>
        <b/>
        <sz val="8"/>
        <rFont val="Arial"/>
        <charset val="134"/>
      </rPr>
      <t>6V4,</t>
    </r>
    <r>
      <rPr>
        <b/>
        <sz val="8"/>
        <rFont val="宋体"/>
        <charset val="134"/>
      </rPr>
      <t>单驱电机</t>
    </r>
    <r>
      <rPr>
        <b/>
        <sz val="8"/>
        <rFont val="Arial"/>
        <charset val="134"/>
      </rPr>
      <t xml:space="preserve">380 </t>
    </r>
    <r>
      <rPr>
        <b/>
        <sz val="8"/>
        <rFont val="宋体"/>
        <charset val="134"/>
      </rPr>
      <t>，音乐，</t>
    </r>
    <r>
      <rPr>
        <b/>
        <sz val="8"/>
        <rFont val="Arial"/>
        <charset val="134"/>
      </rPr>
      <t xml:space="preserve"> </t>
    </r>
    <r>
      <rPr>
        <b/>
        <sz val="8"/>
        <rFont val="宋体"/>
        <charset val="134"/>
      </rPr>
      <t>早教，</t>
    </r>
    <r>
      <rPr>
        <b/>
        <sz val="8"/>
        <rFont val="Arial"/>
        <charset val="134"/>
      </rPr>
      <t xml:space="preserve"> </t>
    </r>
    <r>
      <rPr>
        <b/>
        <sz val="8"/>
        <rFont val="宋体"/>
        <charset val="134"/>
      </rPr>
      <t>蓝牙</t>
    </r>
    <r>
      <rPr>
        <b/>
        <sz val="8"/>
        <rFont val="Arial"/>
        <charset val="134"/>
      </rPr>
      <t xml:space="preserve"> </t>
    </r>
    <r>
      <rPr>
        <b/>
        <sz val="8"/>
        <rFont val="宋体"/>
        <charset val="134"/>
      </rPr>
      <t>，</t>
    </r>
    <r>
      <rPr>
        <b/>
        <sz val="8"/>
        <rFont val="Arial"/>
        <charset val="134"/>
      </rPr>
      <t>LED</t>
    </r>
    <r>
      <rPr>
        <b/>
        <sz val="8"/>
        <rFont val="宋体"/>
        <charset val="134"/>
      </rPr>
      <t>灯光</t>
    </r>
    <r>
      <rPr>
        <b/>
        <sz val="8"/>
        <rFont val="Arial"/>
        <charset val="134"/>
      </rPr>
      <t xml:space="preserve"> </t>
    </r>
    <r>
      <rPr>
        <b/>
        <sz val="8"/>
        <rFont val="宋体"/>
        <charset val="134"/>
      </rPr>
      <t>，</t>
    </r>
    <r>
      <rPr>
        <b/>
        <sz val="8"/>
        <rFont val="Arial"/>
        <charset val="134"/>
      </rPr>
      <t xml:space="preserve"> 
Battery 6V4, single drive motor 380, Music, early education, Bluetooth, LED lighting,</t>
    </r>
  </si>
  <si>
    <r>
      <rPr>
        <b/>
        <sz val="9"/>
        <rFont val="Arial"/>
        <charset val="134"/>
      </rPr>
      <t>688                                 
6V7A*1</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</si>
  <si>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电瓶</t>
    </r>
    <r>
      <rPr>
        <b/>
        <sz val="8"/>
        <rFont val="Arial"/>
        <charset val="134"/>
      </rPr>
      <t>6V7,</t>
    </r>
    <r>
      <rPr>
        <b/>
        <sz val="8"/>
        <rFont val="宋体"/>
        <charset val="134"/>
      </rPr>
      <t>双驱电机</t>
    </r>
    <r>
      <rPr>
        <b/>
        <sz val="8"/>
        <rFont val="Arial"/>
        <charset val="134"/>
      </rPr>
      <t xml:space="preserve">380 </t>
    </r>
    <r>
      <rPr>
        <b/>
        <sz val="8"/>
        <rFont val="宋体"/>
        <charset val="134"/>
      </rPr>
      <t>，音乐，</t>
    </r>
    <r>
      <rPr>
        <b/>
        <sz val="8"/>
        <rFont val="Arial"/>
        <charset val="134"/>
      </rPr>
      <t xml:space="preserve"> </t>
    </r>
    <r>
      <rPr>
        <b/>
        <sz val="8"/>
        <rFont val="宋体"/>
        <charset val="134"/>
      </rPr>
      <t>早教，</t>
    </r>
    <r>
      <rPr>
        <b/>
        <sz val="8"/>
        <rFont val="Arial"/>
        <charset val="134"/>
      </rPr>
      <t xml:space="preserve"> </t>
    </r>
    <r>
      <rPr>
        <b/>
        <sz val="8"/>
        <rFont val="宋体"/>
        <charset val="134"/>
      </rPr>
      <t>蓝牙</t>
    </r>
    <r>
      <rPr>
        <b/>
        <sz val="8"/>
        <rFont val="Arial"/>
        <charset val="134"/>
      </rPr>
      <t xml:space="preserve"> </t>
    </r>
    <r>
      <rPr>
        <b/>
        <sz val="8"/>
        <rFont val="宋体"/>
        <charset val="134"/>
      </rPr>
      <t>，</t>
    </r>
    <r>
      <rPr>
        <b/>
        <sz val="8"/>
        <rFont val="Arial"/>
        <charset val="134"/>
      </rPr>
      <t>LED</t>
    </r>
    <r>
      <rPr>
        <b/>
        <sz val="8"/>
        <rFont val="宋体"/>
        <charset val="134"/>
      </rPr>
      <t>灯光</t>
    </r>
    <r>
      <rPr>
        <b/>
        <sz val="8"/>
        <rFont val="Arial"/>
        <charset val="134"/>
      </rPr>
      <t xml:space="preserve"> </t>
    </r>
    <r>
      <rPr>
        <b/>
        <sz val="8"/>
        <rFont val="宋体"/>
        <charset val="134"/>
      </rPr>
      <t>，</t>
    </r>
    <r>
      <rPr>
        <b/>
        <sz val="8"/>
        <rFont val="Arial"/>
        <charset val="134"/>
      </rPr>
      <t xml:space="preserve"> 
Battery 6V7, dual drive motor 380, Music, early education, Bluetooth, LED lighting,</t>
    </r>
  </si>
  <si>
    <r>
      <rPr>
        <b/>
        <sz val="9"/>
        <rFont val="Arial"/>
        <charset val="134"/>
      </rPr>
      <t>1588A                                
6V7A*1</t>
    </r>
    <r>
      <rPr>
        <b/>
        <sz val="9"/>
        <rFont val="方正粗黑宋简体"/>
        <charset val="134"/>
      </rPr>
      <t>铅酸电池</t>
    </r>
    <r>
      <rPr>
        <b/>
        <sz val="9"/>
        <rFont val="Arial"/>
        <charset val="134"/>
      </rPr>
      <t xml:space="preserve">
Lead-acid battery
6V390*1 </t>
    </r>
    <r>
      <rPr>
        <b/>
        <sz val="9"/>
        <rFont val="方正粗黑宋简体"/>
        <charset val="134"/>
      </rPr>
      <t>电机</t>
    </r>
    <r>
      <rPr>
        <b/>
        <sz val="9"/>
        <rFont val="Arial"/>
        <charset val="134"/>
      </rPr>
      <t xml:space="preserve"> motor    </t>
    </r>
  </si>
  <si>
    <r>
      <rPr>
        <b/>
        <sz val="10"/>
        <rFont val="宋体"/>
        <charset val="134"/>
      </rPr>
      <t>白色</t>
    </r>
    <r>
      <rPr>
        <b/>
        <sz val="10"/>
        <rFont val="Arial"/>
        <charset val="134"/>
      </rPr>
      <t>,</t>
    </r>
    <r>
      <rPr>
        <b/>
        <sz val="10"/>
        <rFont val="宋体"/>
        <charset val="134"/>
      </rPr>
      <t>黑色</t>
    </r>
    <r>
      <rPr>
        <b/>
        <sz val="10"/>
        <rFont val="Arial"/>
        <charset val="134"/>
      </rPr>
      <t xml:space="preserve">,
</t>
    </r>
    <r>
      <rPr>
        <b/>
        <sz val="10"/>
        <rFont val="宋体"/>
        <charset val="134"/>
      </rPr>
      <t>绿色</t>
    </r>
    <r>
      <rPr>
        <b/>
        <sz val="10"/>
        <rFont val="Arial"/>
        <charset val="134"/>
      </rPr>
      <t>,</t>
    </r>
    <r>
      <rPr>
        <b/>
        <sz val="10"/>
        <rFont val="宋体"/>
        <charset val="134"/>
      </rPr>
      <t>红色</t>
    </r>
    <r>
      <rPr>
        <b/>
        <sz val="10"/>
        <rFont val="Arial"/>
        <charset val="134"/>
      </rPr>
      <t xml:space="preserve"> ,
</t>
    </r>
    <r>
      <rPr>
        <b/>
        <sz val="10"/>
        <rFont val="宋体"/>
        <charset val="134"/>
      </rPr>
      <t>米黄</t>
    </r>
    <r>
      <rPr>
        <b/>
        <sz val="10"/>
        <rFont val="Arial"/>
        <charset val="134"/>
      </rPr>
      <t>,
White, black,
Green, red,
Beige,</t>
    </r>
  </si>
  <si>
    <t>95*64*68 CM</t>
  </si>
  <si>
    <t>12KG              
13KG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</si>
  <si>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电瓶</t>
    </r>
    <r>
      <rPr>
        <b/>
        <sz val="8"/>
        <rFont val="Arial"/>
        <charset val="134"/>
      </rPr>
      <t>6v7AH,</t>
    </r>
    <r>
      <rPr>
        <b/>
        <sz val="8"/>
        <rFont val="宋体"/>
        <charset val="134"/>
      </rPr>
      <t>马达</t>
    </r>
    <r>
      <rPr>
        <b/>
        <sz val="8"/>
        <rFont val="Arial"/>
        <charset val="134"/>
      </rPr>
      <t>390#*1</t>
    </r>
    <r>
      <rPr>
        <b/>
        <sz val="8"/>
        <rFont val="宋体"/>
        <charset val="134"/>
      </rPr>
      <t>灯光</t>
    </r>
    <r>
      <rPr>
        <b/>
        <sz val="8"/>
        <rFont val="Arial"/>
        <charset val="134"/>
      </rPr>
      <t>,</t>
    </r>
    <r>
      <rPr>
        <b/>
        <sz val="8"/>
        <rFont val="宋体"/>
        <charset val="134"/>
      </rPr>
      <t>音乐</t>
    </r>
    <r>
      <rPr>
        <b/>
        <sz val="8"/>
        <rFont val="Arial"/>
        <charset val="134"/>
      </rPr>
      <t>,</t>
    </r>
    <r>
      <rPr>
        <b/>
        <sz val="8"/>
        <rFont val="宋体"/>
        <charset val="134"/>
      </rPr>
      <t>一键启动</t>
    </r>
    <r>
      <rPr>
        <b/>
        <sz val="8"/>
        <rFont val="Arial"/>
        <charset val="134"/>
      </rPr>
      <t>,MP3</t>
    </r>
    <r>
      <rPr>
        <b/>
        <sz val="8"/>
        <rFont val="宋体"/>
        <charset val="134"/>
      </rPr>
      <t>播放器</t>
    </r>
    <r>
      <rPr>
        <b/>
        <sz val="8"/>
        <rFont val="Arial"/>
        <charset val="134"/>
      </rPr>
      <t>(MP3/USB</t>
    </r>
    <r>
      <rPr>
        <b/>
        <sz val="8"/>
        <rFont val="宋体"/>
        <charset val="134"/>
      </rPr>
      <t>插口</t>
    </r>
    <r>
      <rPr>
        <b/>
        <sz val="8"/>
        <rFont val="Arial"/>
        <charset val="134"/>
      </rPr>
      <t>/</t>
    </r>
    <r>
      <rPr>
        <b/>
        <sz val="8"/>
        <rFont val="宋体"/>
        <charset val="134"/>
      </rPr>
      <t>蓝牙</t>
    </r>
    <r>
      <rPr>
        <b/>
        <sz val="8"/>
        <rFont val="Arial"/>
        <charset val="134"/>
      </rPr>
      <t>),</t>
    </r>
    <r>
      <rPr>
        <b/>
        <sz val="8"/>
        <rFont val="宋体"/>
        <charset val="134"/>
      </rPr>
      <t>电量显示</t>
    </r>
    <r>
      <rPr>
        <b/>
        <sz val="8"/>
        <rFont val="Arial"/>
        <charset val="134"/>
      </rPr>
      <t>,</t>
    </r>
    <r>
      <rPr>
        <b/>
        <sz val="8"/>
        <rFont val="宋体"/>
        <charset val="134"/>
      </rPr>
      <t>三轮</t>
    </r>
    <r>
      <rPr>
        <b/>
        <sz val="8"/>
        <rFont val="Arial"/>
        <charset val="134"/>
      </rPr>
      <t xml:space="preserve">
Battery 6v7AH, motor 390#*1 light, music, one-button start,MP3 player (MP3/USB jack/Bluetooth), power display, three rounds</t>
    </r>
  </si>
  <si>
    <r>
      <rPr>
        <b/>
        <sz val="9"/>
        <rFont val="Arial"/>
        <charset val="134"/>
      </rPr>
      <t>1588A                                
12V4A*1</t>
    </r>
    <r>
      <rPr>
        <b/>
        <sz val="9"/>
        <rFont val="方正粗黑宋简体"/>
        <charset val="134"/>
      </rPr>
      <t>铅酸电池</t>
    </r>
    <r>
      <rPr>
        <b/>
        <sz val="9"/>
        <rFont val="Arial"/>
        <charset val="134"/>
      </rPr>
      <t xml:space="preserve">
Lead-acid battery
6V390*1 </t>
    </r>
    <r>
      <rPr>
        <b/>
        <sz val="9"/>
        <rFont val="方正粗黑宋简体"/>
        <charset val="134"/>
      </rPr>
      <t>电机</t>
    </r>
    <r>
      <rPr>
        <b/>
        <sz val="9"/>
        <rFont val="Arial"/>
        <charset val="134"/>
      </rPr>
      <t xml:space="preserve"> motor    </t>
    </r>
  </si>
  <si>
    <t>XL
TZD</t>
  </si>
  <si>
    <r>
      <rPr>
        <b/>
        <sz val="9"/>
        <rFont val="Arial"/>
        <charset val="134"/>
      </rPr>
      <t xml:space="preserve">1100A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r>
      <rPr>
        <b/>
        <sz val="9"/>
        <color rgb="FFFF0000"/>
        <rFont val="Arial"/>
        <charset val="134"/>
      </rPr>
      <t>EVA  Wheel</t>
    </r>
  </si>
  <si>
    <r>
      <rPr>
        <b/>
        <sz val="10"/>
        <rFont val="宋体"/>
        <charset val="134"/>
      </rPr>
      <t>橘色</t>
    </r>
    <r>
      <rPr>
        <b/>
        <sz val="10"/>
        <rFont val="Arial"/>
        <charset val="134"/>
      </rPr>
      <t>,</t>
    </r>
    <r>
      <rPr>
        <b/>
        <sz val="10"/>
        <rFont val="宋体"/>
        <charset val="134"/>
      </rPr>
      <t>蓝色</t>
    </r>
    <r>
      <rPr>
        <b/>
        <sz val="10"/>
        <rFont val="Arial"/>
        <charset val="134"/>
      </rPr>
      <t>,</t>
    </r>
    <r>
      <rPr>
        <b/>
        <sz val="10"/>
        <rFont val="宋体"/>
        <charset val="134"/>
      </rPr>
      <t>红色</t>
    </r>
    <r>
      <rPr>
        <b/>
        <sz val="10"/>
        <rFont val="Arial"/>
        <charset val="134"/>
      </rPr>
      <t>,
Orange, blue, red</t>
    </r>
  </si>
  <si>
    <t>73*34*55CM</t>
  </si>
  <si>
    <t>5KG              
5.5KG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</si>
  <si>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配置及功能：电瓶：</t>
    </r>
    <r>
      <rPr>
        <b/>
        <sz val="8"/>
        <rFont val="Arial"/>
        <charset val="134"/>
      </rPr>
      <t>6V4A,</t>
    </r>
    <r>
      <rPr>
        <b/>
        <sz val="8"/>
        <rFont val="宋体"/>
        <charset val="134"/>
      </rPr>
      <t>电机：</t>
    </r>
    <r>
      <rPr>
        <b/>
        <sz val="8"/>
        <rFont val="Arial"/>
        <charset val="134"/>
      </rPr>
      <t>380-,1pcs,</t>
    </r>
    <r>
      <rPr>
        <b/>
        <sz val="8"/>
        <rFont val="宋体"/>
        <charset val="134"/>
      </rPr>
      <t>其他：车头灯，黑色把手套</t>
    </r>
    <r>
      <rPr>
        <b/>
        <sz val="8"/>
        <rFont val="Arial"/>
        <charset val="134"/>
      </rPr>
      <t xml:space="preserve">
Configuration and functions: Battery: 6V4A, motor: 380-,1pcs, other: headlight, black handle gloves</t>
    </r>
  </si>
  <si>
    <r>
      <rPr>
        <sz val="10"/>
        <rFont val="Arial"/>
        <charset val="134"/>
      </rPr>
      <t xml:space="preserve">603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</si>
  <si>
    <r>
      <rPr>
        <b/>
        <sz val="10"/>
        <rFont val="宋体"/>
        <charset val="134"/>
      </rPr>
      <t>绿色</t>
    </r>
    <r>
      <rPr>
        <b/>
        <sz val="10"/>
        <rFont val="Arial"/>
        <charset val="134"/>
      </rPr>
      <t xml:space="preserve"> green
</t>
    </r>
    <r>
      <rPr>
        <b/>
        <sz val="10"/>
        <rFont val="宋体"/>
        <charset val="134"/>
      </rPr>
      <t>粉色</t>
    </r>
    <r>
      <rPr>
        <b/>
        <sz val="10"/>
        <rFont val="Arial"/>
        <charset val="134"/>
      </rPr>
      <t xml:space="preserve">  pink
</t>
    </r>
    <r>
      <rPr>
        <b/>
        <sz val="10"/>
        <rFont val="宋体"/>
        <charset val="134"/>
      </rPr>
      <t>蓝色</t>
    </r>
    <r>
      <rPr>
        <b/>
        <sz val="10"/>
        <rFont val="Arial"/>
        <charset val="134"/>
      </rPr>
      <t xml:space="preserve"> blue</t>
    </r>
  </si>
  <si>
    <t xml:space="preserve">85*41*53CM </t>
  </si>
  <si>
    <t>6.7KG                     8.1KG</t>
  </si>
  <si>
    <r>
      <rPr>
        <b/>
        <sz val="9"/>
        <rFont val="宋体"/>
        <charset val="134"/>
      </rPr>
      <t>单电瓶，单驱动，一键启动，电量显示，早教功能，英语故事，</t>
    </r>
    <r>
      <rPr>
        <b/>
        <sz val="9"/>
        <rFont val="Arial"/>
        <charset val="134"/>
      </rPr>
      <t>LED</t>
    </r>
    <r>
      <rPr>
        <b/>
        <sz val="9"/>
        <rFont val="宋体"/>
        <charset val="134"/>
      </rPr>
      <t>大灯，</t>
    </r>
    <r>
      <rPr>
        <b/>
        <sz val="9"/>
        <rFont val="Arial"/>
        <charset val="134"/>
      </rPr>
      <t>USB</t>
    </r>
    <r>
      <rPr>
        <b/>
        <sz val="9"/>
        <rFont val="宋体"/>
        <charset val="134"/>
      </rPr>
      <t>插口。</t>
    </r>
    <r>
      <rPr>
        <b/>
        <sz val="9"/>
        <color rgb="FFFF0000"/>
        <rFont val="Arial"/>
        <charset val="134"/>
      </rPr>
      <t xml:space="preserve">
Single battery, single drive, one button start, power display, early education function, English stories, LED headlights, USB jack.</t>
    </r>
  </si>
  <si>
    <r>
      <rPr>
        <sz val="10"/>
        <rFont val="Arial"/>
        <charset val="134"/>
      </rPr>
      <t xml:space="preserve">603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    </t>
    </r>
  </si>
  <si>
    <r>
      <rPr>
        <b/>
        <sz val="9"/>
        <rFont val="宋体"/>
        <charset val="134"/>
      </rPr>
      <t>单电瓶，双驱动，一键启动，电量显示，早教功能，英语故事，</t>
    </r>
    <r>
      <rPr>
        <b/>
        <sz val="9"/>
        <rFont val="Arial"/>
        <charset val="134"/>
      </rPr>
      <t>LED</t>
    </r>
    <r>
      <rPr>
        <b/>
        <sz val="9"/>
        <rFont val="宋体"/>
        <charset val="134"/>
      </rPr>
      <t>大灯，</t>
    </r>
    <r>
      <rPr>
        <b/>
        <sz val="9"/>
        <rFont val="Arial"/>
        <charset val="134"/>
      </rPr>
      <t>USB</t>
    </r>
    <r>
      <rPr>
        <b/>
        <sz val="9"/>
        <rFont val="宋体"/>
        <charset val="134"/>
      </rPr>
      <t>插口。</t>
    </r>
    <r>
      <rPr>
        <b/>
        <sz val="9"/>
        <rFont val="Arial"/>
        <charset val="134"/>
      </rPr>
      <t xml:space="preserve">
</t>
    </r>
    <r>
      <rPr>
        <b/>
        <sz val="9"/>
        <color rgb="FFFF0000"/>
        <rFont val="Arial"/>
        <charset val="134"/>
      </rPr>
      <t>Single battery, double drive, one button start, power display, early education function, English stories, LED headlights, USB jack.</t>
    </r>
  </si>
  <si>
    <r>
      <rPr>
        <b/>
        <sz val="9"/>
        <rFont val="Arial"/>
        <charset val="134"/>
      </rPr>
      <t xml:space="preserve">918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</si>
  <si>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红、蓝</t>
    </r>
    <r>
      <rPr>
        <b/>
        <sz val="10"/>
        <rFont val="Arial"/>
        <charset val="134"/>
      </rPr>
      <t xml:space="preserve">                          Red, blue</t>
    </r>
  </si>
  <si>
    <t>78x51x39CM</t>
  </si>
  <si>
    <t>5KG                 
5.5KG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</si>
  <si>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6V4A</t>
    </r>
    <r>
      <rPr>
        <b/>
        <sz val="8"/>
        <rFont val="宋体"/>
        <charset val="134"/>
      </rPr>
      <t>电瓶，</t>
    </r>
    <r>
      <rPr>
        <b/>
        <sz val="8"/>
        <rFont val="Arial"/>
        <charset val="134"/>
      </rPr>
      <t>380</t>
    </r>
    <r>
      <rPr>
        <b/>
        <sz val="8"/>
        <rFont val="宋体"/>
        <charset val="134"/>
      </rPr>
      <t>电机，带音乐</t>
    </r>
    <r>
      <rPr>
        <b/>
        <sz val="8"/>
        <rFont val="Arial"/>
        <charset val="134"/>
      </rPr>
      <t xml:space="preserve"> </t>
    </r>
    <r>
      <rPr>
        <b/>
        <sz val="8"/>
        <rFont val="宋体"/>
        <charset val="134"/>
      </rPr>
      <t>灯光</t>
    </r>
    <r>
      <rPr>
        <b/>
        <sz val="8"/>
        <rFont val="Arial"/>
        <charset val="134"/>
      </rPr>
      <t xml:space="preserve">                                                     
6V4A battery, 380 motor with music light</t>
    </r>
  </si>
  <si>
    <r>
      <rPr>
        <b/>
        <sz val="9"/>
        <rFont val="Arial"/>
        <charset val="134"/>
      </rPr>
      <t xml:space="preserve">991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6V380*1  </t>
    </r>
    <r>
      <rPr>
        <b/>
        <sz val="9"/>
        <rFont val="方正粗黑宋简体"/>
        <charset val="134"/>
      </rPr>
      <t>电机</t>
    </r>
    <r>
      <rPr>
        <b/>
        <sz val="9"/>
        <rFont val="Arial"/>
        <charset val="134"/>
      </rPr>
      <t xml:space="preserve"> motor    </t>
    </r>
  </si>
  <si>
    <r>
      <rPr>
        <b/>
        <sz val="10"/>
        <rFont val="宋体"/>
        <charset val="134"/>
      </rPr>
      <t>红，白，粉，</t>
    </r>
    <r>
      <rPr>
        <b/>
        <sz val="10"/>
        <rFont val="Arial"/>
        <charset val="134"/>
      </rPr>
      <t xml:space="preserve">
</t>
    </r>
    <r>
      <rPr>
        <b/>
        <sz val="10"/>
        <rFont val="宋体"/>
        <charset val="134"/>
      </rPr>
      <t>蓝，黄，黑</t>
    </r>
    <r>
      <rPr>
        <b/>
        <sz val="10"/>
        <rFont val="Arial"/>
        <charset val="134"/>
      </rPr>
      <t>,                 
Red, white, pink, 
blue</t>
    </r>
    <r>
      <rPr>
        <b/>
        <sz val="10"/>
        <rFont val="宋体"/>
        <charset val="134"/>
      </rPr>
      <t>，</t>
    </r>
    <r>
      <rPr>
        <b/>
        <sz val="10"/>
        <rFont val="Arial"/>
        <charset val="134"/>
      </rPr>
      <t>Yellow, black,</t>
    </r>
  </si>
  <si>
    <t>82*36*52CM</t>
  </si>
  <si>
    <t>4KG                 
4.8KG</t>
  </si>
  <si>
    <r>
      <rPr>
        <b/>
        <sz val="9"/>
        <rFont val="Arial"/>
        <charset val="134"/>
      </rPr>
      <t>995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</si>
  <si>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9"/>
        <rFont val="Arial"/>
        <charset val="134"/>
      </rPr>
      <t>998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</si>
  <si>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白，粉，蓝，</t>
    </r>
    <r>
      <rPr>
        <b/>
        <sz val="10"/>
        <rFont val="Arial"/>
        <charset val="134"/>
      </rPr>
      <t xml:space="preserve">                 white, pink, blue,</t>
    </r>
  </si>
  <si>
    <t>82*38*52CM</t>
  </si>
  <si>
    <r>
      <rPr>
        <b/>
        <sz val="9"/>
        <rFont val="Arial"/>
        <charset val="134"/>
      </rPr>
      <t>6180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</si>
  <si>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粉、蓝</t>
    </r>
    <r>
      <rPr>
        <b/>
        <sz val="10"/>
        <rFont val="Arial"/>
        <charset val="134"/>
      </rPr>
      <t xml:space="preserve">                              Pink, blue</t>
    </r>
  </si>
  <si>
    <t>112X39X51CM</t>
  </si>
  <si>
    <t>11KG              
13.5KG</t>
  </si>
  <si>
    <r>
      <rPr>
        <b/>
        <sz val="9"/>
        <rFont val="Arial"/>
        <charset val="134"/>
      </rPr>
      <t>6180T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</si>
  <si>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9"/>
        <rFont val="Arial"/>
        <charset val="134"/>
      </rPr>
      <t>6181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</si>
  <si>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粉、黄、蓝</t>
    </r>
    <r>
      <rPr>
        <b/>
        <sz val="10"/>
        <rFont val="Arial"/>
        <charset val="134"/>
      </rPr>
      <t xml:space="preserve">                      Pink, yellow blue</t>
    </r>
  </si>
  <si>
    <r>
      <rPr>
        <b/>
        <sz val="9"/>
        <rFont val="Arial"/>
        <charset val="134"/>
      </rPr>
      <t>6181T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</si>
  <si>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9"/>
        <rFont val="Arial"/>
        <charset val="134"/>
      </rPr>
      <t>6170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</si>
  <si>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10"/>
        <rFont val="宋体"/>
        <charset val="134"/>
      </rPr>
      <t>红、白、橙</t>
    </r>
    <r>
      <rPr>
        <b/>
        <sz val="10"/>
        <rFont val="Arial"/>
        <charset val="134"/>
      </rPr>
      <t xml:space="preserve">                   Red</t>
    </r>
    <r>
      <rPr>
        <b/>
        <sz val="10"/>
        <rFont val="宋体"/>
        <charset val="134"/>
      </rPr>
      <t>，</t>
    </r>
    <r>
      <rPr>
        <b/>
        <sz val="10"/>
        <rFont val="Arial"/>
        <charset val="134"/>
      </rPr>
      <t>white</t>
    </r>
    <r>
      <rPr>
        <b/>
        <sz val="10"/>
        <rFont val="宋体"/>
        <charset val="134"/>
      </rPr>
      <t>，</t>
    </r>
    <r>
      <rPr>
        <b/>
        <sz val="10"/>
        <rFont val="Arial"/>
        <charset val="134"/>
      </rPr>
      <t>orange</t>
    </r>
  </si>
  <si>
    <r>
      <rPr>
        <b/>
        <sz val="9"/>
        <rFont val="Arial"/>
        <charset val="134"/>
      </rPr>
      <t>6170T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</si>
  <si>
    <r>
      <rPr>
        <b/>
        <sz val="9"/>
        <rFont val="Arial"/>
        <charset val="134"/>
      </rPr>
      <t xml:space="preserve">6167-1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方正粗黑宋简体"/>
        <charset val="134"/>
      </rPr>
      <t>电机</t>
    </r>
    <r>
      <rPr>
        <b/>
        <sz val="9"/>
        <rFont val="Arial"/>
        <charset val="134"/>
      </rPr>
      <t xml:space="preserve"> motor    </t>
    </r>
  </si>
  <si>
    <r>
      <rPr>
        <b/>
        <sz val="10"/>
        <rFont val="宋体"/>
        <charset val="134"/>
      </rPr>
      <t>绿、粉</t>
    </r>
    <r>
      <rPr>
        <b/>
        <sz val="10"/>
        <rFont val="Arial"/>
        <charset val="134"/>
      </rPr>
      <t xml:space="preserve">            green</t>
    </r>
    <r>
      <rPr>
        <b/>
        <sz val="10"/>
        <rFont val="宋体"/>
        <charset val="134"/>
      </rPr>
      <t>，</t>
    </r>
    <r>
      <rPr>
        <b/>
        <sz val="10"/>
        <rFont val="Arial"/>
        <charset val="134"/>
      </rPr>
      <t xml:space="preserve">pink  </t>
    </r>
  </si>
  <si>
    <t>95*39*51CM</t>
  </si>
  <si>
    <t>5.5KG              
6.5KG</t>
  </si>
  <si>
    <r>
      <rPr>
        <b/>
        <sz val="9"/>
        <rFont val="Arial"/>
        <charset val="134"/>
      </rPr>
      <t xml:space="preserve">6167-1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6V380*1 </t>
    </r>
    <r>
      <rPr>
        <b/>
        <sz val="9"/>
        <rFont val="Arial"/>
        <charset val="134"/>
      </rPr>
      <t xml:space="preserve"> </t>
    </r>
    <r>
      <rPr>
        <b/>
        <sz val="9"/>
        <rFont val="方正粗黑宋简体"/>
        <charset val="134"/>
      </rPr>
      <t>电机</t>
    </r>
    <r>
      <rPr>
        <b/>
        <sz val="9"/>
        <rFont val="Arial"/>
        <charset val="134"/>
      </rPr>
      <t xml:space="preserve"> motor    </t>
    </r>
  </si>
  <si>
    <t>BBF</t>
  </si>
  <si>
    <r>
      <rPr>
        <b/>
        <sz val="9"/>
        <rFont val="Arial"/>
        <charset val="134"/>
      </rPr>
      <t>006                       
6V4.5A*1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</si>
  <si>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红、白、蓝</t>
    </r>
    <r>
      <rPr>
        <b/>
        <sz val="10"/>
        <rFont val="Arial"/>
        <charset val="134"/>
      </rPr>
      <t xml:space="preserve"> </t>
    </r>
    <r>
      <rPr>
        <b/>
        <sz val="10"/>
        <rFont val="宋体"/>
        <charset val="134"/>
      </rPr>
      <t>、黑</t>
    </r>
    <r>
      <rPr>
        <b/>
        <sz val="10"/>
        <rFont val="Arial"/>
        <charset val="134"/>
      </rPr>
      <t xml:space="preserve">                 
White, red,            
blue,  black,</t>
    </r>
  </si>
  <si>
    <t>86*44*56CM</t>
  </si>
  <si>
    <t>7KG                 8KG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</si>
  <si>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一键启动，早教功能，音乐，故事，英语，电量显示，</t>
    </r>
    <r>
      <rPr>
        <b/>
        <sz val="8"/>
        <rFont val="Arial"/>
        <charset val="134"/>
      </rPr>
      <t>USB</t>
    </r>
    <r>
      <rPr>
        <b/>
        <sz val="8"/>
        <rFont val="宋体"/>
        <charset val="134"/>
      </rPr>
      <t>插口，</t>
    </r>
    <r>
      <rPr>
        <b/>
        <sz val="8"/>
        <rFont val="Arial"/>
        <charset val="134"/>
      </rPr>
      <t>MP3</t>
    </r>
    <r>
      <rPr>
        <b/>
        <sz val="8"/>
        <rFont val="宋体"/>
        <charset val="134"/>
      </rPr>
      <t>，多功能音乐播放器；</t>
    </r>
    <r>
      <rPr>
        <b/>
        <sz val="8"/>
        <rFont val="Arial"/>
        <charset val="134"/>
      </rPr>
      <t>6V4.5</t>
    </r>
    <r>
      <rPr>
        <b/>
        <sz val="8"/>
        <rFont val="宋体"/>
        <charset val="134"/>
      </rPr>
      <t>电池，单驱</t>
    </r>
    <r>
      <rPr>
        <b/>
        <sz val="8"/>
        <rFont val="Arial"/>
        <charset val="134"/>
      </rPr>
      <t xml:space="preserve"> 390</t>
    </r>
    <r>
      <rPr>
        <b/>
        <sz val="8"/>
        <rFont val="宋体"/>
        <charset val="134"/>
      </rPr>
      <t>电机，</t>
    </r>
    <r>
      <rPr>
        <b/>
        <sz val="8"/>
        <rFont val="Arial"/>
        <charset val="134"/>
      </rPr>
      <t>LED</t>
    </r>
    <r>
      <rPr>
        <b/>
        <sz val="8"/>
        <rFont val="宋体"/>
        <charset val="134"/>
      </rPr>
      <t>流水灯</t>
    </r>
    <r>
      <rPr>
        <b/>
        <sz val="8"/>
        <rFont val="Arial"/>
        <charset val="134"/>
      </rPr>
      <t xml:space="preserve">                
One-button start, early education function, Music, stories, English, battery display, USB jack, MP3, multi-function music player; 6V5 battery, single drive 390 motor, LED water light</t>
    </r>
  </si>
  <si>
    <r>
      <rPr>
        <b/>
        <sz val="9"/>
        <rFont val="Arial"/>
        <charset val="134"/>
      </rPr>
      <t>006                       
6V4.5A*2</t>
    </r>
    <r>
      <rPr>
        <b/>
        <sz val="9"/>
        <rFont val="方正粗黑宋简体"/>
        <charset val="134"/>
      </rPr>
      <t>铅酸电池</t>
    </r>
    <r>
      <rPr>
        <b/>
        <sz val="9"/>
        <rFont val="Arial"/>
        <charset val="134"/>
      </rPr>
      <t xml:space="preserve">Lead-acid battery 
12V380*2 </t>
    </r>
    <r>
      <rPr>
        <b/>
        <sz val="9"/>
        <rFont val="方正粗黑宋简体"/>
        <charset val="134"/>
      </rPr>
      <t>电机</t>
    </r>
    <r>
      <rPr>
        <b/>
        <sz val="9"/>
        <rFont val="Arial"/>
        <charset val="134"/>
      </rPr>
      <t xml:space="preserve"> motor</t>
    </r>
  </si>
  <si>
    <r>
      <rPr>
        <b/>
        <sz val="8"/>
        <color rgb="FFFF0000"/>
        <rFont val="Arial"/>
        <charset val="134"/>
      </rPr>
      <t>(6V4.5A*2</t>
    </r>
    <r>
      <rPr>
        <b/>
        <sz val="8"/>
        <color rgb="FFFF0000"/>
        <rFont val="宋体"/>
        <charset val="134"/>
      </rPr>
      <t>铅酸电池</t>
    </r>
    <r>
      <rPr>
        <b/>
        <sz val="8"/>
        <color rgb="FFFF0000"/>
        <rFont val="Arial"/>
        <charset val="134"/>
      </rPr>
      <t xml:space="preserve">Lead-acid battery +12V380*2 </t>
    </r>
    <r>
      <rPr>
        <b/>
        <sz val="8"/>
        <color rgb="FFFF0000"/>
        <rFont val="宋体"/>
        <charset val="134"/>
      </rPr>
      <t>电机</t>
    </r>
    <r>
      <rPr>
        <b/>
        <sz val="8"/>
        <color rgb="FFFF0000"/>
        <rFont val="Arial"/>
        <charset val="134"/>
      </rPr>
      <t xml:space="preserve"> motor )                                      
</t>
    </r>
    <r>
      <rPr>
        <b/>
        <sz val="8"/>
        <rFont val="宋体"/>
        <charset val="134"/>
      </rPr>
      <t>一键启动，早教功能，音乐，故事，英语，电量显示，</t>
    </r>
    <r>
      <rPr>
        <b/>
        <sz val="8"/>
        <rFont val="Arial"/>
        <charset val="134"/>
      </rPr>
      <t>USB</t>
    </r>
    <r>
      <rPr>
        <b/>
        <sz val="8"/>
        <rFont val="宋体"/>
        <charset val="134"/>
      </rPr>
      <t>插口，</t>
    </r>
    <r>
      <rPr>
        <b/>
        <sz val="8"/>
        <rFont val="Arial"/>
        <charset val="134"/>
      </rPr>
      <t>MP3</t>
    </r>
    <r>
      <rPr>
        <b/>
        <sz val="8"/>
        <rFont val="宋体"/>
        <charset val="134"/>
      </rPr>
      <t>，多功能音乐播放器，</t>
    </r>
    <r>
      <rPr>
        <b/>
        <sz val="8"/>
        <rFont val="Arial"/>
        <charset val="134"/>
      </rPr>
      <t>2</t>
    </r>
    <r>
      <rPr>
        <b/>
        <sz val="8"/>
        <rFont val="宋体"/>
        <charset val="134"/>
      </rPr>
      <t>块</t>
    </r>
    <r>
      <rPr>
        <b/>
        <sz val="8"/>
        <rFont val="Arial"/>
        <charset val="134"/>
      </rPr>
      <t>6V4</t>
    </r>
    <r>
      <rPr>
        <b/>
        <sz val="8"/>
        <rFont val="宋体"/>
        <charset val="134"/>
      </rPr>
      <t>电池，双驱</t>
    </r>
    <r>
      <rPr>
        <b/>
        <sz val="8"/>
        <rFont val="Arial"/>
        <charset val="134"/>
      </rPr>
      <t xml:space="preserve"> 380</t>
    </r>
    <r>
      <rPr>
        <b/>
        <sz val="8"/>
        <rFont val="宋体"/>
        <charset val="134"/>
      </rPr>
      <t>电机</t>
    </r>
    <r>
      <rPr>
        <b/>
        <sz val="8"/>
        <rFont val="Arial"/>
        <charset val="134"/>
      </rPr>
      <t xml:space="preserve"> LED</t>
    </r>
    <r>
      <rPr>
        <b/>
        <sz val="8"/>
        <rFont val="宋体"/>
        <charset val="134"/>
      </rPr>
      <t>流水灯</t>
    </r>
    <r>
      <rPr>
        <b/>
        <sz val="8"/>
        <rFont val="Arial"/>
        <charset val="134"/>
      </rPr>
      <t xml:space="preserve">                    
One-button start, early education function, music, stories, English, power display, USB jack, MP3, multi-function music player, 2 6V4 batteries, dual drive 380 motor LED water light</t>
    </r>
  </si>
  <si>
    <r>
      <rPr>
        <b/>
        <sz val="9"/>
        <rFont val="Arial"/>
        <charset val="134"/>
      </rPr>
      <t>216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</si>
  <si>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蓝</t>
    </r>
    <r>
      <rPr>
        <b/>
        <sz val="10"/>
        <rFont val="Arial"/>
        <charset val="134"/>
      </rPr>
      <t>,</t>
    </r>
    <r>
      <rPr>
        <b/>
        <sz val="10"/>
        <rFont val="宋体"/>
        <charset val="134"/>
      </rPr>
      <t>黄</t>
    </r>
    <r>
      <rPr>
        <b/>
        <sz val="10"/>
        <rFont val="Arial"/>
        <charset val="134"/>
      </rPr>
      <t>,</t>
    </r>
    <r>
      <rPr>
        <b/>
        <sz val="10"/>
        <rFont val="宋体"/>
        <charset val="134"/>
      </rPr>
      <t>粉，</t>
    </r>
    <r>
      <rPr>
        <b/>
        <sz val="10"/>
        <rFont val="Arial"/>
        <charset val="134"/>
      </rPr>
      <t xml:space="preserve">                   Red,blue ,            yellow, pink,</t>
    </r>
  </si>
  <si>
    <t>88*45*60CM</t>
  </si>
  <si>
    <t>7KG                 9KG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</si>
  <si>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1*6V4</t>
    </r>
    <r>
      <rPr>
        <b/>
        <sz val="8"/>
        <rFont val="宋体"/>
        <charset val="134"/>
      </rPr>
      <t>电池，</t>
    </r>
    <r>
      <rPr>
        <b/>
        <sz val="8"/>
        <rFont val="Arial"/>
        <charset val="134"/>
      </rPr>
      <t>1*380</t>
    </r>
    <r>
      <rPr>
        <b/>
        <sz val="8"/>
        <rFont val="宋体"/>
        <charset val="134"/>
      </rPr>
      <t>马达，儿歌，故事，早教，炫彩灯光烟筒</t>
    </r>
    <r>
      <rPr>
        <b/>
        <sz val="8"/>
        <rFont val="Arial"/>
        <charset val="134"/>
      </rPr>
      <t xml:space="preserve">                                                                                                                        
One button start, 1*6V4 battery, 1*380 motor, children's songs, stories, early education, dazzling light smoke tube</t>
    </r>
  </si>
  <si>
    <r>
      <rPr>
        <b/>
        <sz val="9"/>
        <rFont val="Arial"/>
        <charset val="134"/>
      </rPr>
      <t>216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</si>
  <si>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1*6V7</t>
    </r>
    <r>
      <rPr>
        <b/>
        <sz val="8"/>
        <rFont val="宋体"/>
        <charset val="134"/>
      </rPr>
      <t>电池，</t>
    </r>
    <r>
      <rPr>
        <b/>
        <sz val="8"/>
        <rFont val="Arial"/>
        <charset val="134"/>
      </rPr>
      <t>2*380</t>
    </r>
    <r>
      <rPr>
        <b/>
        <sz val="8"/>
        <rFont val="宋体"/>
        <charset val="134"/>
      </rPr>
      <t>马达，儿歌，故事，早教，炫彩灯光烟筒</t>
    </r>
    <r>
      <rPr>
        <b/>
        <sz val="8"/>
        <rFont val="Arial"/>
        <charset val="134"/>
      </rPr>
      <t xml:space="preserve">                                                                                                                     
One button start, 1*6V7 battery, 2*380 motor, children's songs, stories, early education, dazzling light smoke tube</t>
    </r>
  </si>
  <si>
    <r>
      <rPr>
        <b/>
        <sz val="9"/>
        <rFont val="Arial"/>
        <charset val="134"/>
      </rPr>
      <t>316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</si>
  <si>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桔，白，粉，</t>
    </r>
    <r>
      <rPr>
        <b/>
        <sz val="10"/>
        <rFont val="Arial"/>
        <charset val="134"/>
      </rPr>
      <t xml:space="preserve">
Orange, white, pink,</t>
    </r>
  </si>
  <si>
    <t>98*53*78CM</t>
  </si>
  <si>
    <t>8.5KG                 10KG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</si>
  <si>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一键启动，儿歌，故事，早教，</t>
    </r>
    <r>
      <rPr>
        <b/>
        <sz val="8"/>
        <rFont val="Arial"/>
        <charset val="134"/>
      </rPr>
      <t>LED</t>
    </r>
    <r>
      <rPr>
        <b/>
        <sz val="8"/>
        <rFont val="宋体"/>
        <charset val="134"/>
      </rPr>
      <t>大灯，超大车身尺寸，</t>
    </r>
    <r>
      <rPr>
        <b/>
        <sz val="8"/>
        <rFont val="Arial"/>
        <charset val="134"/>
      </rPr>
      <t xml:space="preserve">
One-click start, nursery rhymes, stories, early education, LED headlights, oversized body size,</t>
    </r>
  </si>
  <si>
    <r>
      <rPr>
        <b/>
        <sz val="9"/>
        <rFont val="Arial"/>
        <charset val="134"/>
      </rPr>
      <t>316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</si>
  <si>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一键启动，儿歌，故事，早教，</t>
    </r>
    <r>
      <rPr>
        <b/>
        <sz val="8"/>
        <rFont val="Arial"/>
        <charset val="134"/>
      </rPr>
      <t>LED</t>
    </r>
    <r>
      <rPr>
        <b/>
        <sz val="8"/>
        <rFont val="宋体"/>
        <charset val="134"/>
      </rPr>
      <t>大灯，超大车身尺寸，</t>
    </r>
    <r>
      <rPr>
        <b/>
        <sz val="8"/>
        <rFont val="Arial"/>
        <charset val="134"/>
      </rPr>
      <t xml:space="preserve">
One-click start, nursery rhymes, stories, early education, LED headlights, oversized body size,</t>
    </r>
  </si>
  <si>
    <r>
      <rPr>
        <b/>
        <sz val="9"/>
        <rFont val="Arial"/>
        <charset val="134"/>
      </rPr>
      <t>007L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</si>
  <si>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红，蓝，</t>
    </r>
    <r>
      <rPr>
        <b/>
        <sz val="10"/>
        <rFont val="Arial"/>
        <charset val="134"/>
      </rPr>
      <t xml:space="preserve">                      </t>
    </r>
    <r>
      <rPr>
        <b/>
        <sz val="10"/>
        <rFont val="宋体"/>
        <charset val="134"/>
      </rPr>
      <t>黄，白，</t>
    </r>
    <r>
      <rPr>
        <b/>
        <sz val="10"/>
        <rFont val="Arial"/>
        <charset val="134"/>
      </rPr>
      <t xml:space="preserve">                   Red</t>
    </r>
    <r>
      <rPr>
        <b/>
        <sz val="10"/>
        <rFont val="宋体"/>
        <charset val="134"/>
      </rPr>
      <t>，</t>
    </r>
    <r>
      <rPr>
        <b/>
        <sz val="10"/>
        <rFont val="Arial"/>
        <charset val="134"/>
      </rPr>
      <t xml:space="preserve"> blue,             yellow</t>
    </r>
    <r>
      <rPr>
        <b/>
        <sz val="10"/>
        <rFont val="宋体"/>
        <charset val="134"/>
      </rPr>
      <t>，</t>
    </r>
    <r>
      <rPr>
        <b/>
        <sz val="10"/>
        <rFont val="Arial"/>
        <charset val="134"/>
      </rPr>
      <t xml:space="preserve"> white,</t>
    </r>
  </si>
  <si>
    <t>93*38*59CM</t>
  </si>
  <si>
    <t>6.3KG                 7.5KG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</si>
  <si>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t>
    </r>
    <r>
      <rPr>
        <b/>
        <sz val="8"/>
        <rFont val="Arial"/>
        <charset val="134"/>
      </rPr>
      <t>MP3</t>
    </r>
    <r>
      <rPr>
        <b/>
        <sz val="8"/>
        <rFont val="宋体"/>
        <charset val="134"/>
      </rPr>
      <t>插口，电量显示，早教功能，英语故事，</t>
    </r>
    <r>
      <rPr>
        <b/>
        <sz val="8"/>
        <rFont val="Arial"/>
        <charset val="134"/>
      </rPr>
      <t>LED</t>
    </r>
    <r>
      <rPr>
        <b/>
        <sz val="8"/>
        <rFont val="宋体"/>
        <charset val="134"/>
      </rPr>
      <t>大灯，</t>
    </r>
    <r>
      <rPr>
        <b/>
        <sz val="8"/>
        <rFont val="Arial"/>
        <charset val="134"/>
      </rPr>
      <t>6V4</t>
    </r>
    <r>
      <rPr>
        <b/>
        <sz val="8"/>
        <rFont val="宋体"/>
        <charset val="134"/>
      </rPr>
      <t>电池</t>
    </r>
    <r>
      <rPr>
        <b/>
        <sz val="8"/>
        <rFont val="Arial"/>
        <charset val="134"/>
      </rPr>
      <t>*1</t>
    </r>
    <r>
      <rPr>
        <b/>
        <sz val="8"/>
        <rFont val="宋体"/>
        <charset val="134"/>
      </rPr>
      <t>，</t>
    </r>
    <r>
      <rPr>
        <b/>
        <sz val="8"/>
        <rFont val="Arial"/>
        <charset val="134"/>
      </rPr>
      <t>390</t>
    </r>
    <r>
      <rPr>
        <b/>
        <sz val="8"/>
        <rFont val="宋体"/>
        <charset val="134"/>
      </rPr>
      <t>电机</t>
    </r>
    <r>
      <rPr>
        <b/>
        <sz val="8"/>
        <rFont val="Arial"/>
        <charset val="134"/>
      </rPr>
      <t>*1                                                            
One-button start, USB jack, MP3 jack, power display, early education function, English stories, LED headlights, 6V4 battery * 1,390 motor *1</t>
    </r>
  </si>
  <si>
    <r>
      <rPr>
        <b/>
        <sz val="9"/>
        <rFont val="Arial"/>
        <charset val="134"/>
      </rPr>
      <t>007S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</si>
  <si>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t>93*48*59CM</t>
  </si>
  <si>
    <r>
      <rPr>
        <b/>
        <sz val="9"/>
        <rFont val="Arial"/>
        <charset val="134"/>
      </rPr>
      <t>008L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</si>
  <si>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9"/>
        <rFont val="Arial"/>
        <charset val="134"/>
      </rPr>
      <t>008L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</si>
  <si>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9"/>
        <rFont val="Arial"/>
        <charset val="134"/>
      </rPr>
      <t>008S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</si>
  <si>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t>6.9KG                 8.2KG</t>
  </si>
  <si>
    <r>
      <rPr>
        <b/>
        <sz val="9"/>
        <rFont val="Arial"/>
        <charset val="134"/>
      </rPr>
      <t>008S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</si>
  <si>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9"/>
        <rFont val="Arial"/>
        <charset val="134"/>
      </rPr>
      <t>008S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</si>
  <si>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t>DS</t>
  </si>
  <si>
    <r>
      <rPr>
        <b/>
        <sz val="9"/>
        <rFont val="Arial"/>
        <charset val="134"/>
      </rPr>
      <t>9688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</si>
  <si>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黄</t>
    </r>
    <r>
      <rPr>
        <b/>
        <sz val="10"/>
        <rFont val="Arial"/>
        <charset val="134"/>
      </rPr>
      <t>,</t>
    </r>
    <r>
      <rPr>
        <b/>
        <sz val="10"/>
        <rFont val="宋体"/>
        <charset val="134"/>
      </rPr>
      <t>粉</t>
    </r>
    <r>
      <rPr>
        <b/>
        <sz val="10"/>
        <rFont val="Arial"/>
        <charset val="134"/>
      </rPr>
      <t>,</t>
    </r>
    <r>
      <rPr>
        <b/>
        <sz val="10"/>
        <rFont val="宋体"/>
        <charset val="134"/>
      </rPr>
      <t>绿</t>
    </r>
    <r>
      <rPr>
        <b/>
        <sz val="10"/>
        <rFont val="Arial"/>
        <charset val="134"/>
      </rPr>
      <t xml:space="preserve"> ,              Red, yellow, 
pink, green,</t>
    </r>
  </si>
  <si>
    <t>90*36*56CM</t>
  </si>
  <si>
    <t>4.4KG                 
5.5KG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</si>
  <si>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配置：</t>
    </r>
    <r>
      <rPr>
        <b/>
        <sz val="8"/>
        <rFont val="Arial"/>
        <charset val="134"/>
      </rPr>
      <t>6v45</t>
    </r>
    <r>
      <rPr>
        <b/>
        <sz val="8"/>
        <rFont val="宋体"/>
        <charset val="134"/>
      </rPr>
      <t>电瓶，</t>
    </r>
    <r>
      <rPr>
        <b/>
        <sz val="8"/>
        <rFont val="Arial"/>
        <charset val="134"/>
      </rPr>
      <t>380</t>
    </r>
    <r>
      <rPr>
        <b/>
        <sz val="8"/>
        <rFont val="宋体"/>
        <charset val="134"/>
      </rPr>
      <t>电机，早教功能，音乐，置前</t>
    </r>
    <r>
      <rPr>
        <b/>
        <sz val="8"/>
        <rFont val="Arial"/>
        <charset val="134"/>
      </rPr>
      <t>LED</t>
    </r>
    <r>
      <rPr>
        <b/>
        <sz val="8"/>
        <rFont val="宋体"/>
        <charset val="134"/>
      </rPr>
      <t>大灯</t>
    </r>
    <r>
      <rPr>
        <b/>
        <sz val="8"/>
        <rFont val="Arial"/>
        <charset val="134"/>
      </rPr>
      <t xml:space="preserve">               
Configuration: 6v45 battery, 380 motor, early education function, music, front LED headlights</t>
    </r>
  </si>
  <si>
    <t>DLX</t>
  </si>
  <si>
    <r>
      <rPr>
        <b/>
        <sz val="9"/>
        <rFont val="Arial"/>
        <charset val="134"/>
      </rPr>
      <t>518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</si>
  <si>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                           Red. White. Blue.</t>
    </r>
  </si>
  <si>
    <t>105X50X63CM</t>
  </si>
  <si>
    <t>10KG          
11.5KG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</si>
  <si>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t>
    </r>
    <r>
      <rPr>
        <b/>
        <sz val="8"/>
        <rFont val="宋体"/>
        <charset val="134"/>
      </rPr>
      <t>可前进后退</t>
    </r>
    <r>
      <rPr>
        <b/>
        <sz val="8"/>
        <rFont val="Arial"/>
        <charset val="134"/>
      </rPr>
      <t xml:space="preserve">, </t>
    </r>
    <r>
      <rPr>
        <b/>
        <sz val="8"/>
        <rFont val="宋体"/>
        <charset val="134"/>
      </rPr>
      <t>音乐</t>
    </r>
    <r>
      <rPr>
        <b/>
        <sz val="8"/>
        <rFont val="Arial"/>
        <charset val="134"/>
      </rPr>
      <t>,</t>
    </r>
    <r>
      <rPr>
        <b/>
        <sz val="8"/>
        <rFont val="宋体"/>
        <charset val="134"/>
      </rPr>
      <t>儿歌</t>
    </r>
    <r>
      <rPr>
        <b/>
        <sz val="8"/>
        <rFont val="Arial"/>
        <charset val="134"/>
      </rPr>
      <t>,</t>
    </r>
    <r>
      <rPr>
        <b/>
        <sz val="8"/>
        <rFont val="宋体"/>
        <charset val="134"/>
      </rPr>
      <t>早教</t>
    </r>
    <r>
      <rPr>
        <b/>
        <sz val="8"/>
        <rFont val="Arial"/>
        <charset val="134"/>
      </rPr>
      <t xml:space="preserve">, </t>
    </r>
    <r>
      <rPr>
        <b/>
        <sz val="8"/>
        <rFont val="宋体"/>
        <charset val="134"/>
      </rPr>
      <t>数据读卡</t>
    </r>
    <r>
      <rPr>
        <b/>
        <sz val="8"/>
        <rFont val="Arial"/>
        <charset val="134"/>
      </rPr>
      <t xml:space="preserve">, </t>
    </r>
    <r>
      <rPr>
        <b/>
        <sz val="8"/>
        <rFont val="宋体"/>
        <charset val="134"/>
      </rPr>
      <t>三轮闪光</t>
    </r>
    <r>
      <rPr>
        <b/>
        <sz val="8"/>
        <rFont val="Arial"/>
        <charset val="134"/>
      </rPr>
      <t>, LED</t>
    </r>
    <r>
      <rPr>
        <b/>
        <sz val="8"/>
        <rFont val="宋体"/>
        <charset val="134"/>
      </rPr>
      <t>大灯</t>
    </r>
    <r>
      <rPr>
        <b/>
        <sz val="8"/>
        <rFont val="Arial"/>
        <charset val="134"/>
      </rPr>
      <t>.                          
One-button start, forward and backward, music, children's songs, early education, data reading card, three-wheel flash, LED headlight.</t>
    </r>
  </si>
  <si>
    <r>
      <rPr>
        <b/>
        <sz val="8"/>
        <color rgb="FFFF0000"/>
        <rFont val="方正粗黑宋简体"/>
        <charset val="134"/>
      </rPr>
      <t>烤漆</t>
    </r>
    <r>
      <rPr>
        <b/>
        <sz val="8"/>
        <color rgb="FFFF0000"/>
        <rFont val="Arial"/>
        <charset val="134"/>
      </rPr>
      <t xml:space="preserve">paint+30RMB                                                      
</t>
    </r>
    <r>
      <rPr>
        <b/>
        <sz val="8"/>
        <color rgb="FFFF0000"/>
        <rFont val="方正粗黑宋简体"/>
        <charset val="134"/>
      </rPr>
      <t>皮座</t>
    </r>
    <r>
      <rPr>
        <b/>
        <sz val="8"/>
        <color rgb="FFFF0000"/>
        <rFont val="Arial"/>
        <charset val="134"/>
      </rPr>
      <t xml:space="preserve">Leather seats+10RMB                                           
</t>
    </r>
    <r>
      <rPr>
        <b/>
        <sz val="8"/>
        <color rgb="FFFF0000"/>
        <rFont val="方正粗黑宋简体"/>
        <charset val="134"/>
      </rPr>
      <t>充气轮</t>
    </r>
    <r>
      <rPr>
        <b/>
        <sz val="8"/>
        <color rgb="FFFF0000"/>
        <rFont val="Arial"/>
        <charset val="134"/>
      </rPr>
      <t xml:space="preserve">Inflatable round+35RMB                                        </t>
    </r>
  </si>
  <si>
    <r>
      <rPr>
        <b/>
        <sz val="9"/>
        <rFont val="Arial"/>
        <charset val="134"/>
      </rPr>
      <t>518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</si>
  <si>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t>
    </r>
    <r>
      <rPr>
        <b/>
        <sz val="8"/>
        <rFont val="宋体"/>
        <charset val="134"/>
      </rPr>
      <t>可前进后退</t>
    </r>
    <r>
      <rPr>
        <b/>
        <sz val="8"/>
        <rFont val="Arial"/>
        <charset val="134"/>
      </rPr>
      <t xml:space="preserve">, </t>
    </r>
    <r>
      <rPr>
        <b/>
        <sz val="8"/>
        <rFont val="宋体"/>
        <charset val="134"/>
      </rPr>
      <t>音乐</t>
    </r>
    <r>
      <rPr>
        <b/>
        <sz val="8"/>
        <rFont val="Arial"/>
        <charset val="134"/>
      </rPr>
      <t>,</t>
    </r>
    <r>
      <rPr>
        <b/>
        <sz val="8"/>
        <rFont val="宋体"/>
        <charset val="134"/>
      </rPr>
      <t>儿歌</t>
    </r>
    <r>
      <rPr>
        <b/>
        <sz val="8"/>
        <rFont val="Arial"/>
        <charset val="134"/>
      </rPr>
      <t>,</t>
    </r>
    <r>
      <rPr>
        <b/>
        <sz val="8"/>
        <rFont val="宋体"/>
        <charset val="134"/>
      </rPr>
      <t>早教</t>
    </r>
    <r>
      <rPr>
        <b/>
        <sz val="8"/>
        <rFont val="Arial"/>
        <charset val="134"/>
      </rPr>
      <t xml:space="preserve">, </t>
    </r>
    <r>
      <rPr>
        <b/>
        <sz val="8"/>
        <rFont val="宋体"/>
        <charset val="134"/>
      </rPr>
      <t>数据读卡</t>
    </r>
    <r>
      <rPr>
        <b/>
        <sz val="8"/>
        <rFont val="Arial"/>
        <charset val="134"/>
      </rPr>
      <t xml:space="preserve">, </t>
    </r>
    <r>
      <rPr>
        <b/>
        <sz val="8"/>
        <rFont val="宋体"/>
        <charset val="134"/>
      </rPr>
      <t>三轮闪光</t>
    </r>
    <r>
      <rPr>
        <b/>
        <sz val="8"/>
        <rFont val="Arial"/>
        <charset val="134"/>
      </rPr>
      <t>, LED</t>
    </r>
    <r>
      <rPr>
        <b/>
        <sz val="8"/>
        <rFont val="宋体"/>
        <charset val="134"/>
      </rPr>
      <t>大灯</t>
    </r>
    <r>
      <rPr>
        <b/>
        <sz val="8"/>
        <rFont val="Arial"/>
        <charset val="134"/>
      </rPr>
      <t>.                          
One-button start, forward and backward, music, children's songs, early education, data reading card, three-wheel flash, LED headlight.</t>
    </r>
  </si>
  <si>
    <t>FLT</t>
  </si>
  <si>
    <r>
      <rPr>
        <b/>
        <sz val="9"/>
        <rFont val="Arial"/>
        <charset val="134"/>
      </rPr>
      <t>518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</si>
  <si>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红色</t>
    </r>
    <r>
      <rPr>
        <b/>
        <sz val="10"/>
        <rFont val="Arial"/>
        <charset val="134"/>
      </rPr>
      <t>,</t>
    </r>
    <r>
      <rPr>
        <b/>
        <sz val="10"/>
        <rFont val="宋体"/>
        <charset val="134"/>
      </rPr>
      <t>蓝色</t>
    </r>
    <r>
      <rPr>
        <b/>
        <sz val="10"/>
        <rFont val="Arial"/>
        <charset val="134"/>
      </rPr>
      <t xml:space="preserve">,                           </t>
    </r>
    <r>
      <rPr>
        <b/>
        <sz val="10"/>
        <rFont val="宋体"/>
        <charset val="134"/>
      </rPr>
      <t>粉色</t>
    </r>
    <r>
      <rPr>
        <b/>
        <sz val="10"/>
        <rFont val="Arial"/>
        <charset val="134"/>
      </rPr>
      <t>,</t>
    </r>
    <r>
      <rPr>
        <b/>
        <sz val="10"/>
        <rFont val="宋体"/>
        <charset val="134"/>
      </rPr>
      <t>银灰色</t>
    </r>
    <r>
      <rPr>
        <b/>
        <sz val="10"/>
        <rFont val="Arial"/>
        <charset val="134"/>
      </rPr>
      <t>,                   Red,blue,                     pink,silver gray,</t>
    </r>
  </si>
  <si>
    <t>84*41*54CM</t>
  </si>
  <si>
    <t>5.5KG      
7.6KG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</si>
  <si>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MP3</t>
    </r>
    <r>
      <rPr>
        <b/>
        <sz val="8"/>
        <rFont val="宋体"/>
        <charset val="134"/>
      </rPr>
      <t>、</t>
    </r>
    <r>
      <rPr>
        <b/>
        <sz val="8"/>
        <rFont val="Arial"/>
        <charset val="134"/>
      </rPr>
      <t>USP</t>
    </r>
    <r>
      <rPr>
        <b/>
        <sz val="8"/>
        <rFont val="宋体"/>
        <charset val="134"/>
      </rPr>
      <t>接口、音乐、早教、故事儿歌，</t>
    </r>
    <r>
      <rPr>
        <b/>
        <sz val="8"/>
        <rFont val="Arial"/>
        <charset val="134"/>
      </rPr>
      <t xml:space="preserve">6v4 </t>
    </r>
    <r>
      <rPr>
        <b/>
        <sz val="8"/>
        <rFont val="宋体"/>
        <charset val="134"/>
      </rPr>
      <t>电瓶、单驱</t>
    </r>
    <r>
      <rPr>
        <b/>
        <sz val="8"/>
        <rFont val="Arial"/>
        <charset val="134"/>
      </rPr>
      <t xml:space="preserve">                           
One-button start, MP3, USP interface, music, early education, stories and songs, 6v4 battery, single drive</t>
    </r>
  </si>
  <si>
    <r>
      <rPr>
        <b/>
        <sz val="9"/>
        <rFont val="Arial"/>
        <charset val="134"/>
      </rPr>
      <t>518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</si>
  <si>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MP3</t>
    </r>
    <r>
      <rPr>
        <b/>
        <sz val="8"/>
        <rFont val="宋体"/>
        <charset val="134"/>
      </rPr>
      <t>、</t>
    </r>
    <r>
      <rPr>
        <b/>
        <sz val="8"/>
        <rFont val="Arial"/>
        <charset val="134"/>
      </rPr>
      <t>USP</t>
    </r>
    <r>
      <rPr>
        <b/>
        <sz val="8"/>
        <rFont val="宋体"/>
        <charset val="134"/>
      </rPr>
      <t>接口、音乐、早教、故事儿歌，</t>
    </r>
    <r>
      <rPr>
        <b/>
        <sz val="8"/>
        <rFont val="Arial"/>
        <charset val="134"/>
      </rPr>
      <t xml:space="preserve">
One-button start, MP3, USP interface, music, early education, stories and songs, </t>
    </r>
  </si>
  <si>
    <r>
      <rPr>
        <b/>
        <sz val="9"/>
        <rFont val="Arial"/>
        <charset val="134"/>
      </rPr>
      <t>218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</si>
  <si>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绿</t>
    </r>
    <r>
      <rPr>
        <b/>
        <sz val="10"/>
        <rFont val="Arial"/>
        <charset val="134"/>
      </rPr>
      <t>,</t>
    </r>
    <r>
      <rPr>
        <b/>
        <sz val="10"/>
        <rFont val="宋体"/>
        <charset val="134"/>
      </rPr>
      <t>红</t>
    </r>
    <r>
      <rPr>
        <b/>
        <sz val="10"/>
        <rFont val="Arial"/>
        <charset val="134"/>
      </rPr>
      <t>,</t>
    </r>
    <r>
      <rPr>
        <b/>
        <sz val="10"/>
        <rFont val="宋体"/>
        <charset val="134"/>
      </rPr>
      <t>黄</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
Green, red, yellow, 
blue, pink,</t>
    </r>
  </si>
  <si>
    <t>90*57*38CM</t>
  </si>
  <si>
    <t>4.5KG      
5.6KG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</si>
  <si>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配置功能</t>
    </r>
    <r>
      <rPr>
        <b/>
        <sz val="8"/>
        <rFont val="Arial"/>
        <charset val="134"/>
      </rPr>
      <t>:6V</t>
    </r>
    <r>
      <rPr>
        <b/>
        <sz val="8"/>
        <rFont val="宋体"/>
        <charset val="134"/>
      </rPr>
      <t>环保线</t>
    </r>
    <r>
      <rPr>
        <b/>
        <sz val="8"/>
        <rFont val="Arial"/>
        <charset val="134"/>
      </rPr>
      <t xml:space="preserve">     </t>
    </r>
    <r>
      <rPr>
        <b/>
        <sz val="8"/>
        <rFont val="宋体"/>
        <charset val="134"/>
      </rPr>
      <t>早教灯光</t>
    </r>
    <r>
      <rPr>
        <b/>
        <sz val="8"/>
        <rFont val="Arial"/>
        <charset val="134"/>
      </rPr>
      <t xml:space="preserve">   
1  </t>
    </r>
    <r>
      <rPr>
        <b/>
        <sz val="8"/>
        <rFont val="宋体"/>
        <charset val="134"/>
      </rPr>
      <t>单电单驱</t>
    </r>
    <r>
      <rPr>
        <b/>
        <sz val="8"/>
        <rFont val="Arial"/>
        <charset val="134"/>
      </rPr>
      <t xml:space="preserve">                                                                                         Configuration features :6V environmental protection line. early education light
1 single electric single drive </t>
    </r>
  </si>
  <si>
    <r>
      <rPr>
        <b/>
        <sz val="9"/>
        <rFont val="Arial"/>
        <charset val="134"/>
      </rPr>
      <t>218                          
6V4A*2</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</si>
  <si>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t>4.6KG      
5.8KG</t>
  </si>
  <si>
    <r>
      <rPr>
        <b/>
        <sz val="8"/>
        <color rgb="FFFF0000"/>
        <rFont val="Arial"/>
        <charset val="134"/>
      </rPr>
      <t>(6V4A*2</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配置功能</t>
    </r>
    <r>
      <rPr>
        <b/>
        <sz val="8"/>
        <rFont val="Arial"/>
        <charset val="134"/>
      </rPr>
      <t>:6V</t>
    </r>
    <r>
      <rPr>
        <b/>
        <sz val="8"/>
        <rFont val="宋体"/>
        <charset val="134"/>
      </rPr>
      <t>环保线</t>
    </r>
    <r>
      <rPr>
        <b/>
        <sz val="8"/>
        <rFont val="Arial"/>
        <charset val="134"/>
      </rPr>
      <t xml:space="preserve">     </t>
    </r>
    <r>
      <rPr>
        <b/>
        <sz val="8"/>
        <rFont val="宋体"/>
        <charset val="134"/>
      </rPr>
      <t>早教灯光</t>
    </r>
    <r>
      <rPr>
        <b/>
        <sz val="8"/>
        <rFont val="Arial"/>
        <charset val="134"/>
      </rPr>
      <t xml:space="preserve">   
1  </t>
    </r>
    <r>
      <rPr>
        <b/>
        <sz val="8"/>
        <rFont val="宋体"/>
        <charset val="134"/>
      </rPr>
      <t>单电单驱</t>
    </r>
    <r>
      <rPr>
        <b/>
        <sz val="8"/>
        <rFont val="Arial"/>
        <charset val="134"/>
      </rPr>
      <t xml:space="preserve">                                                                                         Configuration features :6V environmental protection line. early education light
1 single electric single drive </t>
    </r>
  </si>
  <si>
    <r>
      <rPr>
        <b/>
        <sz val="9"/>
        <rFont val="Arial"/>
        <charset val="134"/>
      </rPr>
      <t xml:space="preserve">8768                           
</t>
    </r>
    <r>
      <rPr>
        <b/>
        <sz val="9"/>
        <color rgb="FFFF0000"/>
        <rFont val="Arial"/>
        <charset val="134"/>
      </rPr>
      <t>6V4A*2</t>
    </r>
    <r>
      <rPr>
        <sz val="9"/>
        <rFont val="方正粗黑宋简体"/>
        <charset val="134"/>
      </rPr>
      <t>铅酸电池</t>
    </r>
    <r>
      <rPr>
        <sz val="9"/>
        <rFont val="Arial"/>
        <charset val="134"/>
      </rPr>
      <t xml:space="preserve">Lead-acid battery 
</t>
    </r>
    <r>
      <rPr>
        <b/>
        <sz val="9"/>
        <color rgb="FFFF0000"/>
        <rFont val="Arial"/>
        <charset val="134"/>
      </rPr>
      <t xml:space="preserve">6V380*2 </t>
    </r>
    <r>
      <rPr>
        <sz val="9"/>
        <rFont val="方正粗黑宋简体"/>
        <charset val="134"/>
      </rPr>
      <t>电机</t>
    </r>
    <r>
      <rPr>
        <sz val="9"/>
        <rFont val="Arial"/>
        <charset val="134"/>
      </rPr>
      <t xml:space="preserve"> motor</t>
    </r>
  </si>
  <si>
    <r>
      <rPr>
        <b/>
        <sz val="10"/>
        <rFont val="宋体"/>
        <charset val="134"/>
      </rPr>
      <t>红色</t>
    </r>
    <r>
      <rPr>
        <b/>
        <sz val="10"/>
        <rFont val="Arial"/>
        <charset val="134"/>
      </rPr>
      <t>,</t>
    </r>
    <r>
      <rPr>
        <b/>
        <sz val="10"/>
        <rFont val="宋体"/>
        <charset val="134"/>
      </rPr>
      <t>蓝色</t>
    </r>
    <r>
      <rPr>
        <b/>
        <sz val="10"/>
        <rFont val="Arial"/>
        <charset val="134"/>
      </rPr>
      <t xml:space="preserve">,                   
</t>
    </r>
    <r>
      <rPr>
        <b/>
        <sz val="10"/>
        <rFont val="宋体"/>
        <charset val="134"/>
      </rPr>
      <t>红白色</t>
    </r>
    <r>
      <rPr>
        <b/>
        <sz val="10"/>
        <rFont val="Arial"/>
        <charset val="134"/>
      </rPr>
      <t>,</t>
    </r>
    <r>
      <rPr>
        <b/>
        <sz val="10"/>
        <rFont val="宋体"/>
        <charset val="134"/>
      </rPr>
      <t>蓝白色</t>
    </r>
    <r>
      <rPr>
        <b/>
        <sz val="10"/>
        <rFont val="Arial"/>
        <charset val="134"/>
      </rPr>
      <t>,</t>
    </r>
    <r>
      <rPr>
        <b/>
        <sz val="10"/>
        <rFont val="宋体"/>
        <charset val="134"/>
      </rPr>
      <t>橘色</t>
    </r>
    <r>
      <rPr>
        <b/>
        <sz val="10"/>
        <rFont val="Arial"/>
        <charset val="134"/>
      </rPr>
      <t xml:space="preserve">                      
Red, blue,
Red and white, 
blue and white
orange,</t>
    </r>
  </si>
  <si>
    <t>92*40*57CM</t>
  </si>
  <si>
    <t>7KG             
8.6KG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</si>
  <si>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单电单驱，早教，轮子灯光，钥匙启动</t>
    </r>
    <r>
      <rPr>
        <b/>
        <sz val="8"/>
        <rFont val="Arial"/>
        <charset val="134"/>
      </rPr>
      <t xml:space="preserve">
6v4a</t>
    </r>
    <r>
      <rPr>
        <b/>
        <sz val="8"/>
        <rFont val="宋体"/>
        <charset val="134"/>
      </rPr>
      <t>电池，</t>
    </r>
    <r>
      <rPr>
        <b/>
        <sz val="8"/>
        <rFont val="Arial"/>
        <charset val="134"/>
      </rPr>
      <t>380</t>
    </r>
    <r>
      <rPr>
        <b/>
        <sz val="8"/>
        <rFont val="宋体"/>
        <charset val="134"/>
      </rPr>
      <t>电机</t>
    </r>
    <r>
      <rPr>
        <b/>
        <sz val="8"/>
        <rFont val="Arial"/>
        <charset val="134"/>
      </rPr>
      <t xml:space="preserve">                                                                                  
Single electric single drive, early education, wheel light, key start
6V4A battery, 380 motor</t>
    </r>
  </si>
  <si>
    <r>
      <rPr>
        <b/>
        <sz val="8"/>
        <color rgb="FFFF0000"/>
        <rFont val="方正粗黑宋简体"/>
        <charset val="134"/>
      </rPr>
      <t>手动加速</t>
    </r>
    <r>
      <rPr>
        <b/>
        <sz val="8"/>
        <color rgb="FFFF0000"/>
        <rFont val="Arial"/>
        <charset val="134"/>
      </rPr>
      <t xml:space="preserve">                                                                  
Manual throttle acceleration+15RMB </t>
    </r>
  </si>
  <si>
    <t>EN71
62115</t>
  </si>
  <si>
    <r>
      <rPr>
        <b/>
        <sz val="8"/>
        <color rgb="FFFF0000"/>
        <rFont val="Arial"/>
        <charset val="134"/>
      </rPr>
      <t>(6V4A*2</t>
    </r>
    <r>
      <rPr>
        <b/>
        <sz val="8"/>
        <color rgb="FFFF0000"/>
        <rFont val="宋体"/>
        <charset val="134"/>
      </rPr>
      <t>铅酸电池</t>
    </r>
    <r>
      <rPr>
        <b/>
        <sz val="8"/>
        <color rgb="FFFF0000"/>
        <rFont val="Arial"/>
        <charset val="134"/>
      </rPr>
      <t xml:space="preserve">Lead-acid battery +12V380*2 </t>
    </r>
    <r>
      <rPr>
        <b/>
        <sz val="8"/>
        <color rgb="FFFF0000"/>
        <rFont val="宋体"/>
        <charset val="134"/>
      </rPr>
      <t>电机</t>
    </r>
    <r>
      <rPr>
        <b/>
        <sz val="8"/>
        <color rgb="FFFF0000"/>
        <rFont val="Arial"/>
        <charset val="134"/>
      </rPr>
      <t xml:space="preserve"> motor )                                 
</t>
    </r>
    <r>
      <rPr>
        <b/>
        <sz val="8"/>
        <rFont val="宋体"/>
        <charset val="134"/>
      </rPr>
      <t>双电双驱，早教，轮子灯光，钥匙启动</t>
    </r>
    <r>
      <rPr>
        <b/>
        <sz val="8"/>
        <rFont val="Arial"/>
        <charset val="134"/>
      </rPr>
      <t xml:space="preserve">
6v4a</t>
    </r>
    <r>
      <rPr>
        <b/>
        <sz val="8"/>
        <rFont val="宋体"/>
        <charset val="134"/>
      </rPr>
      <t>电池，</t>
    </r>
    <r>
      <rPr>
        <b/>
        <sz val="8"/>
        <rFont val="Arial"/>
        <charset val="134"/>
      </rPr>
      <t>380</t>
    </r>
    <r>
      <rPr>
        <b/>
        <sz val="8"/>
        <rFont val="宋体"/>
        <charset val="134"/>
      </rPr>
      <t>电机</t>
    </r>
    <r>
      <rPr>
        <b/>
        <sz val="8"/>
        <rFont val="Arial"/>
        <charset val="134"/>
      </rPr>
      <t xml:space="preserve">                                                                            
Dual electric dual drive, early education, wheel light, key start
6V4A battery, 380 motor</t>
    </r>
  </si>
  <si>
    <r>
      <rPr>
        <sz val="9"/>
        <rFont val="Arial"/>
        <charset val="134"/>
      </rPr>
      <t xml:space="preserve">8798                           
</t>
    </r>
    <r>
      <rPr>
        <b/>
        <sz val="9"/>
        <color rgb="FFFF0000"/>
        <rFont val="Arial"/>
        <charset val="134"/>
      </rPr>
      <t>6V4A*1</t>
    </r>
    <r>
      <rPr>
        <sz val="9"/>
        <rFont val="方正粗黑宋简体"/>
        <charset val="134"/>
      </rPr>
      <t>铅酸电池</t>
    </r>
    <r>
      <rPr>
        <sz val="9"/>
        <rFont val="Arial"/>
        <charset val="134"/>
      </rPr>
      <t xml:space="preserve">Lead-acid battery 
</t>
    </r>
    <r>
      <rPr>
        <b/>
        <sz val="9"/>
        <color rgb="FFFF0000"/>
        <rFont val="Arial"/>
        <charset val="134"/>
      </rPr>
      <t xml:space="preserve">6V380*1 </t>
    </r>
    <r>
      <rPr>
        <sz val="9"/>
        <rFont val="方正粗黑宋简体"/>
        <charset val="134"/>
      </rPr>
      <t>电机</t>
    </r>
    <r>
      <rPr>
        <sz val="9"/>
        <rFont val="Arial"/>
        <charset val="134"/>
      </rPr>
      <t xml:space="preserve"> motor</t>
    </r>
  </si>
  <si>
    <r>
      <rPr>
        <b/>
        <sz val="10"/>
        <rFont val="宋体"/>
        <charset val="134"/>
      </rPr>
      <t>红色，白色，</t>
    </r>
    <r>
      <rPr>
        <b/>
        <sz val="10"/>
        <rFont val="Arial"/>
        <charset val="134"/>
      </rPr>
      <t xml:space="preserve">             
</t>
    </r>
    <r>
      <rPr>
        <b/>
        <sz val="10"/>
        <rFont val="宋体"/>
        <charset val="134"/>
      </rPr>
      <t>蓝色，橘色</t>
    </r>
    <r>
      <rPr>
        <b/>
        <sz val="10"/>
        <rFont val="Arial"/>
        <charset val="134"/>
      </rPr>
      <t>,                     
Red, white,                
blue,orange,</t>
    </r>
  </si>
  <si>
    <r>
      <rPr>
        <sz val="9"/>
        <rFont val="Arial"/>
        <charset val="134"/>
      </rPr>
      <t xml:space="preserve">8798                           
</t>
    </r>
    <r>
      <rPr>
        <b/>
        <sz val="9"/>
        <color rgb="FFFF0000"/>
        <rFont val="Arial"/>
        <charset val="134"/>
      </rPr>
      <t>6V4A*2</t>
    </r>
    <r>
      <rPr>
        <sz val="9"/>
        <rFont val="方正粗黑宋简体"/>
        <charset val="134"/>
      </rPr>
      <t>铅酸电池</t>
    </r>
    <r>
      <rPr>
        <sz val="9"/>
        <rFont val="Arial"/>
        <charset val="134"/>
      </rPr>
      <t xml:space="preserve">Lead-acid battery 
</t>
    </r>
    <r>
      <rPr>
        <b/>
        <sz val="9"/>
        <color rgb="FFFF0000"/>
        <rFont val="Arial"/>
        <charset val="134"/>
      </rPr>
      <t>6V380*2</t>
    </r>
    <r>
      <rPr>
        <sz val="9"/>
        <rFont val="Arial"/>
        <charset val="134"/>
      </rPr>
      <t xml:space="preserve"> </t>
    </r>
    <r>
      <rPr>
        <sz val="9"/>
        <rFont val="方正粗黑宋简体"/>
        <charset val="134"/>
      </rPr>
      <t>电机</t>
    </r>
    <r>
      <rPr>
        <sz val="9"/>
        <rFont val="Arial"/>
        <charset val="134"/>
      </rPr>
      <t xml:space="preserve"> motor</t>
    </r>
  </si>
  <si>
    <t>TM-MZK</t>
  </si>
  <si>
    <r>
      <rPr>
        <b/>
        <sz val="11"/>
        <rFont val="Arial"/>
        <charset val="134"/>
      </rPr>
      <t xml:space="preserve">016
</t>
    </r>
    <r>
      <rPr>
        <b/>
        <sz val="11"/>
        <color rgb="FFFF0000"/>
        <rFont val="Arial"/>
        <charset val="134"/>
      </rPr>
      <t xml:space="preserve">6V4.5A*2 </t>
    </r>
    <r>
      <rPr>
        <b/>
        <sz val="11"/>
        <rFont val="宋体"/>
        <charset val="134"/>
      </rPr>
      <t>铅酸电池</t>
    </r>
    <r>
      <rPr>
        <b/>
        <sz val="11"/>
        <rFont val="Arial"/>
        <charset val="134"/>
      </rPr>
      <t xml:space="preserve">
Lead-acid battery
</t>
    </r>
    <r>
      <rPr>
        <b/>
        <sz val="11"/>
        <color rgb="FFFF0000"/>
        <rFont val="Arial"/>
        <charset val="134"/>
      </rPr>
      <t xml:space="preserve">380*2 </t>
    </r>
    <r>
      <rPr>
        <b/>
        <sz val="11"/>
        <rFont val="宋体"/>
        <charset val="134"/>
      </rPr>
      <t>电机</t>
    </r>
    <r>
      <rPr>
        <b/>
        <sz val="11"/>
        <rFont val="Arial"/>
        <charset val="134"/>
      </rPr>
      <t xml:space="preserve"> motor </t>
    </r>
  </si>
  <si>
    <r>
      <rPr>
        <b/>
        <sz val="10"/>
        <rFont val="宋体"/>
        <charset val="134"/>
      </rPr>
      <t>白，红，</t>
    </r>
    <r>
      <rPr>
        <b/>
        <sz val="10"/>
        <rFont val="Arial"/>
        <charset val="134"/>
      </rPr>
      <t xml:space="preserve">          
Red, white, </t>
    </r>
  </si>
  <si>
    <r>
      <rPr>
        <b/>
        <sz val="10"/>
        <rFont val="宋体"/>
        <charset val="134"/>
      </rPr>
      <t>展开</t>
    </r>
    <r>
      <rPr>
        <b/>
        <sz val="10"/>
        <rFont val="Arial"/>
        <charset val="134"/>
      </rPr>
      <t xml:space="preserve">85*49*53
</t>
    </r>
    <r>
      <rPr>
        <b/>
        <sz val="10"/>
        <rFont val="宋体"/>
        <charset val="134"/>
      </rPr>
      <t>缩小</t>
    </r>
    <r>
      <rPr>
        <b/>
        <sz val="10"/>
        <rFont val="Arial"/>
        <charset val="134"/>
      </rPr>
      <t>67*49*60</t>
    </r>
  </si>
  <si>
    <t>8.4KG       
9.6KG</t>
  </si>
  <si>
    <r>
      <rPr>
        <b/>
        <sz val="10"/>
        <rFont val="宋体"/>
        <charset val="134"/>
      </rPr>
      <t>可以伸缩尺寸的卡丁车，采用双电双驱，有音乐，蓝牙，</t>
    </r>
    <r>
      <rPr>
        <b/>
        <sz val="10"/>
        <rFont val="Arial"/>
        <charset val="134"/>
      </rPr>
      <t>USB</t>
    </r>
    <r>
      <rPr>
        <b/>
        <sz val="10"/>
        <rFont val="宋体"/>
        <charset val="134"/>
      </rPr>
      <t>接口，有电量显示，有灯光。适合各年龄的孩子使用。</t>
    </r>
    <r>
      <rPr>
        <b/>
        <sz val="10"/>
        <rFont val="Arial"/>
        <charset val="134"/>
      </rPr>
      <t xml:space="preserve">
</t>
    </r>
    <r>
      <rPr>
        <b/>
        <sz val="10"/>
        <color rgb="FFFF0000"/>
        <rFont val="Arial"/>
        <charset val="134"/>
      </rPr>
      <t>A retractable go-kart with dual electric and dual drive features music, Bluetooth, USB ports, battery level display and lights. Suitable for children of all ages.</t>
    </r>
  </si>
  <si>
    <r>
      <rPr>
        <b/>
        <sz val="11"/>
        <rFont val="Arial"/>
        <charset val="134"/>
      </rPr>
      <t xml:space="preserve">016
</t>
    </r>
    <r>
      <rPr>
        <b/>
        <sz val="11"/>
        <color rgb="FFFF0000"/>
        <rFont val="Arial"/>
        <charset val="134"/>
      </rPr>
      <t xml:space="preserve">6V4.5A*2 </t>
    </r>
    <r>
      <rPr>
        <b/>
        <sz val="11"/>
        <rFont val="宋体"/>
        <charset val="134"/>
      </rPr>
      <t>铅酸电池</t>
    </r>
    <r>
      <rPr>
        <b/>
        <sz val="11"/>
        <rFont val="Arial"/>
        <charset val="134"/>
      </rPr>
      <t xml:space="preserve">
Lead-acid battery
</t>
    </r>
    <r>
      <rPr>
        <b/>
        <sz val="11"/>
        <color rgb="FFFF0000"/>
        <rFont val="Arial"/>
        <charset val="134"/>
      </rPr>
      <t xml:space="preserve">380*2 </t>
    </r>
    <r>
      <rPr>
        <b/>
        <sz val="11"/>
        <rFont val="宋体"/>
        <charset val="134"/>
      </rPr>
      <t>电机</t>
    </r>
    <r>
      <rPr>
        <b/>
        <sz val="11"/>
        <rFont val="Arial"/>
        <charset val="134"/>
      </rPr>
      <t xml:space="preserve"> motor 
+</t>
    </r>
    <r>
      <rPr>
        <b/>
        <sz val="11"/>
        <rFont val="宋体"/>
        <charset val="134"/>
      </rPr>
      <t>遥控</t>
    </r>
    <r>
      <rPr>
        <b/>
        <sz val="11"/>
        <rFont val="Arial"/>
        <charset val="134"/>
      </rPr>
      <t xml:space="preserve">
</t>
    </r>
    <r>
      <rPr>
        <b/>
        <sz val="11"/>
        <color rgb="FFFF0000"/>
        <rFont val="Arial"/>
        <charset val="134"/>
      </rPr>
      <t>+ Have remote control</t>
    </r>
  </si>
  <si>
    <r>
      <rPr>
        <b/>
        <sz val="10"/>
        <rFont val="宋体"/>
        <charset val="134"/>
      </rPr>
      <t>可以伸缩尺寸的卡丁车，采用双电双驱，有音乐，有遥控器，有蓝牙，</t>
    </r>
    <r>
      <rPr>
        <b/>
        <sz val="10"/>
        <rFont val="Arial"/>
        <charset val="134"/>
      </rPr>
      <t>USB</t>
    </r>
    <r>
      <rPr>
        <b/>
        <sz val="10"/>
        <rFont val="宋体"/>
        <charset val="134"/>
      </rPr>
      <t>接口，有电量显示，有灯光。适合各年龄的孩子使用。</t>
    </r>
    <r>
      <rPr>
        <b/>
        <sz val="10"/>
        <rFont val="Arial"/>
        <charset val="134"/>
      </rPr>
      <t xml:space="preserve">
</t>
    </r>
    <r>
      <rPr>
        <b/>
        <sz val="10"/>
        <color rgb="FFFF0000"/>
        <rFont val="Arial"/>
        <charset val="134"/>
      </rPr>
      <t>This retractable go-kart is equipped with dual electric drives, music, a remote control, Bluetooth, USB ports, battery level display and lights. Suitable for children of all ages.</t>
    </r>
  </si>
  <si>
    <r>
      <rPr>
        <b/>
        <sz val="11"/>
        <rFont val="Arial"/>
        <charset val="134"/>
      </rPr>
      <t xml:space="preserve">010
</t>
    </r>
    <r>
      <rPr>
        <b/>
        <sz val="11"/>
        <color rgb="FFFF0000"/>
        <rFont val="Arial"/>
        <charset val="134"/>
      </rPr>
      <t xml:space="preserve">6V4.5A*1 </t>
    </r>
    <r>
      <rPr>
        <b/>
        <sz val="11"/>
        <rFont val="宋体"/>
        <charset val="134"/>
      </rPr>
      <t>铅酸电池</t>
    </r>
    <r>
      <rPr>
        <b/>
        <sz val="11"/>
        <rFont val="Arial"/>
        <charset val="134"/>
      </rPr>
      <t xml:space="preserve">
Lead-acid battery
</t>
    </r>
    <r>
      <rPr>
        <b/>
        <sz val="11"/>
        <color rgb="FFFF0000"/>
        <rFont val="Arial"/>
        <charset val="134"/>
      </rPr>
      <t xml:space="preserve">6V380*2 </t>
    </r>
    <r>
      <rPr>
        <b/>
        <sz val="11"/>
        <rFont val="宋体"/>
        <charset val="134"/>
      </rPr>
      <t>电机</t>
    </r>
    <r>
      <rPr>
        <b/>
        <sz val="11"/>
        <rFont val="Arial"/>
        <charset val="134"/>
      </rPr>
      <t xml:space="preserve"> motor </t>
    </r>
  </si>
  <si>
    <r>
      <rPr>
        <b/>
        <sz val="10"/>
        <rFont val="宋体"/>
        <charset val="134"/>
      </rPr>
      <t>红、绿、</t>
    </r>
    <r>
      <rPr>
        <b/>
        <sz val="10"/>
        <rFont val="Arial"/>
        <charset val="134"/>
      </rPr>
      <t xml:space="preserve">   
Red, green, </t>
    </r>
  </si>
  <si>
    <t>62*46*64CM</t>
  </si>
  <si>
    <t>6.7KG       
7.8KG</t>
  </si>
  <si>
    <r>
      <rPr>
        <b/>
        <sz val="10"/>
        <rFont val="宋体"/>
        <charset val="134"/>
      </rPr>
      <t>采用单电，双驱，车头能吹泡泡，有早教音乐故事，</t>
    </r>
    <r>
      <rPr>
        <b/>
        <sz val="10"/>
        <rFont val="Arial"/>
        <charset val="134"/>
      </rPr>
      <t>LED</t>
    </r>
    <r>
      <rPr>
        <b/>
        <sz val="10"/>
        <rFont val="宋体"/>
        <charset val="134"/>
      </rPr>
      <t>灯光，电量显示。</t>
    </r>
    <r>
      <rPr>
        <b/>
        <sz val="10"/>
        <color rgb="FFFF0000"/>
        <rFont val="Arial"/>
        <charset val="134"/>
      </rPr>
      <t xml:space="preserve">
It adopts a single electric motor and dual drive. The front of the vehicle can blow bubbles. It has early education music stories, LED lights and battery level display.</t>
    </r>
  </si>
  <si>
    <r>
      <rPr>
        <b/>
        <sz val="11"/>
        <rFont val="Arial"/>
        <charset val="134"/>
      </rPr>
      <t xml:space="preserve">010
</t>
    </r>
    <r>
      <rPr>
        <b/>
        <sz val="11"/>
        <color rgb="FFFF0000"/>
        <rFont val="Arial"/>
        <charset val="134"/>
      </rPr>
      <t xml:space="preserve">6V4.5A*2 </t>
    </r>
    <r>
      <rPr>
        <b/>
        <sz val="11"/>
        <rFont val="宋体"/>
        <charset val="134"/>
      </rPr>
      <t>铅酸电池</t>
    </r>
    <r>
      <rPr>
        <b/>
        <sz val="11"/>
        <rFont val="Arial"/>
        <charset val="134"/>
      </rPr>
      <t xml:space="preserve">
Lead-acid battery
</t>
    </r>
    <r>
      <rPr>
        <b/>
        <sz val="11"/>
        <color rgb="FFFF0000"/>
        <rFont val="Arial"/>
        <charset val="134"/>
      </rPr>
      <t xml:space="preserve">6V380*2 </t>
    </r>
    <r>
      <rPr>
        <b/>
        <sz val="11"/>
        <rFont val="宋体"/>
        <charset val="134"/>
      </rPr>
      <t>电机</t>
    </r>
    <r>
      <rPr>
        <b/>
        <sz val="11"/>
        <rFont val="Arial"/>
        <charset val="134"/>
      </rPr>
      <t xml:space="preserve"> motor 
+</t>
    </r>
    <r>
      <rPr>
        <b/>
        <sz val="11"/>
        <rFont val="宋体"/>
        <charset val="134"/>
      </rPr>
      <t>遥控</t>
    </r>
    <r>
      <rPr>
        <b/>
        <sz val="11"/>
        <rFont val="Arial"/>
        <charset val="134"/>
      </rPr>
      <t xml:space="preserve">
</t>
    </r>
    <r>
      <rPr>
        <b/>
        <sz val="11"/>
        <color rgb="FFFF0000"/>
        <rFont val="Arial"/>
        <charset val="134"/>
      </rPr>
      <t>+Have remote control</t>
    </r>
  </si>
  <si>
    <r>
      <rPr>
        <b/>
        <sz val="10"/>
        <rFont val="宋体"/>
        <charset val="134"/>
      </rPr>
      <t>采用双电瓶，双驱动，车头能吹泡泡，有早教音乐故事，</t>
    </r>
    <r>
      <rPr>
        <b/>
        <sz val="10"/>
        <rFont val="Arial"/>
        <charset val="134"/>
      </rPr>
      <t>LED</t>
    </r>
    <r>
      <rPr>
        <b/>
        <sz val="10"/>
        <rFont val="宋体"/>
        <charset val="134"/>
      </rPr>
      <t>灯光，电量显示，有遥控器。</t>
    </r>
    <r>
      <rPr>
        <b/>
        <sz val="10"/>
        <color rgb="FFFF0000"/>
        <rFont val="Arial"/>
        <charset val="134"/>
      </rPr>
      <t xml:space="preserve">
It features dual batteries and dual drives. The front of the vehicle can blow bubbles. It has early education music and stories, LED lights, battery level display, and a remote control.</t>
    </r>
  </si>
  <si>
    <t>BLM</t>
  </si>
  <si>
    <r>
      <rPr>
        <b/>
        <sz val="11"/>
        <rFont val="Arial"/>
        <charset val="134"/>
      </rPr>
      <t xml:space="preserve">668                          
</t>
    </r>
    <r>
      <rPr>
        <b/>
        <sz val="11"/>
        <color rgb="FFFF0000"/>
        <rFont val="Arial"/>
        <charset val="134"/>
      </rPr>
      <t>6V4A*1</t>
    </r>
    <r>
      <rPr>
        <b/>
        <sz val="11"/>
        <rFont val="方正粗黑宋简体"/>
        <charset val="134"/>
      </rPr>
      <t>铅酸电池</t>
    </r>
    <r>
      <rPr>
        <b/>
        <sz val="11"/>
        <rFont val="Arial"/>
        <charset val="134"/>
      </rPr>
      <t xml:space="preserve">
Lead-acid battery 
</t>
    </r>
    <r>
      <rPr>
        <b/>
        <sz val="11"/>
        <color rgb="FFFF0000"/>
        <rFont val="Arial"/>
        <charset val="134"/>
      </rPr>
      <t xml:space="preserve">6V380*2 </t>
    </r>
    <r>
      <rPr>
        <b/>
        <sz val="11"/>
        <rFont val="方正粗黑宋简体"/>
        <charset val="134"/>
      </rPr>
      <t>电机</t>
    </r>
    <r>
      <rPr>
        <b/>
        <sz val="11"/>
        <rFont val="Arial"/>
        <charset val="134"/>
      </rPr>
      <t xml:space="preserve"> motor</t>
    </r>
  </si>
  <si>
    <t>65*48*46CM</t>
  </si>
  <si>
    <t>5.2KG             5.9KG</t>
  </si>
  <si>
    <r>
      <rPr>
        <b/>
        <sz val="8"/>
        <color rgb="FFFF0000"/>
        <rFont val="Arial"/>
        <charset val="134"/>
      </rPr>
      <t>(6V4A*1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单电双驱</t>
    </r>
    <r>
      <rPr>
        <b/>
        <sz val="8"/>
        <rFont val="Arial"/>
        <charset val="134"/>
      </rPr>
      <t xml:space="preserve"> </t>
    </r>
    <r>
      <rPr>
        <b/>
        <sz val="8"/>
        <rFont val="宋体"/>
        <charset val="134"/>
      </rPr>
      <t>早教</t>
    </r>
    <r>
      <rPr>
        <b/>
        <sz val="8"/>
        <rFont val="Arial"/>
        <charset val="134"/>
      </rPr>
      <t xml:space="preserve"> 5</t>
    </r>
    <r>
      <rPr>
        <b/>
        <sz val="8"/>
        <rFont val="宋体"/>
        <charset val="134"/>
      </rPr>
      <t>轮安全设计</t>
    </r>
    <r>
      <rPr>
        <b/>
        <sz val="8"/>
        <rFont val="Arial"/>
        <charset val="134"/>
      </rPr>
      <t xml:space="preserve"> </t>
    </r>
    <r>
      <rPr>
        <b/>
        <sz val="8"/>
        <rFont val="宋体"/>
        <charset val="134"/>
      </rPr>
      <t>静音轮</t>
    </r>
    <r>
      <rPr>
        <b/>
        <sz val="8"/>
        <rFont val="Arial"/>
        <charset val="134"/>
      </rPr>
      <t xml:space="preserve">
</t>
    </r>
    <r>
      <rPr>
        <b/>
        <sz val="8"/>
        <rFont val="宋体"/>
        <charset val="134"/>
      </rPr>
      <t>脚踏控制</t>
    </r>
    <r>
      <rPr>
        <b/>
        <sz val="8"/>
        <rFont val="Arial"/>
        <charset val="134"/>
      </rPr>
      <t>&amp;  360</t>
    </r>
    <r>
      <rPr>
        <b/>
        <sz val="8"/>
        <rFont val="宋体"/>
        <charset val="134"/>
      </rPr>
      <t>度旋转</t>
    </r>
    <r>
      <rPr>
        <b/>
        <sz val="8"/>
        <rFont val="Arial"/>
        <charset val="134"/>
      </rPr>
      <t xml:space="preserve">                                                                          
Single electric double drive early education 5-wheel safety design mute wheel
Foot control &amp;  360 degree rotation</t>
    </r>
  </si>
  <si>
    <r>
      <rPr>
        <b/>
        <sz val="11"/>
        <rFont val="Arial"/>
        <charset val="134"/>
      </rPr>
      <t xml:space="preserve">668                        
</t>
    </r>
    <r>
      <rPr>
        <b/>
        <sz val="11"/>
        <color rgb="FFFF0000"/>
        <rFont val="Arial"/>
        <charset val="134"/>
      </rPr>
      <t>6V4A*1</t>
    </r>
    <r>
      <rPr>
        <b/>
        <sz val="11"/>
        <rFont val="宋体"/>
        <charset val="134"/>
      </rPr>
      <t>铅酸电池</t>
    </r>
    <r>
      <rPr>
        <b/>
        <sz val="11"/>
        <rFont val="Arial"/>
        <charset val="134"/>
      </rPr>
      <t xml:space="preserve">
Lead-acid battery 
</t>
    </r>
    <r>
      <rPr>
        <b/>
        <sz val="11"/>
        <color rgb="FFFF0000"/>
        <rFont val="Arial"/>
        <charset val="134"/>
      </rPr>
      <t>6V380*2</t>
    </r>
    <r>
      <rPr>
        <b/>
        <sz val="11"/>
        <rFont val="Arial"/>
        <charset val="134"/>
      </rPr>
      <t xml:space="preserve"> </t>
    </r>
    <r>
      <rPr>
        <b/>
        <sz val="11"/>
        <rFont val="宋体"/>
        <charset val="134"/>
      </rPr>
      <t>电机</t>
    </r>
    <r>
      <rPr>
        <b/>
        <sz val="11"/>
        <rFont val="Arial"/>
        <charset val="134"/>
      </rPr>
      <t xml:space="preserve"> motor
</t>
    </r>
    <r>
      <rPr>
        <b/>
        <sz val="11"/>
        <rFont val="方正粗黑宋简体"/>
        <charset val="134"/>
      </rPr>
      <t>遥控</t>
    </r>
    <r>
      <rPr>
        <b/>
        <sz val="11"/>
        <rFont val="Arial"/>
        <charset val="134"/>
      </rPr>
      <t xml:space="preserve">                          </t>
    </r>
    <r>
      <rPr>
        <b/>
        <sz val="11"/>
        <color rgb="FFFF0000"/>
        <rFont val="Arial"/>
        <charset val="134"/>
      </rPr>
      <t>Remote control</t>
    </r>
  </si>
  <si>
    <r>
      <rPr>
        <b/>
        <sz val="8"/>
        <color rgb="FFFF0000"/>
        <rFont val="Arial"/>
        <charset val="134"/>
      </rPr>
      <t>(6V4A*1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单电双驱</t>
    </r>
    <r>
      <rPr>
        <b/>
        <sz val="8"/>
        <rFont val="Arial"/>
        <charset val="134"/>
      </rPr>
      <t xml:space="preserve"> </t>
    </r>
    <r>
      <rPr>
        <b/>
        <sz val="8"/>
        <rFont val="宋体"/>
        <charset val="134"/>
      </rPr>
      <t>早教</t>
    </r>
    <r>
      <rPr>
        <b/>
        <sz val="8"/>
        <rFont val="Arial"/>
        <charset val="134"/>
      </rPr>
      <t xml:space="preserve"> 5</t>
    </r>
    <r>
      <rPr>
        <b/>
        <sz val="8"/>
        <rFont val="宋体"/>
        <charset val="134"/>
      </rPr>
      <t>轮安全设计</t>
    </r>
    <r>
      <rPr>
        <b/>
        <sz val="8"/>
        <rFont val="Arial"/>
        <charset val="134"/>
      </rPr>
      <t xml:space="preserve"> </t>
    </r>
    <r>
      <rPr>
        <b/>
        <sz val="8"/>
        <rFont val="宋体"/>
        <charset val="134"/>
      </rPr>
      <t>静音轮</t>
    </r>
    <r>
      <rPr>
        <b/>
        <sz val="8"/>
        <rFont val="Arial"/>
        <charset val="134"/>
      </rPr>
      <t xml:space="preserve">
</t>
    </r>
    <r>
      <rPr>
        <b/>
        <sz val="8"/>
        <rFont val="宋体"/>
        <charset val="134"/>
      </rPr>
      <t>脚踏控制</t>
    </r>
    <r>
      <rPr>
        <b/>
        <sz val="8"/>
        <rFont val="Arial"/>
        <charset val="134"/>
      </rPr>
      <t>&amp;</t>
    </r>
    <r>
      <rPr>
        <b/>
        <sz val="8"/>
        <rFont val="宋体"/>
        <charset val="134"/>
      </rPr>
      <t>遥控</t>
    </r>
    <r>
      <rPr>
        <b/>
        <sz val="8"/>
        <rFont val="Arial"/>
        <charset val="134"/>
      </rPr>
      <t xml:space="preserve">  360</t>
    </r>
    <r>
      <rPr>
        <b/>
        <sz val="8"/>
        <rFont val="宋体"/>
        <charset val="134"/>
      </rPr>
      <t>度旋转</t>
    </r>
    <r>
      <rPr>
        <b/>
        <sz val="8"/>
        <rFont val="Arial"/>
        <charset val="134"/>
      </rPr>
      <t xml:space="preserve">                                                                          
Single electric double drive early education 5-wheel safety design mute wheel
Foot control &amp; Remote control 360 degree rotation</t>
    </r>
  </si>
  <si>
    <r>
      <rPr>
        <b/>
        <sz val="10"/>
        <rFont val="Arial"/>
        <charset val="134"/>
      </rPr>
      <t xml:space="preserve">688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6V380*2 </t>
    </r>
    <r>
      <rPr>
        <b/>
        <sz val="10"/>
        <rFont val="方正粗黑宋简体"/>
        <charset val="134"/>
      </rPr>
      <t>电机</t>
    </r>
    <r>
      <rPr>
        <b/>
        <sz val="10"/>
        <rFont val="Arial"/>
        <charset val="134"/>
      </rPr>
      <t xml:space="preserve"> motor
</t>
    </r>
    <r>
      <rPr>
        <b/>
        <sz val="10"/>
        <rFont val="方正粗黑宋简体"/>
        <charset val="134"/>
      </rPr>
      <t>手动控制</t>
    </r>
    <r>
      <rPr>
        <b/>
        <sz val="10"/>
        <rFont val="Arial"/>
        <charset val="134"/>
      </rPr>
      <t xml:space="preserve">                     
</t>
    </r>
    <r>
      <rPr>
        <b/>
        <sz val="10"/>
        <color rgb="FFFF0000"/>
        <rFont val="Arial"/>
        <charset val="134"/>
      </rPr>
      <t>Manual control</t>
    </r>
  </si>
  <si>
    <r>
      <rPr>
        <b/>
        <sz val="10"/>
        <rFont val="宋体"/>
        <charset val="134"/>
      </rPr>
      <t>白，蓝，粉，绿</t>
    </r>
    <r>
      <rPr>
        <b/>
        <sz val="10"/>
        <rFont val="Arial"/>
        <charset val="134"/>
      </rPr>
      <t>,         White, blue,       pink, green,</t>
    </r>
  </si>
  <si>
    <t>58*48*55CM</t>
  </si>
  <si>
    <t>5.2KG             6.2KG</t>
  </si>
  <si>
    <r>
      <rPr>
        <b/>
        <sz val="8"/>
        <color rgb="FFFF0000"/>
        <rFont val="Arial"/>
        <charset val="134"/>
      </rPr>
      <t>(6V4A*1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单电双驱</t>
    </r>
    <r>
      <rPr>
        <b/>
        <sz val="8"/>
        <rFont val="Arial"/>
        <charset val="134"/>
      </rPr>
      <t xml:space="preserve"> </t>
    </r>
    <r>
      <rPr>
        <b/>
        <sz val="8"/>
        <rFont val="宋体"/>
        <charset val="134"/>
      </rPr>
      <t>早教</t>
    </r>
    <r>
      <rPr>
        <b/>
        <sz val="8"/>
        <rFont val="Arial"/>
        <charset val="134"/>
      </rPr>
      <t xml:space="preserve"> 5</t>
    </r>
    <r>
      <rPr>
        <b/>
        <sz val="8"/>
        <rFont val="宋体"/>
        <charset val="134"/>
      </rPr>
      <t>轮安全设计</t>
    </r>
    <r>
      <rPr>
        <b/>
        <sz val="8"/>
        <rFont val="Arial"/>
        <charset val="134"/>
      </rPr>
      <t xml:space="preserve"> </t>
    </r>
    <r>
      <rPr>
        <b/>
        <sz val="8"/>
        <rFont val="宋体"/>
        <charset val="134"/>
      </rPr>
      <t>静音轮，手把控制</t>
    </r>
    <r>
      <rPr>
        <b/>
        <sz val="8"/>
        <rFont val="Arial"/>
        <charset val="134"/>
      </rPr>
      <t>&amp;   360</t>
    </r>
    <r>
      <rPr>
        <b/>
        <sz val="8"/>
        <rFont val="宋体"/>
        <charset val="134"/>
      </rPr>
      <t>度旋转，电瓶</t>
    </r>
    <r>
      <rPr>
        <b/>
        <sz val="8"/>
        <rFont val="Arial"/>
        <charset val="134"/>
      </rPr>
      <t xml:space="preserve">6V4A *1  </t>
    </r>
    <r>
      <rPr>
        <b/>
        <sz val="8"/>
        <rFont val="宋体"/>
        <charset val="134"/>
      </rPr>
      <t>电机</t>
    </r>
    <r>
      <rPr>
        <b/>
        <sz val="8"/>
        <rFont val="Arial"/>
        <charset val="134"/>
      </rPr>
      <t>380*2                                                                                 
Single electric double drive early education 5-wheel safety design silent wheel, hand handle control &amp;  360 degree rotation, battery 6V4A *1 motor 380*2</t>
    </r>
  </si>
  <si>
    <r>
      <rPr>
        <b/>
        <sz val="9"/>
        <rFont val="Arial"/>
        <charset val="134"/>
      </rPr>
      <t xml:space="preserve">688                          
</t>
    </r>
    <r>
      <rPr>
        <b/>
        <sz val="9"/>
        <color rgb="FFFF0000"/>
        <rFont val="Arial"/>
        <charset val="134"/>
      </rPr>
      <t>6V4A*1</t>
    </r>
    <r>
      <rPr>
        <b/>
        <sz val="9"/>
        <rFont val="方正粗黑宋简体"/>
        <charset val="134"/>
      </rPr>
      <t>铅酸电池</t>
    </r>
    <r>
      <rPr>
        <b/>
        <sz val="9"/>
        <rFont val="Arial"/>
        <charset val="134"/>
      </rPr>
      <t xml:space="preserve">
Lead-acid battery 
</t>
    </r>
    <r>
      <rPr>
        <b/>
        <sz val="9"/>
        <color rgb="FFFF0000"/>
        <rFont val="Arial"/>
        <charset val="134"/>
      </rPr>
      <t xml:space="preserve">6V380*2 </t>
    </r>
    <r>
      <rPr>
        <b/>
        <sz val="9"/>
        <rFont val="方正粗黑宋简体"/>
        <charset val="134"/>
      </rPr>
      <t>电机</t>
    </r>
    <r>
      <rPr>
        <b/>
        <sz val="9"/>
        <rFont val="Arial"/>
        <charset val="134"/>
      </rPr>
      <t xml:space="preserve"> motor
</t>
    </r>
    <r>
      <rPr>
        <b/>
        <sz val="9"/>
        <rFont val="方正粗黑宋简体"/>
        <charset val="134"/>
      </rPr>
      <t>遥控</t>
    </r>
    <r>
      <rPr>
        <b/>
        <sz val="9"/>
        <rFont val="Arial"/>
        <charset val="134"/>
      </rPr>
      <t xml:space="preserve">                          </t>
    </r>
    <r>
      <rPr>
        <b/>
        <sz val="9"/>
        <color rgb="FFFF0000"/>
        <rFont val="Arial"/>
        <charset val="134"/>
      </rPr>
      <t>Remote control</t>
    </r>
  </si>
  <si>
    <r>
      <rPr>
        <b/>
        <sz val="8"/>
        <color rgb="FFFF0000"/>
        <rFont val="Arial"/>
        <charset val="134"/>
      </rPr>
      <t>(6V4A*1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单电双驱</t>
    </r>
    <r>
      <rPr>
        <b/>
        <sz val="8"/>
        <rFont val="Arial"/>
        <charset val="134"/>
      </rPr>
      <t xml:space="preserve"> </t>
    </r>
    <r>
      <rPr>
        <b/>
        <sz val="8"/>
        <rFont val="宋体"/>
        <charset val="134"/>
      </rPr>
      <t>早教</t>
    </r>
    <r>
      <rPr>
        <b/>
        <sz val="8"/>
        <rFont val="Arial"/>
        <charset val="134"/>
      </rPr>
      <t xml:space="preserve"> 5</t>
    </r>
    <r>
      <rPr>
        <b/>
        <sz val="8"/>
        <rFont val="宋体"/>
        <charset val="134"/>
      </rPr>
      <t>轮安全设计</t>
    </r>
    <r>
      <rPr>
        <b/>
        <sz val="8"/>
        <rFont val="Arial"/>
        <charset val="134"/>
      </rPr>
      <t xml:space="preserve"> </t>
    </r>
    <r>
      <rPr>
        <b/>
        <sz val="8"/>
        <rFont val="宋体"/>
        <charset val="134"/>
      </rPr>
      <t>静音轮，手把控制</t>
    </r>
    <r>
      <rPr>
        <b/>
        <sz val="8"/>
        <rFont val="Arial"/>
        <charset val="134"/>
      </rPr>
      <t>&amp;</t>
    </r>
    <r>
      <rPr>
        <b/>
        <sz val="8"/>
        <rFont val="宋体"/>
        <charset val="134"/>
      </rPr>
      <t>遥控</t>
    </r>
    <r>
      <rPr>
        <b/>
        <sz val="8"/>
        <rFont val="Arial"/>
        <charset val="134"/>
      </rPr>
      <t xml:space="preserve">  360</t>
    </r>
    <r>
      <rPr>
        <b/>
        <sz val="8"/>
        <rFont val="宋体"/>
        <charset val="134"/>
      </rPr>
      <t>度旋转，电瓶</t>
    </r>
    <r>
      <rPr>
        <b/>
        <sz val="8"/>
        <rFont val="Arial"/>
        <charset val="134"/>
      </rPr>
      <t xml:space="preserve">6V4A *1  </t>
    </r>
    <r>
      <rPr>
        <b/>
        <sz val="8"/>
        <rFont val="宋体"/>
        <charset val="134"/>
      </rPr>
      <t>电机</t>
    </r>
    <r>
      <rPr>
        <b/>
        <sz val="8"/>
        <rFont val="Arial"/>
        <charset val="134"/>
      </rPr>
      <t>380*2                                                                                 
Single electric double drive early education 5-wheel safety design silent wheel, hand handle control &amp; remote control 360 degree rotation, battery 6V4A *1 motor 380*2</t>
    </r>
  </si>
  <si>
    <r>
      <rPr>
        <sz val="10"/>
        <rFont val="Arial"/>
        <charset val="134"/>
      </rPr>
      <t>R8-</t>
    </r>
    <r>
      <rPr>
        <sz val="10"/>
        <rFont val="宋体"/>
        <charset val="134"/>
      </rPr>
      <t>三轮</t>
    </r>
    <r>
      <rPr>
        <sz val="10"/>
        <rFont val="Arial"/>
        <charset val="134"/>
      </rPr>
      <t xml:space="preserve">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t>
    </r>
  </si>
  <si>
    <r>
      <rPr>
        <b/>
        <sz val="10"/>
        <rFont val="宋体"/>
        <charset val="134"/>
      </rPr>
      <t>红色</t>
    </r>
    <r>
      <rPr>
        <b/>
        <sz val="10"/>
        <rFont val="Arial"/>
        <charset val="134"/>
      </rPr>
      <t xml:space="preserve"> Red
</t>
    </r>
    <r>
      <rPr>
        <b/>
        <sz val="10"/>
        <rFont val="宋体"/>
        <charset val="134"/>
      </rPr>
      <t>白色</t>
    </r>
    <r>
      <rPr>
        <b/>
        <sz val="10"/>
        <rFont val="Arial"/>
        <charset val="134"/>
      </rPr>
      <t xml:space="preserve"> white
</t>
    </r>
    <r>
      <rPr>
        <b/>
        <sz val="10"/>
        <rFont val="宋体"/>
        <charset val="134"/>
      </rPr>
      <t>黄色</t>
    </r>
    <r>
      <rPr>
        <b/>
        <sz val="10"/>
        <rFont val="Arial"/>
        <charset val="134"/>
      </rPr>
      <t xml:space="preserve"> yellow
</t>
    </r>
    <r>
      <rPr>
        <b/>
        <sz val="10"/>
        <rFont val="宋体"/>
        <charset val="134"/>
      </rPr>
      <t>粉色</t>
    </r>
    <r>
      <rPr>
        <b/>
        <sz val="10"/>
        <rFont val="Arial"/>
        <charset val="134"/>
      </rPr>
      <t xml:space="preserve"> pink</t>
    </r>
  </si>
  <si>
    <t>80*50*58CM</t>
  </si>
  <si>
    <t>6.5KG                    
7.5KG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</si>
  <si>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t>
    </r>
    <r>
      <rPr>
        <b/>
        <sz val="8"/>
        <rFont val="Arial"/>
        <charset val="134"/>
      </rPr>
      <t>*</t>
    </r>
    <r>
      <rPr>
        <b/>
        <sz val="8"/>
        <rFont val="宋体"/>
        <charset val="134"/>
      </rPr>
      <t>带有早教</t>
    </r>
    <r>
      <rPr>
        <b/>
        <sz val="8"/>
        <rFont val="Arial"/>
        <charset val="134"/>
      </rPr>
      <t>*</t>
    </r>
    <r>
      <rPr>
        <b/>
        <sz val="8"/>
        <rFont val="宋体"/>
        <charset val="134"/>
      </rPr>
      <t>绚丽灯光</t>
    </r>
    <r>
      <rPr>
        <b/>
        <sz val="8"/>
        <rFont val="Arial"/>
        <charset val="134"/>
      </rPr>
      <t>*</t>
    </r>
    <r>
      <rPr>
        <b/>
        <sz val="8"/>
        <rFont val="宋体"/>
        <charset val="134"/>
      </rPr>
      <t>脚踩油门</t>
    </r>
    <r>
      <rPr>
        <b/>
        <sz val="8"/>
        <rFont val="Arial"/>
        <charset val="134"/>
      </rPr>
      <t xml:space="preserve">                                                Single electric single drive * with early education * brilliant lights * foot on the accelerator</t>
    </r>
  </si>
  <si>
    <r>
      <rPr>
        <sz val="10"/>
        <color rgb="FFFF0000"/>
        <rFont val="方正粗黑宋简体"/>
        <charset val="134"/>
      </rPr>
      <t>USB+MP3蓝牙音乐板+8元                    皮座椅 +8元        
遥控+20元</t>
    </r>
    <r>
      <rPr>
        <sz val="10"/>
        <color rgb="FFFF0000"/>
        <rFont val="Arial"/>
        <charset val="134"/>
      </rPr>
      <t xml:space="preserve">  </t>
    </r>
  </si>
  <si>
    <r>
      <rPr>
        <sz val="10"/>
        <rFont val="Arial"/>
        <charset val="134"/>
      </rPr>
      <t>R8-</t>
    </r>
    <r>
      <rPr>
        <sz val="10"/>
        <rFont val="宋体"/>
        <charset val="134"/>
      </rPr>
      <t>三轮</t>
    </r>
    <r>
      <rPr>
        <sz val="10"/>
        <rFont val="Arial"/>
        <charset val="134"/>
      </rPr>
      <t xml:space="preserve">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t>
    </r>
  </si>
  <si>
    <t>HT</t>
  </si>
  <si>
    <r>
      <rPr>
        <b/>
        <sz val="9"/>
        <rFont val="Arial"/>
        <charset val="134"/>
      </rPr>
      <t>316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</si>
  <si>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黄，粉，绿</t>
    </r>
    <r>
      <rPr>
        <b/>
        <sz val="10"/>
        <rFont val="Arial"/>
        <charset val="134"/>
      </rPr>
      <t xml:space="preserve">                                         yellow</t>
    </r>
    <r>
      <rPr>
        <b/>
        <sz val="10"/>
        <rFont val="宋体"/>
        <charset val="134"/>
      </rPr>
      <t>，</t>
    </r>
    <r>
      <rPr>
        <b/>
        <sz val="10"/>
        <rFont val="Arial"/>
        <charset val="134"/>
      </rPr>
      <t>pink, green</t>
    </r>
  </si>
  <si>
    <t xml:space="preserve">94*40*60CM </t>
  </si>
  <si>
    <t>5.5KG      
6.5KG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</si>
  <si>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多功能早教</t>
    </r>
    <r>
      <rPr>
        <b/>
        <sz val="8"/>
        <rFont val="Arial"/>
        <charset val="134"/>
      </rPr>
      <t>,</t>
    </r>
    <r>
      <rPr>
        <b/>
        <sz val="8"/>
        <rFont val="宋体"/>
        <charset val="134"/>
      </rPr>
      <t>炫光七彩灯</t>
    </r>
    <r>
      <rPr>
        <b/>
        <sz val="8"/>
        <rFont val="Arial"/>
        <charset val="134"/>
      </rPr>
      <t>,</t>
    </r>
    <r>
      <rPr>
        <b/>
        <sz val="8"/>
        <rFont val="宋体"/>
        <charset val="134"/>
      </rPr>
      <t>一键启动</t>
    </r>
    <r>
      <rPr>
        <b/>
        <sz val="8"/>
        <rFont val="Arial"/>
        <charset val="134"/>
      </rPr>
      <t>,</t>
    </r>
    <r>
      <rPr>
        <b/>
        <sz val="8"/>
        <rFont val="宋体"/>
        <charset val="134"/>
      </rPr>
      <t>英语故事</t>
    </r>
    <r>
      <rPr>
        <b/>
        <sz val="8"/>
        <rFont val="Arial"/>
        <charset val="134"/>
      </rPr>
      <t>,MP3</t>
    </r>
    <r>
      <rPr>
        <b/>
        <sz val="8"/>
        <rFont val="宋体"/>
        <charset val="134"/>
      </rPr>
      <t>插口</t>
    </r>
    <r>
      <rPr>
        <b/>
        <sz val="8"/>
        <rFont val="Arial"/>
        <charset val="134"/>
      </rPr>
      <t xml:space="preserve">
 </t>
    </r>
    <r>
      <rPr>
        <b/>
        <sz val="8"/>
        <rFont val="宋体"/>
        <charset val="134"/>
      </rPr>
      <t>电瓶规格</t>
    </r>
    <r>
      <rPr>
        <b/>
        <sz val="8"/>
        <rFont val="Arial"/>
        <charset val="134"/>
      </rPr>
      <t>:6V4,</t>
    </r>
    <r>
      <rPr>
        <b/>
        <sz val="8"/>
        <rFont val="宋体"/>
        <charset val="134"/>
      </rPr>
      <t>电机：</t>
    </r>
    <r>
      <rPr>
        <b/>
        <sz val="8"/>
        <rFont val="Arial"/>
        <charset val="134"/>
      </rPr>
      <t>6v380</t>
    </r>
    <r>
      <rPr>
        <b/>
        <sz val="8"/>
        <rFont val="宋体"/>
        <charset val="134"/>
      </rPr>
      <t>电机</t>
    </r>
    <r>
      <rPr>
        <b/>
        <sz val="8"/>
        <rFont val="Arial"/>
        <charset val="134"/>
      </rPr>
      <t xml:space="preserve">                                                    
Multifunctional early education, seven colorful lights, one button start, English stories,MP3 jack
Battery specification :6V4, motor: 6v380 motor</t>
    </r>
  </si>
  <si>
    <r>
      <rPr>
        <b/>
        <sz val="8"/>
        <color rgb="FFFF0000"/>
        <rFont val="方正粗黑宋简体"/>
        <charset val="134"/>
      </rPr>
      <t>遥控</t>
    </r>
    <r>
      <rPr>
        <b/>
        <sz val="8"/>
        <color rgb="FFFF0000"/>
        <rFont val="Arial"/>
        <charset val="134"/>
      </rPr>
      <t xml:space="preserve">Remote control +20RMB  </t>
    </r>
  </si>
  <si>
    <r>
      <rPr>
        <b/>
        <sz val="9"/>
        <rFont val="Arial"/>
        <charset val="134"/>
      </rPr>
      <t>311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</si>
  <si>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白，红，蓝</t>
    </r>
    <r>
      <rPr>
        <b/>
        <sz val="10"/>
        <rFont val="Arial"/>
        <charset val="134"/>
      </rPr>
      <t xml:space="preserve">          
Red, white</t>
    </r>
    <r>
      <rPr>
        <b/>
        <sz val="10"/>
        <rFont val="宋体"/>
        <charset val="134"/>
      </rPr>
      <t>，</t>
    </r>
    <r>
      <rPr>
        <b/>
        <sz val="10"/>
        <rFont val="Arial"/>
        <charset val="134"/>
      </rPr>
      <t xml:space="preserve">blue </t>
    </r>
  </si>
  <si>
    <r>
      <rPr>
        <b/>
        <sz val="9"/>
        <rFont val="Arial"/>
        <charset val="134"/>
      </rPr>
      <t>311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r>
      <rPr>
        <b/>
        <sz val="9"/>
        <rFont val="方正粗黑宋简体"/>
        <charset val="134"/>
      </rPr>
      <t>彩色</t>
    </r>
    <r>
      <rPr>
        <b/>
        <sz val="9"/>
        <rFont val="Arial"/>
        <charset val="134"/>
      </rPr>
      <t xml:space="preserve">    color</t>
    </r>
  </si>
  <si>
    <r>
      <rPr>
        <b/>
        <sz val="10"/>
        <color rgb="FFFF0000"/>
        <rFont val="宋体"/>
        <charset val="134"/>
      </rPr>
      <t>彩色</t>
    </r>
    <r>
      <rPr>
        <b/>
        <sz val="10"/>
        <color rgb="FFFF0000"/>
        <rFont val="Arial"/>
        <charset val="134"/>
      </rPr>
      <t xml:space="preserve">                             color</t>
    </r>
  </si>
  <si>
    <r>
      <rPr>
        <b/>
        <sz val="9"/>
        <rFont val="Arial"/>
        <charset val="134"/>
      </rPr>
      <t>311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
</t>
    </r>
    <r>
      <rPr>
        <b/>
        <sz val="9"/>
        <rFont val="方正粗黑宋简体"/>
        <charset val="134"/>
      </rPr>
      <t>涂鸦</t>
    </r>
    <r>
      <rPr>
        <b/>
        <sz val="9"/>
        <rFont val="Arial"/>
        <charset val="134"/>
      </rPr>
      <t xml:space="preserve">   graffiti  </t>
    </r>
  </si>
  <si>
    <r>
      <rPr>
        <b/>
        <sz val="10"/>
        <color rgb="FFFF0000"/>
        <rFont val="Arial"/>
        <charset val="134"/>
      </rPr>
      <t xml:space="preserve">
</t>
    </r>
    <r>
      <rPr>
        <b/>
        <sz val="10"/>
        <color rgb="FFFF0000"/>
        <rFont val="宋体"/>
        <charset val="134"/>
      </rPr>
      <t>涂鸦</t>
    </r>
    <r>
      <rPr>
        <b/>
        <sz val="10"/>
        <color rgb="FFFF0000"/>
        <rFont val="Arial"/>
        <charset val="134"/>
      </rPr>
      <t xml:space="preserve">   
graffiti  </t>
    </r>
  </si>
  <si>
    <t>KP</t>
  </si>
  <si>
    <r>
      <rPr>
        <b/>
        <sz val="9"/>
        <rFont val="Arial"/>
        <charset val="134"/>
      </rPr>
      <t>606
6V4A*1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</si>
  <si>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咖色，蓝，桔，</t>
    </r>
    <r>
      <rPr>
        <b/>
        <sz val="10"/>
        <rFont val="Arial"/>
        <charset val="134"/>
      </rPr>
      <t xml:space="preserve">               
Coffee, blue, orange,</t>
    </r>
  </si>
  <si>
    <t>97*68*37CM</t>
  </si>
  <si>
    <t>7.3KG      
8.5KG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</si>
  <si>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炫丽灯光，超大后备箱，加固底盘设计，单驱</t>
    </r>
    <r>
      <rPr>
        <b/>
        <sz val="8"/>
        <rFont val="Arial"/>
        <charset val="134"/>
      </rPr>
      <t xml:space="preserve"> </t>
    </r>
    <r>
      <rPr>
        <b/>
        <sz val="8"/>
        <rFont val="宋体"/>
        <charset val="134"/>
      </rPr>
      <t>，</t>
    </r>
    <r>
      <rPr>
        <b/>
        <sz val="8"/>
        <rFont val="Arial"/>
        <charset val="134"/>
      </rPr>
      <t>6v4A</t>
    </r>
    <r>
      <rPr>
        <b/>
        <sz val="8"/>
        <rFont val="宋体"/>
        <charset val="134"/>
      </rPr>
      <t>电瓶，带早教音乐播放器，</t>
    </r>
    <r>
      <rPr>
        <b/>
        <sz val="8"/>
        <rFont val="Arial"/>
        <charset val="134"/>
      </rPr>
      <t>usb</t>
    </r>
    <r>
      <rPr>
        <b/>
        <sz val="8"/>
        <rFont val="宋体"/>
        <charset val="134"/>
      </rPr>
      <t>插口，后轮护板带灯光</t>
    </r>
    <r>
      <rPr>
        <b/>
        <sz val="8"/>
        <rFont val="Arial"/>
        <charset val="134"/>
      </rPr>
      <t>.
Bright lights, oversized trunk, reinforced chassis design, single drive, 6v4A battery, with early education music player, usb port, rear wheel guard with lights.</t>
    </r>
  </si>
  <si>
    <r>
      <rPr>
        <b/>
        <sz val="8"/>
        <color rgb="FFFF0000"/>
        <rFont val="方正粗黑宋简体"/>
        <charset val="134"/>
      </rPr>
      <t>遥控</t>
    </r>
    <r>
      <rPr>
        <b/>
        <sz val="8"/>
        <color rgb="FFFF0000"/>
        <rFont val="Arial"/>
        <charset val="134"/>
      </rPr>
      <t xml:space="preserve">Remote control +20RMB  
</t>
    </r>
    <r>
      <rPr>
        <b/>
        <sz val="8"/>
        <color rgb="FFFF0000"/>
        <rFont val="方正粗黑宋简体"/>
        <charset val="134"/>
      </rPr>
      <t>皮座</t>
    </r>
    <r>
      <rPr>
        <b/>
        <sz val="8"/>
        <color rgb="FFFF0000"/>
        <rFont val="Arial"/>
        <charset val="134"/>
      </rPr>
      <t xml:space="preserve">Leather seats+12RMB </t>
    </r>
  </si>
  <si>
    <r>
      <rPr>
        <b/>
        <sz val="9"/>
        <rFont val="Arial"/>
        <charset val="134"/>
      </rPr>
      <t>606
6V7A*1</t>
    </r>
    <r>
      <rPr>
        <b/>
        <sz val="9"/>
        <rFont val="方正粗黑宋简体"/>
        <charset val="134"/>
      </rPr>
      <t>铅酸电池</t>
    </r>
    <r>
      <rPr>
        <b/>
        <sz val="9"/>
        <rFont val="Arial"/>
        <charset val="134"/>
      </rPr>
      <t xml:space="preserve">Lead-acid battery 
6V380*2 </t>
    </r>
    <r>
      <rPr>
        <b/>
        <sz val="9"/>
        <rFont val="方正粗黑宋简体"/>
        <charset val="134"/>
      </rPr>
      <t>电机</t>
    </r>
    <r>
      <rPr>
        <b/>
        <sz val="9"/>
        <rFont val="Arial"/>
        <charset val="134"/>
      </rPr>
      <t xml:space="preserve"> motor</t>
    </r>
  </si>
  <si>
    <t>8.3KG      
9.5KG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</si>
  <si>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七彩炫丽灯光，超大后备箱，加固底盘设计，双驱</t>
    </r>
    <r>
      <rPr>
        <b/>
        <sz val="8"/>
        <rFont val="Arial"/>
        <charset val="134"/>
      </rPr>
      <t xml:space="preserve"> </t>
    </r>
    <r>
      <rPr>
        <b/>
        <sz val="8"/>
        <rFont val="宋体"/>
        <charset val="134"/>
      </rPr>
      <t>，</t>
    </r>
    <r>
      <rPr>
        <b/>
        <sz val="8"/>
        <rFont val="Arial"/>
        <charset val="134"/>
      </rPr>
      <t>6v7A</t>
    </r>
    <r>
      <rPr>
        <b/>
        <sz val="8"/>
        <rFont val="宋体"/>
        <charset val="134"/>
      </rPr>
      <t>大电瓶，带早教音乐蓝牙播放器，</t>
    </r>
    <r>
      <rPr>
        <b/>
        <sz val="8"/>
        <rFont val="Arial"/>
        <charset val="134"/>
      </rPr>
      <t>usb</t>
    </r>
    <r>
      <rPr>
        <b/>
        <sz val="8"/>
        <rFont val="宋体"/>
        <charset val="134"/>
      </rPr>
      <t>插口，后轮护板带灯光，</t>
    </r>
    <r>
      <rPr>
        <b/>
        <sz val="8"/>
        <rFont val="Arial"/>
        <charset val="134"/>
      </rPr>
      <t xml:space="preserve">
Colorful bright lights, oversized trunk, reinforced chassis design, dual drive, 6v7A large battery, Bluetooth player with early education music, usb jack, rear wheel guard with light,</t>
    </r>
  </si>
  <si>
    <t>HZBB</t>
  </si>
  <si>
    <r>
      <rPr>
        <b/>
        <sz val="9"/>
        <rFont val="Arial"/>
        <charset val="134"/>
      </rPr>
      <t>1188F
6V4.5A*1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</si>
  <si>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黄色、红色、白色</t>
    </r>
    <r>
      <rPr>
        <b/>
        <sz val="10"/>
        <rFont val="Arial"/>
        <charset val="134"/>
      </rPr>
      <t xml:space="preserve">                       
Yellow, red, white </t>
    </r>
  </si>
  <si>
    <t>7.5KG              8.5KG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</si>
  <si>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一键启动、灯光、</t>
    </r>
    <r>
      <rPr>
        <b/>
        <sz val="8"/>
        <rFont val="Arial"/>
        <charset val="134"/>
      </rPr>
      <t>MP3</t>
    </r>
    <r>
      <rPr>
        <b/>
        <sz val="8"/>
        <rFont val="宋体"/>
        <charset val="134"/>
      </rPr>
      <t>接口、音乐、电量显示、</t>
    </r>
    <r>
      <rPr>
        <b/>
        <sz val="8"/>
        <rFont val="Arial"/>
        <charset val="134"/>
      </rPr>
      <t>USB</t>
    </r>
    <r>
      <rPr>
        <b/>
        <sz val="8"/>
        <rFont val="宋体"/>
        <charset val="134"/>
      </rPr>
      <t>接口</t>
    </r>
    <r>
      <rPr>
        <b/>
        <sz val="8"/>
        <rFont val="Arial"/>
        <charset val="134"/>
      </rPr>
      <t>,                      
One-button start, light, MP3 interface, music, power display, USB interface,</t>
    </r>
  </si>
  <si>
    <r>
      <rPr>
        <b/>
        <sz val="9"/>
        <rFont val="Arial"/>
        <charset val="134"/>
      </rPr>
      <t>1188F
12V4.5A*1</t>
    </r>
    <r>
      <rPr>
        <b/>
        <sz val="9"/>
        <rFont val="方正粗黑宋简体"/>
        <charset val="134"/>
      </rPr>
      <t>铅酸电池</t>
    </r>
    <r>
      <rPr>
        <b/>
        <sz val="9"/>
        <rFont val="Arial"/>
        <charset val="134"/>
      </rPr>
      <t xml:space="preserve">Lead-acid battery 
12V380*1 </t>
    </r>
    <r>
      <rPr>
        <b/>
        <sz val="9"/>
        <rFont val="方正粗黑宋简体"/>
        <charset val="134"/>
      </rPr>
      <t>电机</t>
    </r>
    <r>
      <rPr>
        <b/>
        <sz val="9"/>
        <rFont val="Arial"/>
        <charset val="134"/>
      </rPr>
      <t xml:space="preserve"> motor</t>
    </r>
  </si>
  <si>
    <r>
      <rPr>
        <b/>
        <sz val="8"/>
        <color rgb="FFFF0000"/>
        <rFont val="Arial"/>
        <charset val="134"/>
      </rPr>
      <t>(12V4.5A*1</t>
    </r>
    <r>
      <rPr>
        <b/>
        <sz val="8"/>
        <color rgb="FFFF0000"/>
        <rFont val="宋体"/>
        <charset val="134"/>
      </rPr>
      <t>铅酸电池</t>
    </r>
    <r>
      <rPr>
        <b/>
        <sz val="8"/>
        <color rgb="FFFF0000"/>
        <rFont val="Arial"/>
        <charset val="134"/>
      </rPr>
      <t xml:space="preserve">Lead-acid battery + 12V380*1 </t>
    </r>
    <r>
      <rPr>
        <b/>
        <sz val="8"/>
        <color rgb="FFFF0000"/>
        <rFont val="宋体"/>
        <charset val="134"/>
      </rPr>
      <t>电机</t>
    </r>
    <r>
      <rPr>
        <b/>
        <sz val="8"/>
        <color rgb="FFFF0000"/>
        <rFont val="Arial"/>
        <charset val="134"/>
      </rPr>
      <t xml:space="preserve"> motor )                                 
</t>
    </r>
    <r>
      <rPr>
        <b/>
        <sz val="8"/>
        <rFont val="宋体"/>
        <charset val="134"/>
      </rPr>
      <t>一键启动、灯光、</t>
    </r>
    <r>
      <rPr>
        <b/>
        <sz val="8"/>
        <rFont val="Arial"/>
        <charset val="134"/>
      </rPr>
      <t>MP3</t>
    </r>
    <r>
      <rPr>
        <b/>
        <sz val="8"/>
        <rFont val="宋体"/>
        <charset val="134"/>
      </rPr>
      <t>接口、音乐、电量显示、</t>
    </r>
    <r>
      <rPr>
        <b/>
        <sz val="8"/>
        <rFont val="Arial"/>
        <charset val="134"/>
      </rPr>
      <t>USB</t>
    </r>
    <r>
      <rPr>
        <b/>
        <sz val="8"/>
        <rFont val="宋体"/>
        <charset val="134"/>
      </rPr>
      <t>接口</t>
    </r>
    <r>
      <rPr>
        <b/>
        <sz val="8"/>
        <rFont val="Arial"/>
        <charset val="134"/>
      </rPr>
      <t>,                      
One-button start, light, MP3 interface, music, power display, USB interface,</t>
    </r>
  </si>
  <si>
    <r>
      <rPr>
        <b/>
        <sz val="9"/>
        <rFont val="Arial"/>
        <charset val="134"/>
      </rPr>
      <t>1188F
6V4.5A*1</t>
    </r>
    <r>
      <rPr>
        <b/>
        <sz val="9"/>
        <rFont val="方正粗黑宋简体"/>
        <charset val="134"/>
      </rPr>
      <t>铅酸电池</t>
    </r>
    <r>
      <rPr>
        <b/>
        <sz val="9"/>
        <rFont val="Arial"/>
        <charset val="134"/>
      </rPr>
      <t xml:space="preserve">
Lead-acid battery 
6V380*1 </t>
    </r>
    <r>
      <rPr>
        <b/>
        <sz val="9"/>
        <rFont val="方正粗黑宋简体"/>
        <charset val="134"/>
      </rPr>
      <t>电机</t>
    </r>
    <r>
      <rPr>
        <b/>
        <sz val="9"/>
        <rFont val="Arial"/>
        <charset val="134"/>
      </rPr>
      <t xml:space="preserve"> motor
</t>
    </r>
    <r>
      <rPr>
        <b/>
        <sz val="9"/>
        <rFont val="方正粗黑宋简体"/>
        <charset val="134"/>
      </rPr>
      <t>烤漆</t>
    </r>
    <r>
      <rPr>
        <b/>
        <sz val="9"/>
        <rFont val="Arial"/>
        <charset val="134"/>
      </rPr>
      <t xml:space="preserve">   paint    </t>
    </r>
  </si>
  <si>
    <r>
      <rPr>
        <b/>
        <sz val="10"/>
        <color rgb="FFFF0000"/>
        <rFont val="宋体"/>
        <charset val="134"/>
      </rPr>
      <t>烤漆红</t>
    </r>
    <r>
      <rPr>
        <b/>
        <sz val="10"/>
        <color rgb="FFFF0000"/>
        <rFont val="Arial"/>
        <charset val="134"/>
      </rPr>
      <t xml:space="preserve"> 
</t>
    </r>
    <r>
      <rPr>
        <b/>
        <sz val="10"/>
        <color rgb="FFFF0000"/>
        <rFont val="宋体"/>
        <charset val="134"/>
      </rPr>
      <t>烤漆灰</t>
    </r>
    <r>
      <rPr>
        <b/>
        <sz val="10"/>
        <color rgb="FFFF0000"/>
        <rFont val="Arial"/>
        <charset val="134"/>
      </rPr>
      <t xml:space="preserve"> 
paint red 
paint gray</t>
    </r>
  </si>
  <si>
    <r>
      <rPr>
        <b/>
        <sz val="9"/>
        <rFont val="Arial"/>
        <charset val="134"/>
      </rPr>
      <t>1188F
12V4.5A*1</t>
    </r>
    <r>
      <rPr>
        <b/>
        <sz val="9"/>
        <rFont val="方正粗黑宋简体"/>
        <charset val="134"/>
      </rPr>
      <t>铅酸电池</t>
    </r>
    <r>
      <rPr>
        <b/>
        <sz val="9"/>
        <rFont val="Arial"/>
        <charset val="134"/>
      </rPr>
      <t xml:space="preserve">
Lead-acid battery 
12V380*1 </t>
    </r>
    <r>
      <rPr>
        <b/>
        <sz val="9"/>
        <rFont val="方正粗黑宋简体"/>
        <charset val="134"/>
      </rPr>
      <t>电机</t>
    </r>
    <r>
      <rPr>
        <b/>
        <sz val="9"/>
        <rFont val="Arial"/>
        <charset val="134"/>
      </rPr>
      <t xml:space="preserve"> motor
</t>
    </r>
    <r>
      <rPr>
        <b/>
        <sz val="9"/>
        <rFont val="方正粗黑宋简体"/>
        <charset val="134"/>
      </rPr>
      <t>烤漆</t>
    </r>
    <r>
      <rPr>
        <b/>
        <sz val="9"/>
        <rFont val="Arial"/>
        <charset val="134"/>
      </rPr>
      <t xml:space="preserve">   paint    </t>
    </r>
  </si>
  <si>
    <r>
      <rPr>
        <b/>
        <sz val="9"/>
        <rFont val="Arial"/>
        <charset val="134"/>
      </rPr>
      <t>1188
6V4.5A*1</t>
    </r>
    <r>
      <rPr>
        <b/>
        <sz val="9"/>
        <rFont val="方正粗黑宋简体"/>
        <charset val="134"/>
      </rPr>
      <t>铅酸电池</t>
    </r>
    <r>
      <rPr>
        <b/>
        <sz val="9"/>
        <rFont val="Arial"/>
        <charset val="134"/>
      </rPr>
      <t xml:space="preserve">Lead-acid battery 
6V380*1 </t>
    </r>
    <r>
      <rPr>
        <b/>
        <sz val="9"/>
        <rFont val="方正粗黑宋简体"/>
        <charset val="134"/>
      </rPr>
      <t>电机</t>
    </r>
    <r>
      <rPr>
        <b/>
        <sz val="9"/>
        <rFont val="Arial"/>
        <charset val="134"/>
      </rPr>
      <t xml:space="preserve"> motor</t>
    </r>
  </si>
  <si>
    <r>
      <rPr>
        <b/>
        <sz val="10"/>
        <rFont val="宋体"/>
        <charset val="134"/>
      </rPr>
      <t>红色，白色，蓝色，</t>
    </r>
    <r>
      <rPr>
        <b/>
        <sz val="10"/>
        <rFont val="Arial"/>
        <charset val="134"/>
      </rPr>
      <t xml:space="preserve">
Red, white, blue</t>
    </r>
    <r>
      <rPr>
        <b/>
        <sz val="10"/>
        <rFont val="宋体"/>
        <charset val="134"/>
      </rPr>
      <t>，</t>
    </r>
  </si>
  <si>
    <t>95*45*58CM</t>
  </si>
  <si>
    <t>7KG                  
9KG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</si>
  <si>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单电单驱，音乐，</t>
    </r>
    <r>
      <rPr>
        <b/>
        <sz val="8"/>
        <rFont val="Arial"/>
        <charset val="134"/>
      </rPr>
      <t>MP3</t>
    </r>
    <r>
      <rPr>
        <b/>
        <sz val="8"/>
        <rFont val="宋体"/>
        <charset val="134"/>
      </rPr>
      <t>插口</t>
    </r>
    <r>
      <rPr>
        <b/>
        <sz val="8"/>
        <rFont val="Arial"/>
        <charset val="134"/>
      </rPr>
      <t xml:space="preserve">                                                                            
single electric single drive, music, MP3 jack</t>
    </r>
  </si>
  <si>
    <r>
      <rPr>
        <b/>
        <sz val="8"/>
        <color rgb="FFFF0000"/>
        <rFont val="方正粗黑宋简体"/>
        <charset val="134"/>
      </rPr>
      <t>遥控</t>
    </r>
    <r>
      <rPr>
        <b/>
        <sz val="8"/>
        <color rgb="FFFF0000"/>
        <rFont val="Arial"/>
        <charset val="134"/>
      </rPr>
      <t xml:space="preserve">Remote control +25RMB
</t>
    </r>
    <r>
      <rPr>
        <b/>
        <sz val="8"/>
        <color rgb="FFFF0000"/>
        <rFont val="方正粗黑宋简体"/>
        <charset val="134"/>
      </rPr>
      <t>皮座</t>
    </r>
    <r>
      <rPr>
        <b/>
        <sz val="8"/>
        <color rgb="FFFF0000"/>
        <rFont val="Arial"/>
        <charset val="134"/>
      </rPr>
      <t>Leather seats+8RMB                                  
EVA</t>
    </r>
    <r>
      <rPr>
        <b/>
        <sz val="8"/>
        <color rgb="FFFF0000"/>
        <rFont val="方正粗黑宋简体"/>
        <charset val="134"/>
      </rPr>
      <t>发泡胎</t>
    </r>
    <r>
      <rPr>
        <b/>
        <sz val="8"/>
        <color rgb="FFFF0000"/>
        <rFont val="Arial"/>
        <charset val="134"/>
      </rPr>
      <t xml:space="preserve">EVAfoam tire+45RMB                  </t>
    </r>
  </si>
  <si>
    <r>
      <rPr>
        <b/>
        <sz val="9"/>
        <rFont val="Arial"/>
        <charset val="134"/>
      </rPr>
      <t>1188
6V7A*1</t>
    </r>
    <r>
      <rPr>
        <b/>
        <sz val="9"/>
        <rFont val="方正粗黑宋简体"/>
        <charset val="134"/>
      </rPr>
      <t>铅酸电池</t>
    </r>
    <r>
      <rPr>
        <b/>
        <sz val="9"/>
        <rFont val="Arial"/>
        <charset val="134"/>
      </rPr>
      <t>Lead-acid battery 
6V380*2</t>
    </r>
    <r>
      <rPr>
        <b/>
        <sz val="9"/>
        <rFont val="方正粗黑宋简体"/>
        <charset val="134"/>
      </rPr>
      <t>电机</t>
    </r>
    <r>
      <rPr>
        <b/>
        <sz val="9"/>
        <rFont val="Arial"/>
        <charset val="134"/>
      </rPr>
      <t xml:space="preserve"> motor</t>
    </r>
  </si>
  <si>
    <r>
      <rPr>
        <b/>
        <sz val="8"/>
        <color rgb="FFFF0000"/>
        <rFont val="宋体"/>
        <charset val="134"/>
      </rPr>
      <t>（</t>
    </r>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单电双驱，音乐，</t>
    </r>
    <r>
      <rPr>
        <b/>
        <sz val="8"/>
        <rFont val="Arial"/>
        <charset val="134"/>
      </rPr>
      <t>MP3</t>
    </r>
    <r>
      <rPr>
        <b/>
        <sz val="8"/>
        <rFont val="宋体"/>
        <charset val="134"/>
      </rPr>
      <t>插口</t>
    </r>
    <r>
      <rPr>
        <b/>
        <sz val="8"/>
        <rFont val="Arial"/>
        <charset val="134"/>
      </rPr>
      <t xml:space="preserve">                                                                           
Single electric dual drive, music, MP3 jack </t>
    </r>
  </si>
  <si>
    <t>KR</t>
  </si>
  <si>
    <r>
      <rPr>
        <b/>
        <sz val="9"/>
        <rFont val="Arial"/>
        <charset val="134"/>
      </rPr>
      <t xml:space="preserve">400L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 xml:space="preserve"> 6V380*1</t>
    </r>
    <r>
      <rPr>
        <b/>
        <sz val="9"/>
        <rFont val="Arial"/>
        <charset val="134"/>
      </rPr>
      <t xml:space="preserve"> </t>
    </r>
    <r>
      <rPr>
        <b/>
        <sz val="9"/>
        <rFont val="宋体"/>
        <charset val="134"/>
      </rPr>
      <t>电机</t>
    </r>
    <r>
      <rPr>
        <b/>
        <sz val="9"/>
        <rFont val="Arial"/>
        <charset val="134"/>
      </rPr>
      <t xml:space="preserve"> motor  </t>
    </r>
  </si>
  <si>
    <r>
      <rPr>
        <b/>
        <sz val="10"/>
        <rFont val="宋体"/>
        <charset val="134"/>
      </rPr>
      <t>粉色</t>
    </r>
    <r>
      <rPr>
        <b/>
        <sz val="10"/>
        <rFont val="Arial"/>
        <charset val="134"/>
      </rPr>
      <t>,</t>
    </r>
    <r>
      <rPr>
        <b/>
        <sz val="10"/>
        <rFont val="宋体"/>
        <charset val="134"/>
      </rPr>
      <t>蓝色</t>
    </r>
    <r>
      <rPr>
        <b/>
        <sz val="10"/>
        <rFont val="Arial"/>
        <charset val="134"/>
      </rPr>
      <t>,</t>
    </r>
    <r>
      <rPr>
        <b/>
        <sz val="10"/>
        <rFont val="宋体"/>
        <charset val="134"/>
      </rPr>
      <t>红色</t>
    </r>
    <r>
      <rPr>
        <b/>
        <sz val="10"/>
        <rFont val="Arial"/>
        <charset val="134"/>
      </rPr>
      <t>,           
Pink,blue,Red,</t>
    </r>
  </si>
  <si>
    <t>96*49*50CM</t>
  </si>
  <si>
    <t>8.5KG           11KG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</si>
  <si>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 xml:space="preserve"> </t>
    </r>
    <r>
      <rPr>
        <b/>
        <sz val="8"/>
        <rFont val="宋体"/>
        <charset val="134"/>
      </rPr>
      <t>早教功能、</t>
    </r>
    <r>
      <rPr>
        <b/>
        <sz val="8"/>
        <rFont val="Arial"/>
        <charset val="134"/>
      </rPr>
      <t xml:space="preserve"> </t>
    </r>
    <r>
      <rPr>
        <b/>
        <sz val="8"/>
        <rFont val="宋体"/>
        <charset val="134"/>
      </rPr>
      <t>英语故事、</t>
    </r>
    <r>
      <rPr>
        <b/>
        <sz val="8"/>
        <rFont val="Arial"/>
        <charset val="134"/>
      </rPr>
      <t xml:space="preserve"> LED</t>
    </r>
    <r>
      <rPr>
        <b/>
        <sz val="8"/>
        <rFont val="宋体"/>
        <charset val="134"/>
      </rPr>
      <t>大灯、</t>
    </r>
    <r>
      <rPr>
        <b/>
        <sz val="8"/>
        <rFont val="Arial"/>
        <charset val="134"/>
      </rPr>
      <t xml:space="preserve"> USB</t>
    </r>
    <r>
      <rPr>
        <b/>
        <sz val="8"/>
        <rFont val="宋体"/>
        <charset val="134"/>
      </rPr>
      <t>插口、</t>
    </r>
    <r>
      <rPr>
        <b/>
        <sz val="8"/>
        <rFont val="Arial"/>
        <charset val="134"/>
      </rPr>
      <t xml:space="preserve"> MP3</t>
    </r>
    <r>
      <rPr>
        <b/>
        <sz val="8"/>
        <rFont val="宋体"/>
        <charset val="134"/>
      </rPr>
      <t>插口</t>
    </r>
    <r>
      <rPr>
        <b/>
        <sz val="8"/>
        <rFont val="Arial"/>
        <charset val="134"/>
      </rPr>
      <t xml:space="preserve">                  
One-button start, early education function, English stories, LED headlights, USB jack, MP3 jack</t>
    </r>
  </si>
  <si>
    <r>
      <rPr>
        <b/>
        <sz val="8"/>
        <color rgb="FFFF0000"/>
        <rFont val="方正粗黑宋简体"/>
        <charset val="134"/>
      </rPr>
      <t>车轮子灯光</t>
    </r>
    <r>
      <rPr>
        <b/>
        <sz val="8"/>
        <color rgb="FFFF0000"/>
        <rFont val="Arial"/>
        <charset val="134"/>
      </rPr>
      <t xml:space="preserve">Wheel light +10RMB               
</t>
    </r>
    <r>
      <rPr>
        <b/>
        <sz val="8"/>
        <color rgb="FFFF0000"/>
        <rFont val="方正粗黑宋简体"/>
        <charset val="134"/>
      </rPr>
      <t>（闪光轮需要放电池）</t>
    </r>
    <r>
      <rPr>
        <b/>
        <sz val="8"/>
        <color rgb="FFFF0000"/>
        <rFont val="Arial"/>
        <charset val="134"/>
      </rPr>
      <t xml:space="preserve">                                        
(Flash wheel needs batteries)                                                                   
</t>
    </r>
    <r>
      <rPr>
        <b/>
        <sz val="8"/>
        <color rgb="FFFF0000"/>
        <rFont val="方正粗黑宋简体"/>
        <charset val="134"/>
      </rPr>
      <t>手动加速</t>
    </r>
    <r>
      <rPr>
        <b/>
        <sz val="8"/>
        <color rgb="FFFF0000"/>
        <rFont val="Arial"/>
        <charset val="134"/>
      </rPr>
      <t xml:space="preserve">                                                                  
Manual throttle acceleration+20RMB                             
</t>
    </r>
    <r>
      <rPr>
        <b/>
        <sz val="8"/>
        <color rgb="FFFF0000"/>
        <rFont val="方正粗黑宋简体"/>
        <charset val="134"/>
      </rPr>
      <t>皮座</t>
    </r>
    <r>
      <rPr>
        <b/>
        <sz val="8"/>
        <color rgb="FFFF0000"/>
        <rFont val="Arial"/>
        <charset val="134"/>
      </rPr>
      <t>Leather seats +7 RMB                                
EVA</t>
    </r>
    <r>
      <rPr>
        <b/>
        <sz val="8"/>
        <color rgb="FFFF0000"/>
        <rFont val="方正粗黑宋简体"/>
        <charset val="134"/>
      </rPr>
      <t>轮</t>
    </r>
    <r>
      <rPr>
        <b/>
        <sz val="8"/>
        <color rgb="FFFF0000"/>
        <rFont val="Arial"/>
        <charset val="134"/>
      </rPr>
      <t xml:space="preserve"> EVA soft wheel + 25RMB      </t>
    </r>
  </si>
  <si>
    <r>
      <rPr>
        <b/>
        <sz val="9"/>
        <rFont val="Arial"/>
        <charset val="134"/>
      </rPr>
      <t xml:space="preserve">400S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 xml:space="preserve">6V380*1 </t>
    </r>
    <r>
      <rPr>
        <b/>
        <sz val="9"/>
        <rFont val="宋体"/>
        <charset val="134"/>
      </rPr>
      <t>电机</t>
    </r>
    <r>
      <rPr>
        <b/>
        <sz val="9"/>
        <rFont val="Arial"/>
        <charset val="134"/>
      </rPr>
      <t xml:space="preserve"> motor  </t>
    </r>
  </si>
  <si>
    <t>8.9KG           11.5KG</t>
  </si>
  <si>
    <r>
      <rPr>
        <b/>
        <sz val="8"/>
        <color rgb="FFFF0000"/>
        <rFont val="方正粗黑宋简体"/>
        <charset val="134"/>
      </rPr>
      <t>车轮子灯光</t>
    </r>
    <r>
      <rPr>
        <b/>
        <sz val="8"/>
        <color rgb="FFFF0000"/>
        <rFont val="Arial"/>
        <charset val="134"/>
      </rPr>
      <t xml:space="preserve">Wheel light +10RMB               
</t>
    </r>
    <r>
      <rPr>
        <b/>
        <sz val="8"/>
        <color rgb="FFFF0000"/>
        <rFont val="方正粗黑宋简体"/>
        <charset val="134"/>
      </rPr>
      <t>（闪光轮需要放电池）</t>
    </r>
    <r>
      <rPr>
        <b/>
        <sz val="8"/>
        <color rgb="FFFF0000"/>
        <rFont val="Arial"/>
        <charset val="134"/>
      </rPr>
      <t xml:space="preserve">                                        
(Flash wheel needs batteries)                                                                   
</t>
    </r>
    <r>
      <rPr>
        <b/>
        <sz val="8"/>
        <color rgb="FFFF0000"/>
        <rFont val="方正粗黑宋简体"/>
        <charset val="134"/>
      </rPr>
      <t>手动加速</t>
    </r>
    <r>
      <rPr>
        <b/>
        <sz val="8"/>
        <color rgb="FFFF0000"/>
        <rFont val="Arial"/>
        <charset val="134"/>
      </rPr>
      <t xml:space="preserve">                                                                  
Manual throttle acceleration+20RMB                             
</t>
    </r>
    <r>
      <rPr>
        <b/>
        <sz val="8"/>
        <color rgb="FFFF0000"/>
        <rFont val="方正粗黑宋简体"/>
        <charset val="134"/>
      </rPr>
      <t>皮座</t>
    </r>
    <r>
      <rPr>
        <b/>
        <sz val="8"/>
        <color rgb="FFFF0000"/>
        <rFont val="Arial"/>
        <charset val="134"/>
      </rPr>
      <t>Leather seats +7 RMB                                
EVA</t>
    </r>
    <r>
      <rPr>
        <b/>
        <sz val="8"/>
        <color rgb="FFFF0000"/>
        <rFont val="方正粗黑宋简体"/>
        <charset val="134"/>
      </rPr>
      <t>轮</t>
    </r>
    <r>
      <rPr>
        <b/>
        <sz val="8"/>
        <color rgb="FFFF0000"/>
        <rFont val="Arial"/>
        <charset val="134"/>
      </rPr>
      <t xml:space="preserve"> EVA soft wheel + 35RMB      </t>
    </r>
  </si>
  <si>
    <r>
      <rPr>
        <b/>
        <sz val="9"/>
        <rFont val="Arial"/>
        <charset val="134"/>
      </rPr>
      <t xml:space="preserve">400S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 xml:space="preserve"> 6V380*2</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</si>
  <si>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 xml:space="preserve"> </t>
    </r>
    <r>
      <rPr>
        <b/>
        <sz val="8"/>
        <rFont val="宋体"/>
        <charset val="134"/>
      </rPr>
      <t>早教功能、</t>
    </r>
    <r>
      <rPr>
        <b/>
        <sz val="8"/>
        <rFont val="Arial"/>
        <charset val="134"/>
      </rPr>
      <t xml:space="preserve"> </t>
    </r>
    <r>
      <rPr>
        <b/>
        <sz val="8"/>
        <rFont val="宋体"/>
        <charset val="134"/>
      </rPr>
      <t>英语故事、</t>
    </r>
    <r>
      <rPr>
        <b/>
        <sz val="8"/>
        <rFont val="Arial"/>
        <charset val="134"/>
      </rPr>
      <t xml:space="preserve"> LED</t>
    </r>
    <r>
      <rPr>
        <b/>
        <sz val="8"/>
        <rFont val="宋体"/>
        <charset val="134"/>
      </rPr>
      <t>大灯、</t>
    </r>
    <r>
      <rPr>
        <b/>
        <sz val="8"/>
        <rFont val="Arial"/>
        <charset val="134"/>
      </rPr>
      <t xml:space="preserve"> USB</t>
    </r>
    <r>
      <rPr>
        <b/>
        <sz val="8"/>
        <rFont val="宋体"/>
        <charset val="134"/>
      </rPr>
      <t>插口、</t>
    </r>
    <r>
      <rPr>
        <b/>
        <sz val="8"/>
        <rFont val="Arial"/>
        <charset val="134"/>
      </rPr>
      <t xml:space="preserve"> MP3</t>
    </r>
    <r>
      <rPr>
        <b/>
        <sz val="8"/>
        <rFont val="宋体"/>
        <charset val="134"/>
      </rPr>
      <t>插口</t>
    </r>
    <r>
      <rPr>
        <b/>
        <sz val="8"/>
        <rFont val="Arial"/>
        <charset val="134"/>
      </rPr>
      <t xml:space="preserve">                  
One-button start, early education function, English stories, LED headlights, USB jack, MP3 jack</t>
    </r>
  </si>
  <si>
    <t>LS</t>
  </si>
  <si>
    <r>
      <rPr>
        <b/>
        <sz val="9"/>
        <rFont val="Arial"/>
        <charset val="134"/>
      </rPr>
      <t>2020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</si>
  <si>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红，白，</t>
    </r>
    <r>
      <rPr>
        <b/>
        <sz val="10"/>
        <rFont val="Arial"/>
        <charset val="134"/>
      </rPr>
      <t xml:space="preserve">               </t>
    </r>
    <r>
      <rPr>
        <b/>
        <sz val="10"/>
        <rFont val="宋体"/>
        <charset val="134"/>
      </rPr>
      <t>兰，黄</t>
    </r>
    <r>
      <rPr>
        <b/>
        <sz val="10"/>
        <rFont val="Arial"/>
        <charset val="134"/>
      </rPr>
      <t>,                      Red, white, 
blue, yellow,</t>
    </r>
  </si>
  <si>
    <t>90*42*66CM</t>
  </si>
  <si>
    <t>12KG           
14.1KG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</si>
  <si>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color theme="1"/>
        <rFont val="宋体"/>
        <charset val="134"/>
      </rPr>
      <t>单电单驱，</t>
    </r>
    <r>
      <rPr>
        <b/>
        <sz val="8"/>
        <color theme="1"/>
        <rFont val="Arial"/>
        <charset val="134"/>
      </rPr>
      <t>6V4.5</t>
    </r>
    <r>
      <rPr>
        <b/>
        <sz val="8"/>
        <color theme="1"/>
        <rFont val="宋体"/>
        <charset val="134"/>
      </rPr>
      <t>电瓶，音乐早教，</t>
    </r>
    <r>
      <rPr>
        <b/>
        <sz val="8"/>
        <color theme="1"/>
        <rFont val="Arial"/>
        <charset val="134"/>
      </rPr>
      <t>LED</t>
    </r>
    <r>
      <rPr>
        <b/>
        <sz val="8"/>
        <color theme="1"/>
        <rFont val="宋体"/>
        <charset val="134"/>
      </rPr>
      <t>大灯</t>
    </r>
    <r>
      <rPr>
        <b/>
        <sz val="8"/>
        <color theme="1"/>
        <rFont val="Arial"/>
        <charset val="134"/>
      </rPr>
      <t xml:space="preserve"> USB</t>
    </r>
    <r>
      <rPr>
        <b/>
        <sz val="8"/>
        <color theme="1"/>
        <rFont val="宋体"/>
        <charset val="134"/>
      </rPr>
      <t>，</t>
    </r>
    <r>
      <rPr>
        <b/>
        <sz val="8"/>
        <color theme="1"/>
        <rFont val="Arial"/>
        <charset val="134"/>
      </rPr>
      <t>MP3</t>
    </r>
    <r>
      <rPr>
        <b/>
        <sz val="8"/>
        <color theme="1"/>
        <rFont val="宋体"/>
        <charset val="134"/>
      </rPr>
      <t>插口，故事，英语，一键启动</t>
    </r>
    <r>
      <rPr>
        <b/>
        <sz val="8"/>
        <color theme="1"/>
        <rFont val="Arial"/>
        <charset val="134"/>
      </rPr>
      <t xml:space="preserve"> </t>
    </r>
    <r>
      <rPr>
        <b/>
        <sz val="8"/>
        <color theme="1"/>
        <rFont val="宋体"/>
        <charset val="134"/>
      </rPr>
      <t>双包</t>
    </r>
    <r>
      <rPr>
        <b/>
        <sz val="8"/>
        <color theme="1"/>
        <rFont val="Arial"/>
        <charset val="134"/>
      </rPr>
      <t xml:space="preserve">                                                                              
Single electric single drive, 6V5 battery, music early education, LED headlights USB, MP3 jack, story, English, one button start double pack</t>
    </r>
  </si>
  <si>
    <t>3C/EN71/CE</t>
  </si>
  <si>
    <r>
      <rPr>
        <b/>
        <sz val="9"/>
        <rFont val="Arial"/>
        <charset val="134"/>
      </rPr>
      <t>6688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</si>
  <si>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红，白，</t>
    </r>
    <r>
      <rPr>
        <b/>
        <sz val="10"/>
        <rFont val="Arial"/>
        <charset val="134"/>
      </rPr>
      <t xml:space="preserve"> </t>
    </r>
    <r>
      <rPr>
        <b/>
        <sz val="10"/>
        <rFont val="宋体"/>
        <charset val="134"/>
      </rPr>
      <t>黄</t>
    </r>
    <r>
      <rPr>
        <b/>
        <sz val="10"/>
        <rFont val="Arial"/>
        <charset val="134"/>
      </rPr>
      <t>,                      Red, white, 
yellow,</t>
    </r>
  </si>
  <si>
    <t>90*52*60CM</t>
  </si>
  <si>
    <t>12.2KG           
14.3KG</t>
  </si>
  <si>
    <r>
      <rPr>
        <b/>
        <sz val="10"/>
        <rFont val="宋体"/>
        <charset val="134"/>
      </rPr>
      <t>粉，白，绿</t>
    </r>
    <r>
      <rPr>
        <b/>
        <sz val="10"/>
        <rFont val="Arial"/>
        <charset val="134"/>
      </rPr>
      <t>,                  Pink, white, green,</t>
    </r>
  </si>
  <si>
    <r>
      <rPr>
        <b/>
        <sz val="9"/>
        <rFont val="Arial"/>
        <charset val="134"/>
      </rPr>
      <t>520  
6V4.5A*1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</si>
  <si>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粉色</t>
    </r>
    <r>
      <rPr>
        <b/>
        <sz val="10"/>
        <rFont val="Arial"/>
        <charset val="134"/>
      </rPr>
      <t xml:space="preserve">  </t>
    </r>
    <r>
      <rPr>
        <b/>
        <sz val="10"/>
        <rFont val="宋体"/>
        <charset val="134"/>
      </rPr>
      <t>黄色</t>
    </r>
    <r>
      <rPr>
        <b/>
        <sz val="10"/>
        <rFont val="Arial"/>
        <charset val="134"/>
      </rPr>
      <t xml:space="preserve">                      </t>
    </r>
    <r>
      <rPr>
        <b/>
        <sz val="10"/>
        <rFont val="宋体"/>
        <charset val="134"/>
      </rPr>
      <t>紫色</t>
    </r>
    <r>
      <rPr>
        <b/>
        <sz val="10"/>
        <rFont val="Arial"/>
        <charset val="134"/>
      </rPr>
      <t xml:space="preserve">  
Pink yellow             blue purple</t>
    </r>
  </si>
  <si>
    <t>89*56*72CM</t>
  </si>
  <si>
    <t>6.8KG           
7.5KG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</si>
  <si>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单电单驱，一块</t>
    </r>
    <r>
      <rPr>
        <b/>
        <sz val="8"/>
        <rFont val="Arial"/>
        <charset val="134"/>
      </rPr>
      <t>6V4.5</t>
    </r>
    <r>
      <rPr>
        <b/>
        <sz val="8"/>
        <rFont val="宋体"/>
        <charset val="134"/>
      </rPr>
      <t>电瓶，</t>
    </r>
    <r>
      <rPr>
        <b/>
        <sz val="8"/>
        <rFont val="Arial"/>
        <charset val="134"/>
      </rPr>
      <t>380</t>
    </r>
    <r>
      <rPr>
        <b/>
        <sz val="8"/>
        <rFont val="宋体"/>
        <charset val="134"/>
      </rPr>
      <t>电机，舒适大座椅，独特挡风罩，一键启动，音乐早教功能，英语故事，</t>
    </r>
    <r>
      <rPr>
        <b/>
        <sz val="8"/>
        <rFont val="Arial"/>
        <charset val="134"/>
      </rPr>
      <t>LED</t>
    </r>
    <r>
      <rPr>
        <b/>
        <sz val="8"/>
        <rFont val="宋体"/>
        <charset val="134"/>
      </rPr>
      <t>大灯，</t>
    </r>
    <r>
      <rPr>
        <b/>
        <sz val="8"/>
        <rFont val="Arial"/>
        <charset val="134"/>
      </rPr>
      <t>USB</t>
    </r>
    <r>
      <rPr>
        <b/>
        <sz val="8"/>
        <rFont val="宋体"/>
        <charset val="134"/>
      </rPr>
      <t>插口，缓启动，缓停止</t>
    </r>
    <r>
      <rPr>
        <b/>
        <sz val="8"/>
        <rFont val="Arial"/>
        <charset val="134"/>
      </rPr>
      <t xml:space="preserve">                                                                  
Single electric single drive, a 6V1.5 battery, 380 motor,comfortable large seat, unique windshield, one button start, music early education function, English story, LED headlights, USB jack, slow start, slow stop</t>
    </r>
    <r>
      <rPr>
        <b/>
        <sz val="8"/>
        <color rgb="FFFF0000"/>
        <rFont val="Arial"/>
        <charset val="134"/>
      </rPr>
      <t>_x000B_</t>
    </r>
  </si>
  <si>
    <r>
      <rPr>
        <b/>
        <sz val="9"/>
        <rFont val="Arial"/>
        <charset val="134"/>
      </rPr>
      <t>520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</si>
  <si>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单电双驱，一块</t>
    </r>
    <r>
      <rPr>
        <b/>
        <sz val="8"/>
        <rFont val="Arial"/>
        <charset val="134"/>
      </rPr>
      <t>6V7</t>
    </r>
    <r>
      <rPr>
        <b/>
        <sz val="8"/>
        <rFont val="宋体"/>
        <charset val="134"/>
      </rPr>
      <t>电瓶，</t>
    </r>
    <r>
      <rPr>
        <b/>
        <sz val="8"/>
        <rFont val="Arial"/>
        <charset val="134"/>
      </rPr>
      <t>380*2</t>
    </r>
    <r>
      <rPr>
        <b/>
        <sz val="8"/>
        <rFont val="宋体"/>
        <charset val="134"/>
      </rPr>
      <t>电机，舒适大座椅，独特挡风罩，一键启动，音乐早教功能，英语故事，</t>
    </r>
    <r>
      <rPr>
        <b/>
        <sz val="8"/>
        <rFont val="Arial"/>
        <charset val="134"/>
      </rPr>
      <t>LED</t>
    </r>
    <r>
      <rPr>
        <b/>
        <sz val="8"/>
        <rFont val="宋体"/>
        <charset val="134"/>
      </rPr>
      <t>大灯，</t>
    </r>
    <r>
      <rPr>
        <b/>
        <sz val="8"/>
        <rFont val="Arial"/>
        <charset val="134"/>
      </rPr>
      <t>USB</t>
    </r>
    <r>
      <rPr>
        <b/>
        <sz val="8"/>
        <rFont val="宋体"/>
        <charset val="134"/>
      </rPr>
      <t>插口，缓启动，缓停止</t>
    </r>
    <r>
      <rPr>
        <b/>
        <sz val="8"/>
        <rFont val="Arial"/>
        <charset val="134"/>
      </rPr>
      <t xml:space="preserve">                                                                  
single electric double drive, a 6V7 battery, 380*2 motor, comfortable large seat, unique windshield, one button start, music early education function, English story, LED headlights, USB jack, slow start, slow stop</t>
    </r>
    <r>
      <rPr>
        <b/>
        <sz val="8"/>
        <color rgb="FFFF0000"/>
        <rFont val="Arial"/>
        <charset val="134"/>
      </rPr>
      <t>_x000B_</t>
    </r>
  </si>
  <si>
    <t>11KG           
1KG</t>
  </si>
  <si>
    <t>LM</t>
  </si>
  <si>
    <r>
      <rPr>
        <b/>
        <sz val="9"/>
        <rFont val="Arial"/>
        <charset val="134"/>
      </rPr>
      <t xml:space="preserve">1688   
</t>
    </r>
    <r>
      <rPr>
        <b/>
        <sz val="9"/>
        <rFont val="宋体"/>
        <charset val="134"/>
      </rPr>
      <t>滑行车</t>
    </r>
    <r>
      <rPr>
        <b/>
        <sz val="9"/>
        <rFont val="Arial"/>
        <charset val="134"/>
      </rPr>
      <t xml:space="preserve">
Swing car</t>
    </r>
  </si>
  <si>
    <r>
      <rPr>
        <b/>
        <sz val="10"/>
        <rFont val="宋体"/>
        <charset val="134"/>
      </rPr>
      <t>蓝</t>
    </r>
    <r>
      <rPr>
        <b/>
        <sz val="10"/>
        <rFont val="Arial"/>
        <charset val="134"/>
      </rPr>
      <t>,</t>
    </r>
    <r>
      <rPr>
        <b/>
        <sz val="10"/>
        <rFont val="宋体"/>
        <charset val="134"/>
      </rPr>
      <t>紫</t>
    </r>
    <r>
      <rPr>
        <b/>
        <sz val="10"/>
        <rFont val="Arial"/>
        <charset val="134"/>
      </rPr>
      <t>,</t>
    </r>
    <r>
      <rPr>
        <b/>
        <sz val="10"/>
        <rFont val="宋体"/>
        <charset val="134"/>
      </rPr>
      <t>卡其色</t>
    </r>
    <r>
      <rPr>
        <b/>
        <sz val="10"/>
        <rFont val="Arial"/>
        <charset val="134"/>
      </rPr>
      <t xml:space="preserve">,   
</t>
    </r>
    <r>
      <rPr>
        <b/>
        <sz val="10"/>
        <rFont val="宋体"/>
        <charset val="134"/>
      </rPr>
      <t>绿</t>
    </r>
    <r>
      <rPr>
        <b/>
        <sz val="10"/>
        <rFont val="Arial"/>
        <charset val="134"/>
      </rPr>
      <t>,</t>
    </r>
    <r>
      <rPr>
        <b/>
        <sz val="10"/>
        <rFont val="宋体"/>
        <charset val="134"/>
      </rPr>
      <t>粉</t>
    </r>
    <r>
      <rPr>
        <b/>
        <sz val="10"/>
        <rFont val="Arial"/>
        <charset val="134"/>
      </rPr>
      <t>,
Blue, purple, khaki,
Green, pink,</t>
    </r>
  </si>
  <si>
    <t>59*30*36CM</t>
  </si>
  <si>
    <t>12.5KG           
16KG</t>
  </si>
  <si>
    <r>
      <rPr>
        <b/>
        <sz val="8"/>
        <color rgb="FFFF0000"/>
        <rFont val="宋体"/>
        <charset val="134"/>
      </rPr>
      <t>炫彩灯光，音乐，</t>
    </r>
    <r>
      <rPr>
        <b/>
        <sz val="8"/>
        <color rgb="FFFF0000"/>
        <rFont val="Arial"/>
        <charset val="134"/>
      </rPr>
      <t xml:space="preserve"> </t>
    </r>
    <r>
      <rPr>
        <b/>
        <sz val="8"/>
        <color rgb="FFFF0000"/>
        <rFont val="宋体"/>
        <charset val="134"/>
      </rPr>
      <t>汽笛方向盘，</t>
    </r>
    <r>
      <rPr>
        <b/>
        <sz val="8"/>
        <color rgb="FFFF0000"/>
        <rFont val="Arial"/>
        <charset val="134"/>
      </rPr>
      <t xml:space="preserve"> </t>
    </r>
    <r>
      <rPr>
        <b/>
        <sz val="8"/>
        <color rgb="FFFF0000"/>
        <rFont val="宋体"/>
        <charset val="134"/>
      </rPr>
      <t>助力滑行</t>
    </r>
    <r>
      <rPr>
        <b/>
        <sz val="8"/>
        <color rgb="FFFF0000"/>
        <rFont val="Arial"/>
        <charset val="134"/>
      </rPr>
      <t xml:space="preserve"> </t>
    </r>
    <r>
      <rPr>
        <b/>
        <sz val="8"/>
        <color rgb="FFFF0000"/>
        <rFont val="宋体"/>
        <charset val="134"/>
      </rPr>
      <t>大储物空间</t>
    </r>
    <r>
      <rPr>
        <b/>
        <sz val="8"/>
        <color rgb="FFFF0000"/>
        <rFont val="Arial"/>
        <charset val="134"/>
      </rPr>
      <t xml:space="preserve">
Bright lights, music, sirens steering wheel, power taxi and plenty of storage_x000B_</t>
    </r>
  </si>
  <si>
    <r>
      <rPr>
        <b/>
        <sz val="8"/>
        <color rgb="FFFF0000"/>
        <rFont val="方正粗黑宋简体"/>
        <charset val="134"/>
      </rPr>
      <t>单包装</t>
    </r>
    <r>
      <rPr>
        <b/>
        <sz val="8"/>
        <color rgb="FFFF0000"/>
        <rFont val="Arial"/>
        <charset val="134"/>
      </rPr>
      <t xml:space="preserve">Single packing+3RMB    </t>
    </r>
  </si>
  <si>
    <r>
      <rPr>
        <b/>
        <sz val="9"/>
        <rFont val="Arial"/>
        <charset val="134"/>
      </rPr>
      <t>Q519   
6V4.5A*1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</si>
  <si>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白，红，粉，</t>
    </r>
    <r>
      <rPr>
        <b/>
        <sz val="10"/>
        <rFont val="Arial"/>
        <charset val="134"/>
      </rPr>
      <t xml:space="preserve">                 
White, red, pink</t>
    </r>
    <r>
      <rPr>
        <b/>
        <sz val="10"/>
        <rFont val="宋体"/>
        <charset val="134"/>
      </rPr>
      <t>，</t>
    </r>
  </si>
  <si>
    <t>93*38*68CM</t>
  </si>
  <si>
    <t>7.3KG                  
8.8KG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</si>
  <si>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 xml:space="preserve"> </t>
    </r>
    <r>
      <rPr>
        <b/>
        <sz val="8"/>
        <rFont val="宋体"/>
        <charset val="134"/>
      </rPr>
      <t>仿真仪表盘</t>
    </r>
    <r>
      <rPr>
        <b/>
        <sz val="8"/>
        <rFont val="Arial"/>
        <charset val="134"/>
      </rPr>
      <t xml:space="preserve"> </t>
    </r>
    <r>
      <rPr>
        <b/>
        <sz val="8"/>
        <rFont val="宋体"/>
        <charset val="134"/>
      </rPr>
      <t>舒适座椅</t>
    </r>
    <r>
      <rPr>
        <b/>
        <sz val="8"/>
        <rFont val="Arial"/>
        <charset val="134"/>
      </rPr>
      <t xml:space="preserve"> </t>
    </r>
    <r>
      <rPr>
        <b/>
        <sz val="8"/>
        <rFont val="宋体"/>
        <charset val="134"/>
      </rPr>
      <t>耐磨防滑轮胎</t>
    </r>
    <r>
      <rPr>
        <b/>
        <sz val="8"/>
        <rFont val="Arial"/>
        <charset val="134"/>
      </rPr>
      <t xml:space="preserve"> </t>
    </r>
    <r>
      <rPr>
        <b/>
        <sz val="8"/>
        <rFont val="宋体"/>
        <charset val="134"/>
      </rPr>
      <t>早教功能</t>
    </r>
    <r>
      <rPr>
        <b/>
        <sz val="8"/>
        <rFont val="Arial"/>
        <charset val="134"/>
      </rPr>
      <t xml:space="preserve"> </t>
    </r>
    <r>
      <rPr>
        <b/>
        <sz val="8"/>
        <rFont val="宋体"/>
        <charset val="134"/>
      </rPr>
      <t>前进后退</t>
    </r>
    <r>
      <rPr>
        <b/>
        <sz val="8"/>
        <rFont val="Arial"/>
        <charset val="134"/>
      </rPr>
      <t xml:space="preserve"> </t>
    </r>
    <r>
      <rPr>
        <b/>
        <sz val="8"/>
        <rFont val="宋体"/>
        <charset val="134"/>
      </rPr>
      <t>音乐</t>
    </r>
    <r>
      <rPr>
        <b/>
        <sz val="8"/>
        <rFont val="Arial"/>
        <charset val="134"/>
      </rPr>
      <t xml:space="preserve">  USB</t>
    </r>
    <r>
      <rPr>
        <b/>
        <sz val="8"/>
        <rFont val="宋体"/>
        <charset val="134"/>
      </rPr>
      <t>接口</t>
    </r>
    <r>
      <rPr>
        <b/>
        <sz val="8"/>
        <rFont val="Arial"/>
        <charset val="134"/>
      </rPr>
      <t xml:space="preserve"> MP3</t>
    </r>
    <r>
      <rPr>
        <b/>
        <sz val="8"/>
        <rFont val="宋体"/>
        <charset val="134"/>
      </rPr>
      <t>插口</t>
    </r>
    <r>
      <rPr>
        <b/>
        <sz val="8"/>
        <rFont val="Arial"/>
        <charset val="134"/>
      </rPr>
      <t xml:space="preserve"> </t>
    </r>
    <r>
      <rPr>
        <b/>
        <sz val="8"/>
        <rFont val="宋体"/>
        <charset val="134"/>
      </rPr>
      <t>高仿真灯</t>
    </r>
    <r>
      <rPr>
        <b/>
        <sz val="8"/>
        <rFont val="Arial"/>
        <charset val="134"/>
      </rPr>
      <t xml:space="preserve">   </t>
    </r>
    <r>
      <rPr>
        <b/>
        <sz val="8"/>
        <rFont val="宋体"/>
        <charset val="134"/>
      </rPr>
      <t>手机蓝牙</t>
    </r>
    <r>
      <rPr>
        <b/>
        <sz val="8"/>
        <rFont val="Arial"/>
        <charset val="134"/>
      </rPr>
      <t xml:space="preserve">                                                                                                          
one key start simulation dashboard comfortable seat wear-resistant non-slip tire early education function forward and backward music USB port MP3 jack high simulation light mobile phone Bluetooth</t>
    </r>
    <r>
      <rPr>
        <b/>
        <sz val="8"/>
        <color rgb="FFFF0000"/>
        <rFont val="Arial"/>
        <charset val="134"/>
      </rPr>
      <t>_x000B_</t>
    </r>
  </si>
  <si>
    <r>
      <rPr>
        <b/>
        <sz val="9"/>
        <rFont val="Arial"/>
        <charset val="134"/>
      </rPr>
      <t>Q519   
6V4.5A*2</t>
    </r>
    <r>
      <rPr>
        <b/>
        <sz val="9"/>
        <rFont val="宋体"/>
        <charset val="134"/>
      </rPr>
      <t>铅酸电池</t>
    </r>
    <r>
      <rPr>
        <b/>
        <sz val="9"/>
        <rFont val="Arial"/>
        <charset val="134"/>
      </rPr>
      <t xml:space="preserve">Lead-acid battery 
12V380*2 </t>
    </r>
    <r>
      <rPr>
        <b/>
        <sz val="9"/>
        <rFont val="宋体"/>
        <charset val="134"/>
      </rPr>
      <t>电机</t>
    </r>
    <r>
      <rPr>
        <b/>
        <sz val="9"/>
        <rFont val="Arial"/>
        <charset val="134"/>
      </rPr>
      <t xml:space="preserve"> motor</t>
    </r>
  </si>
  <si>
    <r>
      <rPr>
        <b/>
        <sz val="8"/>
        <color rgb="FFFF0000"/>
        <rFont val="Arial"/>
        <charset val="134"/>
      </rPr>
      <t>(6V4.5A*2</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 xml:space="preserve"> </t>
    </r>
    <r>
      <rPr>
        <b/>
        <sz val="8"/>
        <rFont val="宋体"/>
        <charset val="134"/>
      </rPr>
      <t>仿真仪表盘</t>
    </r>
    <r>
      <rPr>
        <b/>
        <sz val="8"/>
        <rFont val="Arial"/>
        <charset val="134"/>
      </rPr>
      <t xml:space="preserve"> </t>
    </r>
    <r>
      <rPr>
        <b/>
        <sz val="8"/>
        <rFont val="宋体"/>
        <charset val="134"/>
      </rPr>
      <t>舒适座椅</t>
    </r>
    <r>
      <rPr>
        <b/>
        <sz val="8"/>
        <rFont val="Arial"/>
        <charset val="134"/>
      </rPr>
      <t xml:space="preserve"> </t>
    </r>
    <r>
      <rPr>
        <b/>
        <sz val="8"/>
        <rFont val="宋体"/>
        <charset val="134"/>
      </rPr>
      <t>耐磨防滑轮胎</t>
    </r>
    <r>
      <rPr>
        <b/>
        <sz val="8"/>
        <rFont val="Arial"/>
        <charset val="134"/>
      </rPr>
      <t xml:space="preserve"> </t>
    </r>
    <r>
      <rPr>
        <b/>
        <sz val="8"/>
        <rFont val="宋体"/>
        <charset val="134"/>
      </rPr>
      <t>早教功能</t>
    </r>
    <r>
      <rPr>
        <b/>
        <sz val="8"/>
        <rFont val="Arial"/>
        <charset val="134"/>
      </rPr>
      <t xml:space="preserve"> </t>
    </r>
    <r>
      <rPr>
        <b/>
        <sz val="8"/>
        <rFont val="宋体"/>
        <charset val="134"/>
      </rPr>
      <t>前进后退</t>
    </r>
    <r>
      <rPr>
        <b/>
        <sz val="8"/>
        <rFont val="Arial"/>
        <charset val="134"/>
      </rPr>
      <t xml:space="preserve"> </t>
    </r>
    <r>
      <rPr>
        <b/>
        <sz val="8"/>
        <rFont val="宋体"/>
        <charset val="134"/>
      </rPr>
      <t>音乐</t>
    </r>
    <r>
      <rPr>
        <b/>
        <sz val="8"/>
        <rFont val="Arial"/>
        <charset val="134"/>
      </rPr>
      <t xml:space="preserve">  USB</t>
    </r>
    <r>
      <rPr>
        <b/>
        <sz val="8"/>
        <rFont val="宋体"/>
        <charset val="134"/>
      </rPr>
      <t>接口</t>
    </r>
    <r>
      <rPr>
        <b/>
        <sz val="8"/>
        <rFont val="Arial"/>
        <charset val="134"/>
      </rPr>
      <t xml:space="preserve"> MP3</t>
    </r>
    <r>
      <rPr>
        <b/>
        <sz val="8"/>
        <rFont val="宋体"/>
        <charset val="134"/>
      </rPr>
      <t>插口</t>
    </r>
    <r>
      <rPr>
        <b/>
        <sz val="8"/>
        <rFont val="Arial"/>
        <charset val="134"/>
      </rPr>
      <t xml:space="preserve"> </t>
    </r>
    <r>
      <rPr>
        <b/>
        <sz val="8"/>
        <rFont val="宋体"/>
        <charset val="134"/>
      </rPr>
      <t>高仿真灯</t>
    </r>
    <r>
      <rPr>
        <b/>
        <sz val="8"/>
        <rFont val="Arial"/>
        <charset val="134"/>
      </rPr>
      <t xml:space="preserve">   </t>
    </r>
    <r>
      <rPr>
        <b/>
        <sz val="8"/>
        <rFont val="宋体"/>
        <charset val="134"/>
      </rPr>
      <t>手机蓝牙</t>
    </r>
    <r>
      <rPr>
        <b/>
        <sz val="8"/>
        <rFont val="Arial"/>
        <charset val="134"/>
      </rPr>
      <t xml:space="preserve">                                                                                                          
one key start simulation dashboard comfortable seat wear-resistant non-slip tire early education function forward and backward music USB port MP3 jack high simulation light mobile phone Bluetooth</t>
    </r>
    <r>
      <rPr>
        <b/>
        <sz val="8"/>
        <color rgb="FFFF0000"/>
        <rFont val="Arial"/>
        <charset val="134"/>
      </rPr>
      <t>_x000B_</t>
    </r>
  </si>
  <si>
    <r>
      <rPr>
        <b/>
        <sz val="9"/>
        <rFont val="Arial"/>
        <charset val="134"/>
      </rPr>
      <t>F1    
6V7A*1</t>
    </r>
    <r>
      <rPr>
        <b/>
        <sz val="9"/>
        <rFont val="宋体"/>
        <charset val="134"/>
      </rPr>
      <t>铅酸电池</t>
    </r>
    <r>
      <rPr>
        <b/>
        <sz val="9"/>
        <rFont val="Arial"/>
        <charset val="134"/>
      </rPr>
      <t xml:space="preserve">Lead-acid battery
6V540*1 </t>
    </r>
    <r>
      <rPr>
        <b/>
        <sz val="9"/>
        <rFont val="宋体"/>
        <charset val="134"/>
      </rPr>
      <t>电机</t>
    </r>
    <r>
      <rPr>
        <b/>
        <sz val="9"/>
        <rFont val="Arial"/>
        <charset val="134"/>
      </rPr>
      <t xml:space="preserve"> motor</t>
    </r>
  </si>
  <si>
    <r>
      <rPr>
        <b/>
        <sz val="10"/>
        <rFont val="宋体"/>
        <charset val="134"/>
      </rPr>
      <t>白，红，橙，</t>
    </r>
    <r>
      <rPr>
        <b/>
        <sz val="10"/>
        <rFont val="Arial"/>
        <charset val="134"/>
      </rPr>
      <t xml:space="preserve">                 
White, red, orange</t>
    </r>
    <r>
      <rPr>
        <b/>
        <sz val="10"/>
        <rFont val="宋体"/>
        <charset val="134"/>
      </rPr>
      <t>，</t>
    </r>
  </si>
  <si>
    <t>82*50*49CM</t>
  </si>
  <si>
    <t>6.7KG                  8.2KG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</si>
  <si>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+ 6V540*1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 xml:space="preserve"> </t>
    </r>
    <r>
      <rPr>
        <b/>
        <sz val="8"/>
        <rFont val="宋体"/>
        <charset val="134"/>
      </rPr>
      <t>早教功能</t>
    </r>
    <r>
      <rPr>
        <b/>
        <sz val="8"/>
        <rFont val="Arial"/>
        <charset val="134"/>
      </rPr>
      <t xml:space="preserve"> </t>
    </r>
    <r>
      <rPr>
        <b/>
        <sz val="8"/>
        <rFont val="宋体"/>
        <charset val="134"/>
      </rPr>
      <t>音乐</t>
    </r>
    <r>
      <rPr>
        <b/>
        <sz val="8"/>
        <rFont val="Arial"/>
        <charset val="134"/>
      </rPr>
      <t xml:space="preserve"> </t>
    </r>
    <r>
      <rPr>
        <b/>
        <sz val="8"/>
        <rFont val="宋体"/>
        <charset val="134"/>
      </rPr>
      <t>故事</t>
    </r>
    <r>
      <rPr>
        <b/>
        <sz val="8"/>
        <rFont val="Arial"/>
        <charset val="134"/>
      </rPr>
      <t xml:space="preserve"> </t>
    </r>
    <r>
      <rPr>
        <b/>
        <sz val="8"/>
        <rFont val="宋体"/>
        <charset val="134"/>
      </rPr>
      <t>电量显示</t>
    </r>
    <r>
      <rPr>
        <b/>
        <sz val="8"/>
        <rFont val="Arial"/>
        <charset val="134"/>
      </rPr>
      <t xml:space="preserve"> LED</t>
    </r>
    <r>
      <rPr>
        <b/>
        <sz val="8"/>
        <rFont val="宋体"/>
        <charset val="134"/>
      </rPr>
      <t>大灯</t>
    </r>
    <r>
      <rPr>
        <b/>
        <sz val="8"/>
        <rFont val="Arial"/>
        <charset val="134"/>
      </rPr>
      <t xml:space="preserve"> </t>
    </r>
    <r>
      <rPr>
        <b/>
        <sz val="8"/>
        <rFont val="宋体"/>
        <charset val="134"/>
      </rPr>
      <t>单电单驱</t>
    </r>
    <r>
      <rPr>
        <b/>
        <sz val="8"/>
        <rFont val="Arial"/>
        <charset val="134"/>
      </rPr>
      <t xml:space="preserve">  6V7</t>
    </r>
    <r>
      <rPr>
        <b/>
        <sz val="8"/>
        <rFont val="宋体"/>
        <charset val="134"/>
      </rPr>
      <t>电瓶</t>
    </r>
    <r>
      <rPr>
        <b/>
        <sz val="8"/>
        <rFont val="Arial"/>
        <charset val="134"/>
      </rPr>
      <t xml:space="preserve">  540</t>
    </r>
    <r>
      <rPr>
        <b/>
        <sz val="8"/>
        <rFont val="宋体"/>
        <charset val="134"/>
      </rPr>
      <t>电机</t>
    </r>
    <r>
      <rPr>
        <b/>
        <sz val="8"/>
        <rFont val="Arial"/>
        <charset val="134"/>
      </rPr>
      <t xml:space="preserve">                                                                                                           
One key start early education function music story power display LED headlights single electric single drive 6V7 battery 540 motor</t>
    </r>
    <r>
      <rPr>
        <b/>
        <sz val="8"/>
        <color rgb="FFFF0000"/>
        <rFont val="Arial"/>
        <charset val="134"/>
      </rPr>
      <t>_x000B_</t>
    </r>
  </si>
  <si>
    <r>
      <rPr>
        <b/>
        <sz val="8"/>
        <color rgb="FFFF0000"/>
        <rFont val="方正粗黑宋简体"/>
        <charset val="134"/>
      </rPr>
      <t>遥控</t>
    </r>
    <r>
      <rPr>
        <b/>
        <sz val="8"/>
        <color rgb="FFFF0000"/>
        <rFont val="Arial"/>
        <charset val="134"/>
      </rPr>
      <t xml:space="preserve">Remote control +15RMB  </t>
    </r>
  </si>
  <si>
    <r>
      <rPr>
        <b/>
        <sz val="9"/>
        <rFont val="Arial"/>
        <charset val="134"/>
      </rPr>
      <t>F5    
6V4.5A*1</t>
    </r>
    <r>
      <rPr>
        <b/>
        <sz val="9"/>
        <rFont val="宋体"/>
        <charset val="134"/>
      </rPr>
      <t>铅酸电池</t>
    </r>
    <r>
      <rPr>
        <b/>
        <sz val="9"/>
        <rFont val="Arial"/>
        <charset val="134"/>
      </rPr>
      <t>Lead-acid battery
6V380*2</t>
    </r>
    <r>
      <rPr>
        <b/>
        <sz val="9"/>
        <rFont val="宋体"/>
        <charset val="134"/>
      </rPr>
      <t>电机</t>
    </r>
    <r>
      <rPr>
        <b/>
        <sz val="9"/>
        <rFont val="Arial"/>
        <charset val="134"/>
      </rPr>
      <t xml:space="preserve"> motor </t>
    </r>
  </si>
  <si>
    <r>
      <rPr>
        <b/>
        <sz val="10"/>
        <rFont val="宋体"/>
        <charset val="134"/>
      </rPr>
      <t>白，红，</t>
    </r>
    <r>
      <rPr>
        <b/>
        <sz val="10"/>
        <rFont val="Arial"/>
        <charset val="134"/>
      </rPr>
      <t xml:space="preserve">               
White, red, </t>
    </r>
  </si>
  <si>
    <t>75*54*47CM</t>
  </si>
  <si>
    <t>6.4KG                  
8KG</t>
  </si>
  <si>
    <r>
      <rPr>
        <b/>
        <sz val="8"/>
        <color rgb="FFFF0000"/>
        <rFont val="Arial"/>
        <charset val="134"/>
      </rPr>
      <t>(6V4.5A*1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一对一蓝牙遥控器</t>
    </r>
    <r>
      <rPr>
        <b/>
        <sz val="8"/>
        <rFont val="Arial"/>
        <charset val="134"/>
      </rPr>
      <t xml:space="preserve"> </t>
    </r>
    <r>
      <rPr>
        <b/>
        <sz val="8"/>
        <rFont val="宋体"/>
        <charset val="134"/>
      </rPr>
      <t>早教功能</t>
    </r>
    <r>
      <rPr>
        <b/>
        <sz val="8"/>
        <rFont val="Arial"/>
        <charset val="134"/>
      </rPr>
      <t xml:space="preserve"> </t>
    </r>
    <r>
      <rPr>
        <b/>
        <sz val="8"/>
        <rFont val="宋体"/>
        <charset val="134"/>
      </rPr>
      <t>前进后退</t>
    </r>
    <r>
      <rPr>
        <b/>
        <sz val="8"/>
        <rFont val="Arial"/>
        <charset val="134"/>
      </rPr>
      <t xml:space="preserve"> </t>
    </r>
    <r>
      <rPr>
        <b/>
        <sz val="8"/>
        <rFont val="宋体"/>
        <charset val="134"/>
      </rPr>
      <t>音乐</t>
    </r>
    <r>
      <rPr>
        <b/>
        <sz val="8"/>
        <rFont val="Arial"/>
        <charset val="134"/>
      </rPr>
      <t xml:space="preserve"> </t>
    </r>
    <r>
      <rPr>
        <b/>
        <sz val="8"/>
        <rFont val="宋体"/>
        <charset val="134"/>
      </rPr>
      <t>灯光</t>
    </r>
    <r>
      <rPr>
        <b/>
        <sz val="8"/>
        <rFont val="Arial"/>
        <charset val="134"/>
      </rPr>
      <t xml:space="preserve">                                            
One-to-one Bluetooth remote early education function forward backward music lights</t>
    </r>
    <r>
      <rPr>
        <b/>
        <sz val="8"/>
        <color rgb="FFFF0000"/>
        <rFont val="Arial"/>
        <charset val="134"/>
      </rPr>
      <t>_x000B_</t>
    </r>
  </si>
  <si>
    <r>
      <rPr>
        <b/>
        <sz val="9"/>
        <rFont val="Arial"/>
        <charset val="134"/>
      </rPr>
      <t>Q518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</si>
  <si>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红，白，粉，蓝，</t>
    </r>
    <r>
      <rPr>
        <b/>
        <sz val="10"/>
        <rFont val="Arial"/>
        <charset val="134"/>
      </rPr>
      <t xml:space="preserve">
Red, white, 
pink, blue</t>
    </r>
    <r>
      <rPr>
        <b/>
        <sz val="10"/>
        <rFont val="宋体"/>
        <charset val="134"/>
      </rPr>
      <t>，</t>
    </r>
  </si>
  <si>
    <t>70*50*50CM</t>
  </si>
  <si>
    <t>4.8KG                  
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</si>
  <si>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t>
    </r>
    <r>
      <rPr>
        <b/>
        <sz val="8"/>
        <rFont val="Arial"/>
        <charset val="134"/>
      </rPr>
      <t>380</t>
    </r>
    <r>
      <rPr>
        <b/>
        <sz val="8"/>
        <rFont val="宋体"/>
        <charset val="134"/>
      </rPr>
      <t>电机，　　</t>
    </r>
    <r>
      <rPr>
        <b/>
        <sz val="8"/>
        <rFont val="Arial"/>
        <charset val="134"/>
      </rPr>
      <t>6V4</t>
    </r>
    <r>
      <rPr>
        <b/>
        <sz val="8"/>
        <rFont val="宋体"/>
        <charset val="134"/>
      </rPr>
      <t>电瓶，带音乐</t>
    </r>
    <r>
      <rPr>
        <b/>
        <sz val="8"/>
        <rFont val="Arial"/>
        <charset val="134"/>
      </rPr>
      <t xml:space="preserve">                                                     Single electric single drive, 380 motor, 6V4 battery, with music</t>
    </r>
    <r>
      <rPr>
        <b/>
        <sz val="8"/>
        <color rgb="FFFF0000"/>
        <rFont val="Arial"/>
        <charset val="134"/>
      </rPr>
      <t>_x000B_</t>
    </r>
  </si>
  <si>
    <r>
      <rPr>
        <b/>
        <sz val="8"/>
        <color rgb="FFFF0000"/>
        <rFont val="方正粗黑宋简体"/>
        <charset val="134"/>
      </rPr>
      <t>遥控</t>
    </r>
    <r>
      <rPr>
        <b/>
        <sz val="8"/>
        <color rgb="FFFF0000"/>
        <rFont val="Arial"/>
        <charset val="134"/>
      </rPr>
      <t xml:space="preserve">Remote control+25RMB  </t>
    </r>
  </si>
  <si>
    <r>
      <rPr>
        <b/>
        <sz val="9"/>
        <rFont val="Arial"/>
        <charset val="134"/>
      </rPr>
      <t xml:space="preserve">Q158
</t>
    </r>
    <r>
      <rPr>
        <b/>
        <sz val="9"/>
        <rFont val="宋体"/>
        <charset val="134"/>
      </rPr>
      <t>滑行车</t>
    </r>
    <r>
      <rPr>
        <b/>
        <sz val="9"/>
        <rFont val="Arial"/>
        <charset val="134"/>
      </rPr>
      <t xml:space="preserve">
Swing car</t>
    </r>
  </si>
  <si>
    <r>
      <rPr>
        <b/>
        <sz val="10"/>
        <rFont val="宋体"/>
        <charset val="134"/>
      </rPr>
      <t>玫粉，红，</t>
    </r>
    <r>
      <rPr>
        <b/>
        <sz val="10"/>
        <rFont val="Arial"/>
        <charset val="134"/>
      </rPr>
      <t xml:space="preserve">
</t>
    </r>
    <r>
      <rPr>
        <b/>
        <sz val="10"/>
        <rFont val="宋体"/>
        <charset val="134"/>
      </rPr>
      <t>蓝，白，</t>
    </r>
    <r>
      <rPr>
        <b/>
        <sz val="10"/>
        <rFont val="Arial"/>
        <charset val="134"/>
      </rPr>
      <t xml:space="preserve">
Rose pink, red,
Blue, white,</t>
    </r>
  </si>
  <si>
    <t>60*40*45CM</t>
  </si>
  <si>
    <t>1.88KG                  
2.3KG</t>
  </si>
  <si>
    <r>
      <rPr>
        <b/>
        <sz val="8"/>
        <color rgb="FFFF0000"/>
        <rFont val="宋体"/>
        <charset val="134"/>
      </rPr>
      <t>滑行车</t>
    </r>
    <r>
      <rPr>
        <b/>
        <sz val="8"/>
        <color rgb="FFFF0000"/>
        <rFont val="Arial"/>
        <charset val="134"/>
      </rPr>
      <t xml:space="preserve">
Swing car
</t>
    </r>
    <r>
      <rPr>
        <b/>
        <sz val="8"/>
        <rFont val="宋体"/>
        <charset val="134"/>
      </rPr>
      <t>滑行车，有音乐，无灯光
Scooters, music, no lights</t>
    </r>
    <r>
      <rPr>
        <b/>
        <sz val="8"/>
        <color rgb="FFFF0000"/>
        <rFont val="Arial"/>
        <charset val="134"/>
      </rPr>
      <t>_x000B_</t>
    </r>
  </si>
  <si>
    <r>
      <rPr>
        <b/>
        <sz val="9"/>
        <rFont val="Arial"/>
        <charset val="134"/>
      </rPr>
      <t xml:space="preserve">008
</t>
    </r>
    <r>
      <rPr>
        <b/>
        <sz val="9"/>
        <rFont val="宋体"/>
        <charset val="134"/>
      </rPr>
      <t>滑行车</t>
    </r>
    <r>
      <rPr>
        <b/>
        <sz val="9"/>
        <rFont val="Arial"/>
        <charset val="134"/>
      </rPr>
      <t xml:space="preserve">
Swing car</t>
    </r>
  </si>
  <si>
    <r>
      <rPr>
        <b/>
        <sz val="10"/>
        <rFont val="宋体"/>
        <charset val="134"/>
      </rPr>
      <t>白色，粉色，</t>
    </r>
    <r>
      <rPr>
        <b/>
        <sz val="10"/>
        <rFont val="Arial"/>
        <charset val="134"/>
      </rPr>
      <t xml:space="preserve">
</t>
    </r>
    <r>
      <rPr>
        <b/>
        <sz val="10"/>
        <rFont val="宋体"/>
        <charset val="134"/>
      </rPr>
      <t>橙色，红色，</t>
    </r>
    <r>
      <rPr>
        <b/>
        <sz val="10"/>
        <rFont val="Arial"/>
        <charset val="134"/>
      </rPr>
      <t xml:space="preserve">
White, pink,
Orange, red,</t>
    </r>
  </si>
  <si>
    <t>60*28*34CM</t>
  </si>
  <si>
    <t>5.2KG                  
6.8KG</t>
  </si>
  <si>
    <r>
      <rPr>
        <b/>
        <sz val="8"/>
        <color rgb="FFFF0000"/>
        <rFont val="宋体"/>
        <charset val="134"/>
      </rPr>
      <t>滑行车</t>
    </r>
    <r>
      <rPr>
        <b/>
        <sz val="8"/>
        <color rgb="FFFF0000"/>
        <rFont val="Arial"/>
        <charset val="134"/>
      </rPr>
      <t xml:space="preserve">
Swing car
</t>
    </r>
    <r>
      <rPr>
        <b/>
        <sz val="8"/>
        <rFont val="宋体"/>
        <charset val="134"/>
      </rPr>
      <t>滑行车，无音乐，无灯光，有汽笛，
Scooters, no music, no lights, sirens,</t>
    </r>
    <r>
      <rPr>
        <b/>
        <sz val="8"/>
        <color rgb="FFFF0000"/>
        <rFont val="Arial"/>
        <charset val="134"/>
      </rPr>
      <t>_x000B_</t>
    </r>
  </si>
  <si>
    <t>1.3KG                  
1.7KG</t>
  </si>
  <si>
    <r>
      <rPr>
        <b/>
        <sz val="9"/>
        <rFont val="Arial"/>
        <charset val="134"/>
      </rPr>
      <t>219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</si>
  <si>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黄色，蓝色，红色，</t>
    </r>
    <r>
      <rPr>
        <b/>
        <sz val="10"/>
        <rFont val="Arial"/>
        <charset val="134"/>
      </rPr>
      <t xml:space="preserve">
Yellow, blue, red,</t>
    </r>
  </si>
  <si>
    <t>76*34*45CM</t>
  </si>
  <si>
    <t>6.5KG                     
7KG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</si>
  <si>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灯光、音乐、分离电机、电动挖臂、</t>
    </r>
    <r>
      <rPr>
        <b/>
        <sz val="8"/>
        <rFont val="Arial"/>
        <charset val="134"/>
      </rPr>
      <t>6V4AH</t>
    </r>
    <r>
      <rPr>
        <b/>
        <sz val="8"/>
        <rFont val="宋体"/>
        <charset val="134"/>
      </rPr>
      <t>电瓶、早教</t>
    </r>
    <r>
      <rPr>
        <b/>
        <sz val="8"/>
        <rFont val="Arial"/>
        <charset val="134"/>
      </rPr>
      <t xml:space="preserve">
Lighting, music, separation motor, electric digging arm, 6V4AH battery, early education</t>
    </r>
  </si>
  <si>
    <r>
      <rPr>
        <b/>
        <sz val="9"/>
        <rFont val="Arial"/>
        <charset val="134"/>
      </rPr>
      <t xml:space="preserve">606                                                                                                                                                                                                                                                                                                                                                                                                                       
</t>
    </r>
    <r>
      <rPr>
        <b/>
        <sz val="9"/>
        <rFont val="宋体"/>
        <charset val="134"/>
      </rPr>
      <t>滑行车</t>
    </r>
    <r>
      <rPr>
        <b/>
        <sz val="9"/>
        <rFont val="Arial"/>
        <charset val="134"/>
      </rPr>
      <t xml:space="preserve">
Swing car</t>
    </r>
  </si>
  <si>
    <r>
      <rPr>
        <b/>
        <sz val="10"/>
        <rFont val="宋体"/>
        <charset val="134"/>
      </rPr>
      <t>白色，灰色，粉色，</t>
    </r>
    <r>
      <rPr>
        <b/>
        <sz val="10"/>
        <rFont val="Arial"/>
        <charset val="134"/>
      </rPr>
      <t xml:space="preserve">
White, gray, pink,</t>
    </r>
  </si>
  <si>
    <t>72*39*36CM</t>
  </si>
  <si>
    <t>18KG                     
21KG</t>
  </si>
  <si>
    <r>
      <rPr>
        <b/>
        <sz val="8"/>
        <color rgb="FFFF0000"/>
        <rFont val="宋体"/>
        <charset val="134"/>
      </rPr>
      <t>滑行车</t>
    </r>
    <r>
      <rPr>
        <b/>
        <sz val="8"/>
        <color rgb="FFFF0000"/>
        <rFont val="Arial"/>
        <charset val="134"/>
      </rPr>
      <t xml:space="preserve">  Swing car
</t>
    </r>
    <r>
      <rPr>
        <b/>
        <sz val="8"/>
        <rFont val="宋体"/>
        <charset val="134"/>
      </rPr>
      <t>音乐灯光、四轮闪灯</t>
    </r>
    <r>
      <rPr>
        <b/>
        <sz val="8"/>
        <rFont val="Arial"/>
        <charset val="134"/>
      </rPr>
      <t xml:space="preserve">
Music lights, four wheel flashing lights</t>
    </r>
  </si>
  <si>
    <r>
      <rPr>
        <b/>
        <sz val="9"/>
        <rFont val="Arial"/>
        <charset val="134"/>
      </rPr>
      <t>606D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</si>
  <si>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音乐灯光、四轮闪灯</t>
    </r>
    <r>
      <rPr>
        <b/>
        <sz val="8"/>
        <rFont val="Arial"/>
        <charset val="134"/>
      </rPr>
      <t>,6.45</t>
    </r>
    <r>
      <rPr>
        <b/>
        <sz val="8"/>
        <rFont val="宋体"/>
        <charset val="134"/>
      </rPr>
      <t>电瓶，塑料座椅</t>
    </r>
    <r>
      <rPr>
        <b/>
        <sz val="8"/>
        <rFont val="Arial"/>
        <charset val="134"/>
      </rPr>
      <t>,390</t>
    </r>
    <r>
      <rPr>
        <b/>
        <sz val="8"/>
        <rFont val="宋体"/>
        <charset val="134"/>
      </rPr>
      <t>自动分离电机，</t>
    </r>
    <r>
      <rPr>
        <b/>
        <sz val="8"/>
        <rFont val="Arial"/>
        <charset val="134"/>
      </rPr>
      <t xml:space="preserve">
Music light, four wheel flashing light,6.45 battery, plastic seat,390 automatic separation motor,</t>
    </r>
  </si>
  <si>
    <t>HW</t>
  </si>
  <si>
    <r>
      <rPr>
        <b/>
        <sz val="9"/>
        <rFont val="Arial"/>
        <charset val="134"/>
      </rPr>
      <t>606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</si>
  <si>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白，红，蓝，</t>
    </r>
    <r>
      <rPr>
        <b/>
        <sz val="10"/>
        <rFont val="Arial"/>
        <charset val="134"/>
      </rPr>
      <t xml:space="preserve">                     
White</t>
    </r>
    <r>
      <rPr>
        <b/>
        <sz val="10"/>
        <rFont val="宋体"/>
        <charset val="134"/>
      </rPr>
      <t>，</t>
    </r>
    <r>
      <rPr>
        <b/>
        <sz val="10"/>
        <rFont val="Arial"/>
        <charset val="134"/>
      </rPr>
      <t>red</t>
    </r>
    <r>
      <rPr>
        <b/>
        <sz val="10"/>
        <rFont val="宋体"/>
        <charset val="134"/>
      </rPr>
      <t>，</t>
    </r>
    <r>
      <rPr>
        <b/>
        <sz val="10"/>
        <rFont val="Arial"/>
        <charset val="134"/>
      </rPr>
      <t>blue,</t>
    </r>
  </si>
  <si>
    <t>91*47*51CM</t>
  </si>
  <si>
    <t>7KG                     
7.8KG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</si>
  <si>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单电单驱，</t>
    </r>
    <r>
      <rPr>
        <b/>
        <sz val="8"/>
        <rFont val="Arial"/>
        <charset val="134"/>
      </rPr>
      <t>380</t>
    </r>
    <r>
      <rPr>
        <b/>
        <sz val="8"/>
        <rFont val="宋体"/>
        <charset val="134"/>
      </rPr>
      <t>电机，　　</t>
    </r>
    <r>
      <rPr>
        <b/>
        <sz val="8"/>
        <rFont val="Arial"/>
        <charset val="134"/>
      </rPr>
      <t>6V4</t>
    </r>
    <r>
      <rPr>
        <b/>
        <sz val="8"/>
        <rFont val="宋体"/>
        <charset val="134"/>
      </rPr>
      <t>电瓶，带音乐</t>
    </r>
    <r>
      <rPr>
        <b/>
        <sz val="8"/>
        <rFont val="Arial"/>
        <charset val="134"/>
      </rPr>
      <t xml:space="preserve">                                                Single electric single drive, 380 motor, 6V4 battery, with music</t>
    </r>
  </si>
  <si>
    <r>
      <rPr>
        <b/>
        <sz val="9"/>
        <rFont val="Arial"/>
        <charset val="134"/>
      </rPr>
      <t>5188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</si>
  <si>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粉色，米色，绿色，</t>
    </r>
    <r>
      <rPr>
        <b/>
        <sz val="10"/>
        <rFont val="Arial"/>
        <charset val="134"/>
      </rPr>
      <t xml:space="preserve">
Pink, beige, green,</t>
    </r>
  </si>
  <si>
    <t>6.2KG                  
7.5KG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</si>
  <si>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绚丽灯光，储物箱，防滑轮胎，前进后退，蓝牙播放器，一键启动，防滑把套，舒适座椅，</t>
    </r>
    <r>
      <rPr>
        <b/>
        <sz val="8"/>
        <rFont val="Arial"/>
        <charset val="134"/>
      </rPr>
      <t xml:space="preserve">
Bright lights, storage bins, non-slip tires, forward and backward, Bluetooth player, one-click start, non-slip handle covers, comfortable seats,</t>
    </r>
  </si>
  <si>
    <r>
      <rPr>
        <b/>
        <sz val="9"/>
        <rFont val="Arial"/>
        <charset val="134"/>
      </rPr>
      <t>5188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</si>
  <si>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绚丽灯光，储物箱，防滑轮胎，前进后退，蓝牙播放器，一键启动，防滑把套，舒适座椅，</t>
    </r>
    <r>
      <rPr>
        <b/>
        <sz val="8"/>
        <rFont val="Arial"/>
        <charset val="134"/>
      </rPr>
      <t xml:space="preserve">
Bright lights, storage bins, non-slip tires, forward and backward, Bluetooth player, one-click start, non-slip handle covers, comfortable seats,</t>
    </r>
  </si>
  <si>
    <r>
      <rPr>
        <b/>
        <sz val="9"/>
        <rFont val="Arial"/>
        <charset val="134"/>
      </rPr>
      <t>5188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 </t>
    </r>
  </si>
  <si>
    <r>
      <rPr>
        <b/>
        <sz val="9"/>
        <rFont val="Arial"/>
        <charset val="134"/>
      </rPr>
      <t>6688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</si>
  <si>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10"/>
        <rFont val="宋体"/>
        <charset val="134"/>
      </rPr>
      <t>白</t>
    </r>
    <r>
      <rPr>
        <b/>
        <sz val="10"/>
        <rFont val="Arial"/>
        <charset val="134"/>
      </rPr>
      <t>,</t>
    </r>
    <r>
      <rPr>
        <b/>
        <sz val="10"/>
        <rFont val="宋体"/>
        <charset val="134"/>
      </rPr>
      <t>绿</t>
    </r>
    <r>
      <rPr>
        <b/>
        <sz val="10"/>
        <rFont val="Arial"/>
        <charset val="134"/>
      </rPr>
      <t>,</t>
    </r>
    <r>
      <rPr>
        <b/>
        <sz val="10"/>
        <rFont val="宋体"/>
        <charset val="134"/>
      </rPr>
      <t>粉</t>
    </r>
    <r>
      <rPr>
        <b/>
        <sz val="10"/>
        <rFont val="Arial"/>
        <charset val="134"/>
      </rPr>
      <t xml:space="preserve">                          
white, 
green, pink,</t>
    </r>
  </si>
  <si>
    <t>85*36*58CM</t>
  </si>
  <si>
    <t>5.9KG                  
6.9KG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</si>
  <si>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t>
    </r>
    <r>
      <rPr>
        <b/>
        <sz val="8"/>
        <rFont val="Arial"/>
        <charset val="134"/>
      </rPr>
      <t>,</t>
    </r>
    <r>
      <rPr>
        <b/>
        <sz val="8"/>
        <rFont val="宋体"/>
        <charset val="134"/>
      </rPr>
      <t>音乐</t>
    </r>
    <r>
      <rPr>
        <b/>
        <sz val="8"/>
        <rFont val="Arial"/>
        <charset val="134"/>
      </rPr>
      <t>,</t>
    </r>
    <r>
      <rPr>
        <b/>
        <sz val="8"/>
        <rFont val="宋体"/>
        <charset val="134"/>
      </rPr>
      <t>灯光</t>
    </r>
    <r>
      <rPr>
        <b/>
        <sz val="8"/>
        <rFont val="Arial"/>
        <charset val="134"/>
      </rPr>
      <t>,
One-click boot,USB port, music, lights,</t>
    </r>
  </si>
  <si>
    <r>
      <rPr>
        <b/>
        <sz val="9"/>
        <rFont val="Arial"/>
        <charset val="134"/>
      </rPr>
      <t>6699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</si>
  <si>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t>92*85*68CM</t>
  </si>
  <si>
    <t>9KG                  
10.2KG</t>
  </si>
  <si>
    <r>
      <rPr>
        <b/>
        <sz val="9"/>
        <rFont val="Arial"/>
        <charset val="134"/>
      </rPr>
      <t>5188                                                                                                                                                                                                                                                                                                                                                                                                                                                                                                                                                                                                                                                                                                                                                                                                                                            
6V4.5A*1</t>
    </r>
    <r>
      <rPr>
        <b/>
        <sz val="9"/>
        <rFont val="宋体"/>
        <charset val="134"/>
      </rPr>
      <t>铅酸电池</t>
    </r>
    <r>
      <rPr>
        <b/>
        <sz val="9"/>
        <rFont val="Arial"/>
        <charset val="134"/>
      </rPr>
      <t xml:space="preserve">Lead-acid battery
6V390*1 </t>
    </r>
    <r>
      <rPr>
        <b/>
        <sz val="9"/>
        <rFont val="宋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</si>
  <si>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 xml:space="preserve">. </t>
    </r>
    <r>
      <rPr>
        <b/>
        <sz val="10"/>
        <rFont val="宋体"/>
        <charset val="134"/>
      </rPr>
      <t>黑</t>
    </r>
    <r>
      <rPr>
        <b/>
        <sz val="10"/>
        <rFont val="Arial"/>
        <charset val="134"/>
      </rPr>
      <t>.                          
Red. White. 
Blue.black</t>
    </r>
  </si>
  <si>
    <t>96*47*62CM</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</si>
  <si>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t>
    </r>
    <r>
      <rPr>
        <b/>
        <sz val="8"/>
        <rFont val="宋体"/>
        <charset val="134"/>
      </rPr>
      <t>可前进后退</t>
    </r>
    <r>
      <rPr>
        <b/>
        <sz val="8"/>
        <rFont val="Arial"/>
        <charset val="134"/>
      </rPr>
      <t xml:space="preserve">, </t>
    </r>
    <r>
      <rPr>
        <b/>
        <sz val="8"/>
        <rFont val="宋体"/>
        <charset val="134"/>
      </rPr>
      <t>音乐</t>
    </r>
    <r>
      <rPr>
        <b/>
        <sz val="8"/>
        <rFont val="Arial"/>
        <charset val="134"/>
      </rPr>
      <t>,</t>
    </r>
    <r>
      <rPr>
        <b/>
        <sz val="8"/>
        <rFont val="宋体"/>
        <charset val="134"/>
      </rPr>
      <t>儿歌</t>
    </r>
    <r>
      <rPr>
        <b/>
        <sz val="8"/>
        <rFont val="Arial"/>
        <charset val="134"/>
      </rPr>
      <t>,</t>
    </r>
    <r>
      <rPr>
        <b/>
        <sz val="8"/>
        <rFont val="宋体"/>
        <charset val="134"/>
      </rPr>
      <t>早教</t>
    </r>
    <r>
      <rPr>
        <b/>
        <sz val="8"/>
        <rFont val="Arial"/>
        <charset val="134"/>
      </rPr>
      <t xml:space="preserve">, </t>
    </r>
    <r>
      <rPr>
        <b/>
        <sz val="8"/>
        <rFont val="宋体"/>
        <charset val="134"/>
      </rPr>
      <t>数据读卡</t>
    </r>
    <r>
      <rPr>
        <b/>
        <sz val="8"/>
        <rFont val="Arial"/>
        <charset val="134"/>
      </rPr>
      <t xml:space="preserve">, </t>
    </r>
    <r>
      <rPr>
        <b/>
        <sz val="8"/>
        <rFont val="宋体"/>
        <charset val="134"/>
      </rPr>
      <t>三轮闪光</t>
    </r>
    <r>
      <rPr>
        <b/>
        <sz val="8"/>
        <rFont val="Arial"/>
        <charset val="134"/>
      </rPr>
      <t>, LED</t>
    </r>
    <r>
      <rPr>
        <b/>
        <sz val="8"/>
        <rFont val="宋体"/>
        <charset val="134"/>
      </rPr>
      <t>大灯</t>
    </r>
    <r>
      <rPr>
        <b/>
        <sz val="8"/>
        <rFont val="Arial"/>
        <charset val="134"/>
      </rPr>
      <t>.                          
One-button start, forward and backward, music, children's songs, early education, data reading card, three-wheel flash, LED headlight.</t>
    </r>
  </si>
  <si>
    <r>
      <rPr>
        <b/>
        <sz val="8"/>
        <color rgb="FFFF0000"/>
        <rFont val="方正粗黑宋简体"/>
        <charset val="134"/>
      </rPr>
      <t>烤漆</t>
    </r>
    <r>
      <rPr>
        <b/>
        <sz val="8"/>
        <color rgb="FFFF0000"/>
        <rFont val="Arial"/>
        <charset val="134"/>
      </rPr>
      <t xml:space="preserve">paint+30RMB                                                      
</t>
    </r>
    <r>
      <rPr>
        <b/>
        <sz val="8"/>
        <color rgb="FFFF0000"/>
        <rFont val="方正粗黑宋简体"/>
        <charset val="134"/>
      </rPr>
      <t>皮座</t>
    </r>
    <r>
      <rPr>
        <b/>
        <sz val="8"/>
        <color rgb="FFFF0000"/>
        <rFont val="Arial"/>
        <charset val="134"/>
      </rPr>
      <t xml:space="preserve">Leather seats+7RMB                                           
</t>
    </r>
    <r>
      <rPr>
        <b/>
        <sz val="8"/>
        <color rgb="FFFF0000"/>
        <rFont val="方正粗黑宋简体"/>
        <charset val="134"/>
      </rPr>
      <t>充气轮</t>
    </r>
    <r>
      <rPr>
        <b/>
        <sz val="8"/>
        <color rgb="FFFF0000"/>
        <rFont val="Arial"/>
        <charset val="134"/>
      </rPr>
      <t xml:space="preserve">Inflatable round+35RMB                            
</t>
    </r>
    <r>
      <rPr>
        <b/>
        <sz val="8"/>
        <color rgb="FFFF0000"/>
        <rFont val="方正粗黑宋简体"/>
        <charset val="134"/>
      </rPr>
      <t>手动加速</t>
    </r>
    <r>
      <rPr>
        <b/>
        <sz val="8"/>
        <color rgb="FFFF0000"/>
        <rFont val="Arial"/>
        <charset val="134"/>
      </rPr>
      <t xml:space="preserve">                                                                  
Manual throttle acceleration+20RMB                                                        
</t>
    </r>
    <r>
      <rPr>
        <b/>
        <sz val="8"/>
        <color rgb="FFFF0000"/>
        <rFont val="方正粗黑宋简体"/>
        <charset val="134"/>
      </rPr>
      <t>遥控</t>
    </r>
    <r>
      <rPr>
        <b/>
        <sz val="8"/>
        <color rgb="FFFF0000"/>
        <rFont val="Arial"/>
        <charset val="134"/>
      </rPr>
      <t xml:space="preserve">Remote control+25RMB                                                     </t>
    </r>
  </si>
  <si>
    <r>
      <rPr>
        <b/>
        <sz val="9"/>
        <rFont val="Arial"/>
        <charset val="134"/>
      </rPr>
      <t>5188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</si>
  <si>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t>
    </r>
    <r>
      <rPr>
        <b/>
        <sz val="8"/>
        <rFont val="宋体"/>
        <charset val="134"/>
      </rPr>
      <t>可前进后退</t>
    </r>
    <r>
      <rPr>
        <b/>
        <sz val="8"/>
        <rFont val="Arial"/>
        <charset val="134"/>
      </rPr>
      <t xml:space="preserve">, </t>
    </r>
    <r>
      <rPr>
        <b/>
        <sz val="8"/>
        <rFont val="宋体"/>
        <charset val="134"/>
      </rPr>
      <t>音乐</t>
    </r>
    <r>
      <rPr>
        <b/>
        <sz val="8"/>
        <rFont val="Arial"/>
        <charset val="134"/>
      </rPr>
      <t>,</t>
    </r>
    <r>
      <rPr>
        <b/>
        <sz val="8"/>
        <rFont val="宋体"/>
        <charset val="134"/>
      </rPr>
      <t>儿歌</t>
    </r>
    <r>
      <rPr>
        <b/>
        <sz val="8"/>
        <rFont val="Arial"/>
        <charset val="134"/>
      </rPr>
      <t>,</t>
    </r>
    <r>
      <rPr>
        <b/>
        <sz val="8"/>
        <rFont val="宋体"/>
        <charset val="134"/>
      </rPr>
      <t>早教</t>
    </r>
    <r>
      <rPr>
        <b/>
        <sz val="8"/>
        <rFont val="Arial"/>
        <charset val="134"/>
      </rPr>
      <t xml:space="preserve">, </t>
    </r>
    <r>
      <rPr>
        <b/>
        <sz val="8"/>
        <rFont val="宋体"/>
        <charset val="134"/>
      </rPr>
      <t>数据读卡</t>
    </r>
    <r>
      <rPr>
        <b/>
        <sz val="8"/>
        <rFont val="Arial"/>
        <charset val="134"/>
      </rPr>
      <t xml:space="preserve">, </t>
    </r>
    <r>
      <rPr>
        <b/>
        <sz val="8"/>
        <rFont val="宋体"/>
        <charset val="134"/>
      </rPr>
      <t>三轮闪光</t>
    </r>
    <r>
      <rPr>
        <b/>
        <sz val="8"/>
        <rFont val="Arial"/>
        <charset val="134"/>
      </rPr>
      <t>, LED</t>
    </r>
    <r>
      <rPr>
        <b/>
        <sz val="8"/>
        <rFont val="宋体"/>
        <charset val="134"/>
      </rPr>
      <t>大灯</t>
    </r>
    <r>
      <rPr>
        <b/>
        <sz val="8"/>
        <rFont val="Arial"/>
        <charset val="134"/>
      </rPr>
      <t>.                          
One-button start, forward and backward, music, children's songs, early education, data reading card, three-wheel flash, LED headlight.</t>
    </r>
  </si>
  <si>
    <r>
      <rPr>
        <b/>
        <sz val="9"/>
        <rFont val="Arial"/>
        <charset val="134"/>
      </rPr>
      <t>678-2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</si>
  <si>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 xml:space="preserve">                           
Red. White. 
Blue.pink</t>
    </r>
  </si>
  <si>
    <t>85*41*58CM</t>
  </si>
  <si>
    <t>7.2KG          
8.3KG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</si>
  <si>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插口，早教，两轮闪光</t>
    </r>
    <r>
      <rPr>
        <b/>
        <sz val="8"/>
        <rFont val="Arial"/>
        <charset val="134"/>
      </rPr>
      <t xml:space="preserve">                                                            One button start, USB jack, early education, two wheel flash</t>
    </r>
  </si>
  <si>
    <r>
      <rPr>
        <b/>
        <sz val="8"/>
        <color rgb="FFFF0000"/>
        <rFont val="方正粗黑宋简体"/>
        <charset val="134"/>
      </rPr>
      <t>烤漆</t>
    </r>
    <r>
      <rPr>
        <b/>
        <sz val="8"/>
        <color rgb="FFFF0000"/>
        <rFont val="Arial"/>
        <charset val="134"/>
      </rPr>
      <t xml:space="preserve">paint25RMB                                                      
</t>
    </r>
    <r>
      <rPr>
        <b/>
        <sz val="8"/>
        <color rgb="FFFF0000"/>
        <rFont val="方正粗黑宋简体"/>
        <charset val="134"/>
      </rPr>
      <t>皮座</t>
    </r>
    <r>
      <rPr>
        <b/>
        <sz val="8"/>
        <color rgb="FFFF0000"/>
        <rFont val="Arial"/>
        <charset val="134"/>
      </rPr>
      <t xml:space="preserve">Leather seats+7RMB                             </t>
    </r>
  </si>
  <si>
    <r>
      <rPr>
        <b/>
        <sz val="9"/>
        <rFont val="Arial"/>
        <charset val="134"/>
      </rPr>
      <t>678-3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</si>
  <si>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插口，早教，三轮闪光</t>
    </r>
    <r>
      <rPr>
        <b/>
        <sz val="8"/>
        <rFont val="Arial"/>
        <charset val="134"/>
      </rPr>
      <t xml:space="preserve">
One-click boot, USB port, early education, three rounds of flash</t>
    </r>
  </si>
  <si>
    <r>
      <rPr>
        <b/>
        <sz val="9"/>
        <rFont val="Arial"/>
        <charset val="134"/>
      </rPr>
      <t>678-3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</si>
  <si>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插口，早教，三轮闪光</t>
    </r>
    <r>
      <rPr>
        <b/>
        <sz val="8"/>
        <rFont val="Arial"/>
        <charset val="134"/>
      </rPr>
      <t xml:space="preserve">
One-click boot, USB port, early education, three rounds of flash</t>
    </r>
  </si>
  <si>
    <r>
      <rPr>
        <b/>
        <sz val="9"/>
        <rFont val="Arial"/>
        <charset val="134"/>
      </rPr>
      <t>M01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</si>
  <si>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t>90*41*68CM</t>
  </si>
  <si>
    <t>5.4KG          
6.7KG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</si>
  <si>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插口，早教，</t>
    </r>
    <r>
      <rPr>
        <b/>
        <sz val="8"/>
        <rFont val="Arial"/>
        <charset val="134"/>
      </rPr>
      <t xml:space="preserve">
One-click boot, USB port, early education, </t>
    </r>
  </si>
  <si>
    <r>
      <rPr>
        <b/>
        <sz val="8"/>
        <color rgb="FFFF0000"/>
        <rFont val="方正粗黑宋简体"/>
        <charset val="134"/>
      </rPr>
      <t>烤漆</t>
    </r>
    <r>
      <rPr>
        <b/>
        <sz val="8"/>
        <color rgb="FFFF0000"/>
        <rFont val="Arial"/>
        <charset val="134"/>
      </rPr>
      <t xml:space="preserve">paint25RMB                                                      
</t>
    </r>
    <r>
      <rPr>
        <b/>
        <sz val="8"/>
        <color rgb="FFFF0000"/>
        <rFont val="方正粗黑宋简体"/>
        <charset val="134"/>
      </rPr>
      <t>推把</t>
    </r>
    <r>
      <rPr>
        <b/>
        <sz val="8"/>
        <color rgb="FFFF0000"/>
        <rFont val="Arial"/>
        <charset val="134"/>
      </rPr>
      <t xml:space="preserve">Push handle+15RMB                              
</t>
    </r>
    <r>
      <rPr>
        <b/>
        <sz val="8"/>
        <color rgb="FFFF0000"/>
        <rFont val="方正粗黑宋简体"/>
        <charset val="134"/>
      </rPr>
      <t>遮阳棚</t>
    </r>
    <r>
      <rPr>
        <b/>
        <sz val="8"/>
        <color rgb="FFFF0000"/>
        <rFont val="Arial"/>
        <charset val="134"/>
      </rPr>
      <t xml:space="preserve">sunshade +25RMB                       </t>
    </r>
  </si>
  <si>
    <r>
      <rPr>
        <b/>
        <sz val="9"/>
        <rFont val="Arial"/>
        <charset val="134"/>
      </rPr>
      <t>M01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</si>
  <si>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USB</t>
    </r>
    <r>
      <rPr>
        <b/>
        <sz val="8"/>
        <rFont val="宋体"/>
        <charset val="134"/>
      </rPr>
      <t>插口，早教，</t>
    </r>
    <r>
      <rPr>
        <b/>
        <sz val="8"/>
        <rFont val="Arial"/>
        <charset val="134"/>
      </rPr>
      <t xml:space="preserve">
One-click boot, USB port, early education, </t>
    </r>
  </si>
  <si>
    <r>
      <rPr>
        <b/>
        <sz val="9"/>
        <rFont val="Arial"/>
        <charset val="134"/>
      </rPr>
      <t>M01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</si>
  <si>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M01T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</si>
  <si>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M01T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</si>
  <si>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M01T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</si>
  <si>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M02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</si>
  <si>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M02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</si>
  <si>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M02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</si>
  <si>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M02T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</si>
  <si>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M02T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</si>
  <si>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M02T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</si>
  <si>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M03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</si>
  <si>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M03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</si>
  <si>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</si>
  <si>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M03T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</si>
  <si>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M03T                                                                                                                                                                                                                                                                                                                                                                                                                                                                                                                                                                                                                                                                                                                                                                                                                                           
6V6A*1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</si>
  <si>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M03T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</si>
  <si>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t>KS</t>
  </si>
  <si>
    <r>
      <rPr>
        <b/>
        <sz val="9"/>
        <rFont val="Arial"/>
        <charset val="134"/>
      </rPr>
      <t xml:space="preserve">663                                                                                                                                                                                                                                                                                                                                                                                                                                                                                                                                                                                                                                                                                                                                                                                                                                          
</t>
    </r>
    <r>
      <rPr>
        <b/>
        <sz val="9"/>
        <color rgb="FFFF0000"/>
        <rFont val="Arial"/>
        <charset val="134"/>
      </rPr>
      <t>6V4.5A*1</t>
    </r>
    <r>
      <rPr>
        <b/>
        <sz val="9"/>
        <rFont val="宋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宋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</si>
  <si>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黄</t>
    </r>
    <r>
      <rPr>
        <b/>
        <sz val="10"/>
        <rFont val="Arial"/>
        <charset val="134"/>
      </rPr>
      <t xml:space="preserve">                         
Red. White. 
yellow</t>
    </r>
  </si>
  <si>
    <t>72x68x48CM</t>
  </si>
  <si>
    <t>6.9KG          
8.3KG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</si>
  <si>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一键启动，炫彩灯光</t>
    </r>
    <r>
      <rPr>
        <b/>
        <sz val="8"/>
        <rFont val="Arial"/>
        <charset val="134"/>
      </rPr>
      <t>,</t>
    </r>
    <r>
      <rPr>
        <b/>
        <sz val="8"/>
        <rFont val="宋体"/>
        <charset val="134"/>
      </rPr>
      <t>双驱动</t>
    </r>
    <r>
      <rPr>
        <b/>
        <sz val="8"/>
        <rFont val="Arial"/>
        <charset val="134"/>
      </rPr>
      <t>380</t>
    </r>
    <r>
      <rPr>
        <b/>
        <sz val="8"/>
        <rFont val="宋体"/>
        <charset val="134"/>
      </rPr>
      <t>电机，单电，</t>
    </r>
    <r>
      <rPr>
        <b/>
        <sz val="8"/>
        <rFont val="Arial"/>
        <charset val="134"/>
      </rPr>
      <t>6v4.5</t>
    </r>
    <r>
      <rPr>
        <b/>
        <sz val="8"/>
        <rFont val="宋体"/>
        <charset val="134"/>
      </rPr>
      <t>电瓶</t>
    </r>
    <r>
      <rPr>
        <b/>
        <sz val="8"/>
        <rFont val="Arial"/>
        <charset val="134"/>
      </rPr>
      <t>,</t>
    </r>
    <r>
      <rPr>
        <b/>
        <sz val="8"/>
        <rFont val="宋体"/>
        <charset val="134"/>
      </rPr>
      <t>音乐，故事，古诗，早教</t>
    </r>
    <r>
      <rPr>
        <b/>
        <sz val="8"/>
        <rFont val="Arial"/>
        <charset val="134"/>
      </rPr>
      <t>,</t>
    </r>
    <r>
      <rPr>
        <b/>
        <sz val="8"/>
        <rFont val="宋体"/>
        <charset val="134"/>
      </rPr>
      <t>电量显示</t>
    </r>
    <r>
      <rPr>
        <b/>
        <sz val="8"/>
        <rFont val="Arial"/>
        <charset val="134"/>
      </rPr>
      <t>,360</t>
    </r>
    <r>
      <rPr>
        <b/>
        <sz val="8"/>
        <rFont val="宋体"/>
        <charset val="134"/>
      </rPr>
      <t>度旋转</t>
    </r>
    <r>
      <rPr>
        <b/>
        <sz val="8"/>
        <rFont val="Arial"/>
        <charset val="134"/>
      </rPr>
      <t xml:space="preserve">                                                                   
One-button start, dazzling light, double drive 380 motor, single electricity, 6V5 battery, music, stories, ancient poems, early education, power display,360 degrees rotation</t>
    </r>
  </si>
  <si>
    <r>
      <rPr>
        <b/>
        <sz val="9"/>
        <rFont val="Arial"/>
        <charset val="134"/>
      </rPr>
      <t>968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</si>
  <si>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绿</t>
    </r>
    <r>
      <rPr>
        <b/>
        <sz val="10"/>
        <rFont val="Arial"/>
        <charset val="134"/>
      </rPr>
      <t>.</t>
    </r>
    <r>
      <rPr>
        <b/>
        <sz val="10"/>
        <rFont val="宋体"/>
        <charset val="134"/>
      </rPr>
      <t>粉</t>
    </r>
    <r>
      <rPr>
        <b/>
        <sz val="10"/>
        <rFont val="Arial"/>
        <charset val="134"/>
      </rPr>
      <t xml:space="preserve">      
Green. Pink</t>
    </r>
  </si>
  <si>
    <t>10.5KG          
13.4KG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</si>
  <si>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一键启动，炫彩灯光，</t>
    </r>
    <r>
      <rPr>
        <b/>
        <sz val="8"/>
        <rFont val="Arial"/>
        <charset val="134"/>
      </rPr>
      <t>380</t>
    </r>
    <r>
      <rPr>
        <b/>
        <sz val="8"/>
        <rFont val="宋体"/>
        <charset val="134"/>
      </rPr>
      <t>电机，单电，</t>
    </r>
    <r>
      <rPr>
        <b/>
        <sz val="8"/>
        <rFont val="Arial"/>
        <charset val="134"/>
      </rPr>
      <t>6v4</t>
    </r>
    <r>
      <rPr>
        <b/>
        <sz val="8"/>
        <rFont val="宋体"/>
        <charset val="134"/>
      </rPr>
      <t>电瓶，音乐，古诗，早教，</t>
    </r>
    <r>
      <rPr>
        <b/>
        <sz val="8"/>
        <rFont val="Arial"/>
        <charset val="134"/>
      </rPr>
      <t xml:space="preserve">                                                                                                                 
One-button start, dazzling light, 380 motor, single electricity, 6v4 battery, Music, ancient poetry, early education,</t>
    </r>
  </si>
  <si>
    <t>LBB</t>
  </si>
  <si>
    <r>
      <rPr>
        <b/>
        <sz val="9"/>
        <rFont val="Arial"/>
        <charset val="134"/>
      </rPr>
      <t>288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</si>
  <si>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红，白，蓝，绿</t>
    </r>
    <r>
      <rPr>
        <b/>
        <sz val="10"/>
        <rFont val="Arial"/>
        <charset val="134"/>
      </rPr>
      <t xml:space="preserve">       
Red, white, 
blue, green</t>
    </r>
  </si>
  <si>
    <t>90*35*52CM</t>
  </si>
  <si>
    <t>6.8KG                     
8KG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</si>
  <si>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两轮；单电单驱</t>
    </r>
    <r>
      <rPr>
        <b/>
        <sz val="8"/>
        <rFont val="Arial"/>
        <charset val="134"/>
      </rPr>
      <t>6v4</t>
    </r>
    <r>
      <rPr>
        <b/>
        <sz val="8"/>
        <rFont val="宋体"/>
        <charset val="134"/>
      </rPr>
      <t>电瓶</t>
    </r>
    <r>
      <rPr>
        <b/>
        <sz val="8"/>
        <rFont val="Arial"/>
        <charset val="134"/>
      </rPr>
      <t>1</t>
    </r>
    <r>
      <rPr>
        <b/>
        <sz val="8"/>
        <rFont val="宋体"/>
        <charset val="134"/>
      </rPr>
      <t>块，</t>
    </r>
    <r>
      <rPr>
        <b/>
        <sz val="8"/>
        <rFont val="Arial"/>
        <charset val="134"/>
      </rPr>
      <t>1</t>
    </r>
    <r>
      <rPr>
        <b/>
        <sz val="8"/>
        <rFont val="宋体"/>
        <charset val="134"/>
      </rPr>
      <t>个</t>
    </r>
    <r>
      <rPr>
        <b/>
        <sz val="8"/>
        <rFont val="Arial"/>
        <charset val="134"/>
      </rPr>
      <t>380</t>
    </r>
    <r>
      <rPr>
        <b/>
        <sz val="8"/>
        <rFont val="宋体"/>
        <charset val="134"/>
      </rPr>
      <t>驱动电机，灯光</t>
    </r>
    <r>
      <rPr>
        <b/>
        <sz val="8"/>
        <rFont val="Arial"/>
        <charset val="134"/>
      </rPr>
      <t>+</t>
    </r>
    <r>
      <rPr>
        <b/>
        <sz val="8"/>
        <rFont val="宋体"/>
        <charset val="134"/>
      </rPr>
      <t>早教</t>
    </r>
    <r>
      <rPr>
        <b/>
        <sz val="8"/>
        <rFont val="Arial"/>
        <charset val="134"/>
      </rPr>
      <t>+</t>
    </r>
    <r>
      <rPr>
        <b/>
        <sz val="8"/>
        <rFont val="宋体"/>
        <charset val="134"/>
      </rPr>
      <t>音乐</t>
    </r>
    <r>
      <rPr>
        <b/>
        <sz val="8"/>
        <rFont val="Arial"/>
        <charset val="134"/>
      </rPr>
      <t xml:space="preserve">                   
Two rounds; Single electric single drive 6v4 battery 1 piece, 1 380 drive motor, light + early education + music</t>
    </r>
  </si>
  <si>
    <r>
      <rPr>
        <b/>
        <sz val="9"/>
        <rFont val="Arial"/>
        <charset val="134"/>
      </rPr>
      <t>288                                                                                                                                                                                                                                                                                                                                                                                                                                                                                                                                                                                                                                                                                                                                                                                                                                          
6V4A*1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</si>
  <si>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t>90*50*52CM</t>
  </si>
  <si>
    <t>8.2KG                     
9.5KG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</si>
  <si>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三轮；单电双驱</t>
    </r>
    <r>
      <rPr>
        <b/>
        <sz val="8"/>
        <rFont val="Arial"/>
        <charset val="134"/>
      </rPr>
      <t>6v4</t>
    </r>
    <r>
      <rPr>
        <b/>
        <sz val="8"/>
        <rFont val="宋体"/>
        <charset val="134"/>
      </rPr>
      <t>电瓶</t>
    </r>
    <r>
      <rPr>
        <b/>
        <sz val="8"/>
        <rFont val="Arial"/>
        <charset val="134"/>
      </rPr>
      <t>1</t>
    </r>
    <r>
      <rPr>
        <b/>
        <sz val="8"/>
        <rFont val="宋体"/>
        <charset val="134"/>
      </rPr>
      <t>块，</t>
    </r>
    <r>
      <rPr>
        <b/>
        <sz val="8"/>
        <rFont val="Arial"/>
        <charset val="134"/>
      </rPr>
      <t>2</t>
    </r>
    <r>
      <rPr>
        <b/>
        <sz val="8"/>
        <rFont val="宋体"/>
        <charset val="134"/>
      </rPr>
      <t>个</t>
    </r>
    <r>
      <rPr>
        <b/>
        <sz val="8"/>
        <rFont val="Arial"/>
        <charset val="134"/>
      </rPr>
      <t>380</t>
    </r>
    <r>
      <rPr>
        <b/>
        <sz val="8"/>
        <rFont val="宋体"/>
        <charset val="134"/>
      </rPr>
      <t>驱动电机，灯光</t>
    </r>
    <r>
      <rPr>
        <b/>
        <sz val="8"/>
        <rFont val="Arial"/>
        <charset val="134"/>
      </rPr>
      <t>+</t>
    </r>
    <r>
      <rPr>
        <b/>
        <sz val="8"/>
        <rFont val="宋体"/>
        <charset val="134"/>
      </rPr>
      <t>早教</t>
    </r>
    <r>
      <rPr>
        <b/>
        <sz val="8"/>
        <rFont val="Arial"/>
        <charset val="134"/>
      </rPr>
      <t>+</t>
    </r>
    <r>
      <rPr>
        <b/>
        <sz val="8"/>
        <rFont val="宋体"/>
        <charset val="134"/>
      </rPr>
      <t>蓝牙音乐</t>
    </r>
    <r>
      <rPr>
        <b/>
        <sz val="8"/>
        <rFont val="Arial"/>
        <charset val="134"/>
      </rPr>
      <t xml:space="preserve">                                             
Three rounds; Single electric dual drive 6v4 battery 1 piece, 2 380 drive motors, light + early education + Bluetooth music</t>
    </r>
  </si>
  <si>
    <r>
      <rPr>
        <b/>
        <sz val="9"/>
        <rFont val="Arial"/>
        <charset val="134"/>
      </rPr>
      <t>288                                                                                                                                                                                                                                                                                                                                                                                                                                                                                                                                                                                                                                                                                                                                                                                                                                          
12V4A*1</t>
    </r>
    <r>
      <rPr>
        <b/>
        <sz val="9"/>
        <rFont val="宋体"/>
        <charset val="134"/>
      </rPr>
      <t>铅酸电池</t>
    </r>
    <r>
      <rPr>
        <b/>
        <sz val="9"/>
        <rFont val="Arial"/>
        <charset val="134"/>
      </rPr>
      <t xml:space="preserve">Lead-acid battery
12V380*2 </t>
    </r>
    <r>
      <rPr>
        <b/>
        <sz val="9"/>
        <rFont val="宋体"/>
        <charset val="134"/>
      </rPr>
      <t>电机</t>
    </r>
    <r>
      <rPr>
        <b/>
        <sz val="9"/>
        <rFont val="Arial"/>
        <charset val="134"/>
      </rPr>
      <t xml:space="preserve"> motor</t>
    </r>
  </si>
  <si>
    <r>
      <rPr>
        <b/>
        <sz val="8"/>
        <color rgb="FFFF0000"/>
        <rFont val="Arial"/>
        <charset val="134"/>
      </rPr>
      <t>(12V4A*1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三轮；大电双驱</t>
    </r>
    <r>
      <rPr>
        <b/>
        <sz val="8"/>
        <rFont val="Arial"/>
        <charset val="134"/>
      </rPr>
      <t>12v4</t>
    </r>
    <r>
      <rPr>
        <b/>
        <sz val="8"/>
        <rFont val="宋体"/>
        <charset val="134"/>
      </rPr>
      <t>电瓶</t>
    </r>
    <r>
      <rPr>
        <b/>
        <sz val="8"/>
        <rFont val="Arial"/>
        <charset val="134"/>
      </rPr>
      <t>1</t>
    </r>
    <r>
      <rPr>
        <b/>
        <sz val="8"/>
        <rFont val="宋体"/>
        <charset val="134"/>
      </rPr>
      <t>块，</t>
    </r>
    <r>
      <rPr>
        <b/>
        <sz val="8"/>
        <rFont val="Arial"/>
        <charset val="134"/>
      </rPr>
      <t>2</t>
    </r>
    <r>
      <rPr>
        <b/>
        <sz val="8"/>
        <rFont val="宋体"/>
        <charset val="134"/>
      </rPr>
      <t>个</t>
    </r>
    <r>
      <rPr>
        <b/>
        <sz val="8"/>
        <rFont val="Arial"/>
        <charset val="134"/>
      </rPr>
      <t>380</t>
    </r>
    <r>
      <rPr>
        <b/>
        <sz val="8"/>
        <rFont val="宋体"/>
        <charset val="134"/>
      </rPr>
      <t>驱动电机，灯光</t>
    </r>
    <r>
      <rPr>
        <b/>
        <sz val="8"/>
        <rFont val="Arial"/>
        <charset val="134"/>
      </rPr>
      <t>+</t>
    </r>
    <r>
      <rPr>
        <b/>
        <sz val="8"/>
        <rFont val="宋体"/>
        <charset val="134"/>
      </rPr>
      <t>早教</t>
    </r>
    <r>
      <rPr>
        <b/>
        <sz val="8"/>
        <rFont val="Arial"/>
        <charset val="134"/>
      </rPr>
      <t>+</t>
    </r>
    <r>
      <rPr>
        <b/>
        <sz val="8"/>
        <rFont val="宋体"/>
        <charset val="134"/>
      </rPr>
      <t>蓝牙音乐</t>
    </r>
    <r>
      <rPr>
        <b/>
        <sz val="8"/>
        <rFont val="Arial"/>
        <charset val="134"/>
      </rPr>
      <t>+</t>
    </r>
    <r>
      <rPr>
        <b/>
        <sz val="8"/>
        <rFont val="宋体"/>
        <charset val="134"/>
      </rPr>
      <t>皮座</t>
    </r>
    <r>
      <rPr>
        <b/>
        <sz val="8"/>
        <rFont val="Arial"/>
        <charset val="134"/>
      </rPr>
      <t xml:space="preserve">                                                                                                           
Three rounds; Big electric double drive 12v4 battery 1 piece, 2 380 drive motors, light + early education + Bluetooth music + leather seat</t>
    </r>
  </si>
  <si>
    <t>ML</t>
  </si>
  <si>
    <r>
      <rPr>
        <b/>
        <sz val="9"/>
        <rFont val="Arial"/>
        <charset val="134"/>
      </rPr>
      <t>168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</si>
  <si>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蓝，粉，</t>
    </r>
    <r>
      <rPr>
        <b/>
        <sz val="10"/>
        <rFont val="Arial"/>
        <charset val="134"/>
      </rPr>
      <t xml:space="preserve">
Blue, pink,</t>
    </r>
  </si>
  <si>
    <t>85*45*65CM</t>
  </si>
  <si>
    <t>11.6KG          
13.6KG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</si>
  <si>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灯光、早教音乐播放器、</t>
    </r>
    <r>
      <rPr>
        <b/>
        <sz val="8"/>
        <rFont val="Arial"/>
        <charset val="134"/>
      </rPr>
      <t xml:space="preserve"> </t>
    </r>
    <r>
      <rPr>
        <b/>
        <sz val="8"/>
        <rFont val="宋体"/>
        <charset val="134"/>
      </rPr>
      <t>加厚车身、大小音量、</t>
    </r>
    <r>
      <rPr>
        <b/>
        <sz val="8"/>
        <rFont val="Arial"/>
        <charset val="134"/>
      </rPr>
      <t>6V4A</t>
    </r>
    <r>
      <rPr>
        <b/>
        <sz val="8"/>
        <rFont val="宋体"/>
        <charset val="134"/>
      </rPr>
      <t>电池、单驱、全包护底、小靠背。</t>
    </r>
    <r>
      <rPr>
        <b/>
        <sz val="8"/>
        <rFont val="Arial"/>
        <charset val="134"/>
      </rPr>
      <t xml:space="preserve">
Light, early education music player, thickened body, size volume, 6V4A battery, single drive, full cover, small backrest</t>
    </r>
  </si>
  <si>
    <r>
      <rPr>
        <b/>
        <sz val="9"/>
        <rFont val="Arial"/>
        <charset val="134"/>
      </rPr>
      <t>168T                                                                                                                                                                                                                                                                                                                                                                                                                                                                                                                                                                                                                                                                                                                                                                                                                                          
6V7A*1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</si>
  <si>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13.2KG          
15KG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</si>
  <si>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灯光、早教音乐播放器、</t>
    </r>
    <r>
      <rPr>
        <b/>
        <sz val="8"/>
        <rFont val="Arial"/>
        <charset val="134"/>
      </rPr>
      <t xml:space="preserve"> </t>
    </r>
    <r>
      <rPr>
        <b/>
        <sz val="8"/>
        <rFont val="宋体"/>
        <charset val="134"/>
      </rPr>
      <t>加厚车身、大小音量、</t>
    </r>
    <r>
      <rPr>
        <b/>
        <sz val="8"/>
        <rFont val="Arial"/>
        <charset val="134"/>
      </rPr>
      <t>6V7A</t>
    </r>
    <r>
      <rPr>
        <b/>
        <sz val="8"/>
        <rFont val="宋体"/>
        <charset val="134"/>
      </rPr>
      <t>电池、单驱、全包护底、小靠背。</t>
    </r>
    <r>
      <rPr>
        <b/>
        <sz val="8"/>
        <rFont val="Arial"/>
        <charset val="134"/>
      </rPr>
      <t xml:space="preserve">
Light, early education music player, thickened body, size volume, 6V7A battery, single drive, full cover, small backrest</t>
    </r>
  </si>
  <si>
    <r>
      <rPr>
        <b/>
        <sz val="9"/>
        <rFont val="Arial"/>
        <charset val="134"/>
      </rPr>
      <t>169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</si>
  <si>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9"/>
        <rFont val="Arial"/>
        <charset val="134"/>
      </rPr>
      <t>169T                                                                                                                                                                                                                                                                                                                                                                                                                                                                                                                                                                                                                                                                                                                                                                                                                                          
6V7A*1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</si>
  <si>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9"/>
        <rFont val="Arial"/>
        <charset val="134"/>
      </rPr>
      <t>188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</si>
  <si>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橙</t>
    </r>
    <r>
      <rPr>
        <b/>
        <sz val="10"/>
        <rFont val="Arial"/>
        <charset val="134"/>
      </rPr>
      <t>,</t>
    </r>
    <r>
      <rPr>
        <b/>
        <sz val="10"/>
        <rFont val="宋体"/>
        <charset val="134"/>
      </rPr>
      <t>红</t>
    </r>
    <r>
      <rPr>
        <b/>
        <sz val="10"/>
        <rFont val="Arial"/>
        <charset val="134"/>
      </rPr>
      <t>,</t>
    </r>
    <r>
      <rPr>
        <b/>
        <sz val="10"/>
        <rFont val="宋体"/>
        <charset val="134"/>
      </rPr>
      <t>粉</t>
    </r>
    <r>
      <rPr>
        <b/>
        <sz val="10"/>
        <rFont val="Arial"/>
        <charset val="134"/>
      </rPr>
      <t>,
Orange, red, pink,</t>
    </r>
  </si>
  <si>
    <t>6.1KG          
7.3KG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</si>
  <si>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标配小电瓶</t>
    </r>
    <r>
      <rPr>
        <b/>
        <sz val="8"/>
        <rFont val="Arial"/>
        <charset val="134"/>
      </rPr>
      <t>6v4</t>
    </r>
    <r>
      <rPr>
        <b/>
        <sz val="8"/>
        <rFont val="宋体"/>
        <charset val="134"/>
      </rPr>
      <t>、电机</t>
    </r>
    <r>
      <rPr>
        <b/>
        <sz val="8"/>
        <rFont val="Arial"/>
        <charset val="134"/>
      </rPr>
      <t>380</t>
    </r>
    <r>
      <rPr>
        <b/>
        <sz val="8"/>
        <rFont val="宋体"/>
        <charset val="134"/>
      </rPr>
      <t>、</t>
    </r>
    <r>
      <rPr>
        <b/>
        <sz val="8"/>
        <rFont val="Arial"/>
        <charset val="134"/>
      </rPr>
      <t>pp</t>
    </r>
    <r>
      <rPr>
        <b/>
        <sz val="8"/>
        <rFont val="宋体"/>
        <charset val="134"/>
      </rPr>
      <t>轮胎、音乐播放器、带灯光、音乐、早教、单驱</t>
    </r>
    <r>
      <rPr>
        <b/>
        <sz val="8"/>
        <rFont val="Arial"/>
        <charset val="134"/>
      </rPr>
      <t xml:space="preserve">
Standard small battery 6v4, motor 380, pp tires, music player, with light, music, early education, single drive</t>
    </r>
  </si>
  <si>
    <r>
      <rPr>
        <b/>
        <sz val="9"/>
        <rFont val="Arial"/>
        <charset val="134"/>
      </rPr>
      <t>188                                                                                                                                                                                                                                                                                                                                                                                                                                                                                                                                                                                                                                                                                                                                                                                                                                         
6V7A*1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</si>
  <si>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6.7KG          
7.9KG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</si>
  <si>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标配小电瓶</t>
    </r>
    <r>
      <rPr>
        <b/>
        <sz val="8"/>
        <rFont val="Arial"/>
        <charset val="134"/>
      </rPr>
      <t>6v7</t>
    </r>
    <r>
      <rPr>
        <b/>
        <sz val="8"/>
        <rFont val="宋体"/>
        <charset val="134"/>
      </rPr>
      <t>、电机</t>
    </r>
    <r>
      <rPr>
        <b/>
        <sz val="8"/>
        <rFont val="Arial"/>
        <charset val="134"/>
      </rPr>
      <t>380</t>
    </r>
    <r>
      <rPr>
        <b/>
        <sz val="8"/>
        <rFont val="宋体"/>
        <charset val="134"/>
      </rPr>
      <t>、</t>
    </r>
    <r>
      <rPr>
        <b/>
        <sz val="8"/>
        <rFont val="Arial"/>
        <charset val="134"/>
      </rPr>
      <t>pp</t>
    </r>
    <r>
      <rPr>
        <b/>
        <sz val="8"/>
        <rFont val="宋体"/>
        <charset val="134"/>
      </rPr>
      <t>轮胎、音乐播放器、带灯光、音乐、早教、单驱</t>
    </r>
    <r>
      <rPr>
        <b/>
        <sz val="8"/>
        <rFont val="Arial"/>
        <charset val="134"/>
      </rPr>
      <t xml:space="preserve">
Standard small battery 6v7, motor 380, pp tires, music player, with light, music, early education, single drive</t>
    </r>
  </si>
  <si>
    <r>
      <rPr>
        <b/>
        <sz val="9"/>
        <rFont val="Arial"/>
        <charset val="134"/>
      </rPr>
      <t>188T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</si>
  <si>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9"/>
        <rFont val="Arial"/>
        <charset val="134"/>
      </rPr>
      <t>188T                                                                                                                                                                                                                                                                                                                                                                                                                                                                                                                                                                                                                                                                                                                                                                                                                                         
6V7A*1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</si>
  <si>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YML</t>
  </si>
  <si>
    <r>
      <rPr>
        <b/>
        <sz val="9"/>
        <rFont val="Arial"/>
        <charset val="134"/>
      </rPr>
      <t>518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</si>
  <si>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白</t>
    </r>
    <r>
      <rPr>
        <b/>
        <sz val="10"/>
        <rFont val="Arial"/>
        <charset val="134"/>
      </rPr>
      <t>,</t>
    </r>
    <r>
      <rPr>
        <b/>
        <sz val="10"/>
        <rFont val="宋体"/>
        <charset val="134"/>
      </rPr>
      <t>黄</t>
    </r>
    <r>
      <rPr>
        <b/>
        <sz val="10"/>
        <rFont val="Arial"/>
        <charset val="134"/>
      </rPr>
      <t>,</t>
    </r>
    <r>
      <rPr>
        <b/>
        <sz val="10"/>
        <rFont val="宋体"/>
        <charset val="134"/>
      </rPr>
      <t>红</t>
    </r>
    <r>
      <rPr>
        <b/>
        <sz val="10"/>
        <rFont val="Arial"/>
        <charset val="134"/>
      </rPr>
      <t>,</t>
    </r>
    <r>
      <rPr>
        <b/>
        <sz val="10"/>
        <rFont val="宋体"/>
        <charset val="134"/>
      </rPr>
      <t>蓝</t>
    </r>
    <r>
      <rPr>
        <b/>
        <sz val="10"/>
        <rFont val="Arial"/>
        <charset val="134"/>
      </rPr>
      <t xml:space="preserve">
White,yellow,
red,Blue,</t>
    </r>
  </si>
  <si>
    <t>92*50*56CM</t>
  </si>
  <si>
    <t>8.2KG          
9.3KG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</si>
  <si>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Arial"/>
        <charset val="134"/>
      </rPr>
      <t>USB</t>
    </r>
    <r>
      <rPr>
        <b/>
        <sz val="8"/>
        <rFont val="宋体"/>
        <charset val="134"/>
      </rPr>
      <t>插口</t>
    </r>
    <r>
      <rPr>
        <b/>
        <sz val="8"/>
        <rFont val="Arial"/>
        <charset val="134"/>
      </rPr>
      <t>.</t>
    </r>
    <r>
      <rPr>
        <b/>
        <sz val="8"/>
        <rFont val="宋体"/>
        <charset val="134"/>
      </rPr>
      <t>蓝牙</t>
    </r>
    <r>
      <rPr>
        <b/>
        <sz val="8"/>
        <rFont val="Arial"/>
        <charset val="134"/>
      </rPr>
      <t>.MP3.</t>
    </r>
    <r>
      <rPr>
        <b/>
        <sz val="8"/>
        <rFont val="宋体"/>
        <charset val="134"/>
      </rPr>
      <t>音乐调节</t>
    </r>
    <r>
      <rPr>
        <b/>
        <sz val="8"/>
        <rFont val="Arial"/>
        <charset val="134"/>
      </rPr>
      <t>.</t>
    </r>
    <r>
      <rPr>
        <b/>
        <sz val="8"/>
        <rFont val="宋体"/>
        <charset val="134"/>
      </rPr>
      <t>电量显示</t>
    </r>
    <r>
      <rPr>
        <b/>
        <sz val="8"/>
        <rFont val="Arial"/>
        <charset val="134"/>
      </rPr>
      <t>,</t>
    </r>
    <r>
      <rPr>
        <b/>
        <sz val="8"/>
        <rFont val="宋体"/>
        <charset val="134"/>
      </rPr>
      <t>动感音乐</t>
    </r>
    <r>
      <rPr>
        <b/>
        <sz val="8"/>
        <rFont val="Arial"/>
        <charset val="134"/>
      </rPr>
      <t>.</t>
    </r>
    <r>
      <rPr>
        <b/>
        <sz val="8"/>
        <rFont val="宋体"/>
        <charset val="134"/>
      </rPr>
      <t>仿真设计</t>
    </r>
    <r>
      <rPr>
        <b/>
        <sz val="8"/>
        <rFont val="Arial"/>
        <charset val="134"/>
      </rPr>
      <t>.</t>
    </r>
    <r>
      <rPr>
        <b/>
        <sz val="8"/>
        <rFont val="宋体"/>
        <charset val="134"/>
      </rPr>
      <t>车身</t>
    </r>
    <r>
      <rPr>
        <b/>
        <sz val="8"/>
        <rFont val="Arial"/>
        <charset val="134"/>
      </rPr>
      <t>LED</t>
    </r>
    <r>
      <rPr>
        <b/>
        <sz val="8"/>
        <rFont val="宋体"/>
        <charset val="134"/>
      </rPr>
      <t>灯光</t>
    </r>
    <r>
      <rPr>
        <b/>
        <sz val="8"/>
        <rFont val="Arial"/>
        <charset val="134"/>
      </rPr>
      <t>,
USB port. Bluetooth. MP3. Music adjustment. Power display, dynamic music. Simulation design. Body LED light,</t>
    </r>
  </si>
  <si>
    <r>
      <rPr>
        <b/>
        <sz val="8"/>
        <color rgb="FFFF0000"/>
        <rFont val="方正粗黑宋简体"/>
        <charset val="134"/>
      </rPr>
      <t>皮座</t>
    </r>
    <r>
      <rPr>
        <b/>
        <sz val="8"/>
        <color rgb="FFFF0000"/>
        <rFont val="Arial"/>
        <charset val="134"/>
      </rPr>
      <t xml:space="preserve">Leather seats+7RMB                                           
</t>
    </r>
    <r>
      <rPr>
        <b/>
        <sz val="8"/>
        <color rgb="FFFF0000"/>
        <rFont val="方正粗黑宋简体"/>
        <charset val="134"/>
      </rPr>
      <t>车轮子灯光</t>
    </r>
    <r>
      <rPr>
        <b/>
        <sz val="8"/>
        <color rgb="FFFF0000"/>
        <rFont val="Arial"/>
        <charset val="134"/>
      </rPr>
      <t xml:space="preserve">Wheel light +15RMB  </t>
    </r>
  </si>
  <si>
    <r>
      <rPr>
        <b/>
        <sz val="9"/>
        <rFont val="Arial"/>
        <charset val="134"/>
      </rPr>
      <t xml:space="preserve">518                                                                                                                                                                                                                                                                                                                                                                                                                                                                                                                                                                                                                                                                                                                                                                                                                                         
</t>
    </r>
    <r>
      <rPr>
        <b/>
        <sz val="9"/>
        <color rgb="FFFF0000"/>
        <rFont val="Arial"/>
        <charset val="134"/>
      </rPr>
      <t>6V4.5A*1</t>
    </r>
    <r>
      <rPr>
        <b/>
        <sz val="9"/>
        <rFont val="宋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宋体"/>
        <charset val="134"/>
      </rPr>
      <t>电机</t>
    </r>
    <r>
      <rPr>
        <b/>
        <sz val="9"/>
        <rFont val="Arial"/>
        <charset val="134"/>
      </rPr>
      <t xml:space="preserve"> motor </t>
    </r>
  </si>
  <si>
    <r>
      <rPr>
        <b/>
        <sz val="9"/>
        <rFont val="Arial"/>
        <charset val="134"/>
      </rPr>
      <t xml:space="preserve">518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 xml:space="preserve">6V380*2 </t>
    </r>
    <r>
      <rPr>
        <b/>
        <sz val="9"/>
        <rFont val="宋体"/>
        <charset val="134"/>
      </rPr>
      <t>电机</t>
    </r>
    <r>
      <rPr>
        <b/>
        <sz val="9"/>
        <rFont val="Arial"/>
        <charset val="134"/>
      </rPr>
      <t xml:space="preserve"> motor </t>
    </r>
  </si>
  <si>
    <t>LBT</t>
  </si>
  <si>
    <r>
      <rPr>
        <b/>
        <sz val="9"/>
        <rFont val="Arial"/>
        <charset val="134"/>
      </rPr>
      <t>608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</si>
  <si>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蓝，红，白</t>
    </r>
    <r>
      <rPr>
        <b/>
        <sz val="10"/>
        <rFont val="Arial"/>
        <charset val="134"/>
      </rPr>
      <t xml:space="preserve">
White,red,Blue,</t>
    </r>
  </si>
  <si>
    <t>78*40*45CM</t>
  </si>
  <si>
    <t>6.3KG          
7.3KG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</si>
  <si>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一键启动开关，炫彩灯光</t>
    </r>
    <r>
      <rPr>
        <b/>
        <sz val="8"/>
        <rFont val="Arial"/>
        <charset val="134"/>
      </rPr>
      <t xml:space="preserve"> </t>
    </r>
    <r>
      <rPr>
        <b/>
        <sz val="8"/>
        <rFont val="宋体"/>
        <charset val="134"/>
      </rPr>
      <t>，</t>
    </r>
    <r>
      <rPr>
        <b/>
        <sz val="8"/>
        <rFont val="Arial"/>
        <charset val="134"/>
      </rPr>
      <t xml:space="preserve"> </t>
    </r>
    <r>
      <rPr>
        <b/>
        <sz val="8"/>
        <rFont val="宋体"/>
        <charset val="134"/>
      </rPr>
      <t>动感音乐，故事，早教，</t>
    </r>
    <r>
      <rPr>
        <b/>
        <sz val="8"/>
        <rFont val="Arial"/>
        <charset val="134"/>
      </rPr>
      <t xml:space="preserve">
One-touch switch, bright lights, dynamic music, stories, early education,</t>
    </r>
  </si>
  <si>
    <r>
      <rPr>
        <b/>
        <sz val="9"/>
        <rFont val="Arial"/>
        <charset val="134"/>
      </rPr>
      <t>608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</si>
  <si>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一键启动开关，炫彩灯光</t>
    </r>
    <r>
      <rPr>
        <b/>
        <sz val="8"/>
        <rFont val="Arial"/>
        <charset val="134"/>
      </rPr>
      <t xml:space="preserve"> </t>
    </r>
    <r>
      <rPr>
        <b/>
        <sz val="8"/>
        <rFont val="宋体"/>
        <charset val="134"/>
      </rPr>
      <t>，</t>
    </r>
    <r>
      <rPr>
        <b/>
        <sz val="8"/>
        <rFont val="Arial"/>
        <charset val="134"/>
      </rPr>
      <t xml:space="preserve"> </t>
    </r>
    <r>
      <rPr>
        <b/>
        <sz val="8"/>
        <rFont val="宋体"/>
        <charset val="134"/>
      </rPr>
      <t>动感音乐，故事，早教，</t>
    </r>
    <r>
      <rPr>
        <b/>
        <sz val="8"/>
        <rFont val="Arial"/>
        <charset val="134"/>
      </rPr>
      <t xml:space="preserve">
One-touch switch, bright lights, dynamic music, stories, early education,</t>
    </r>
  </si>
  <si>
    <r>
      <rPr>
        <b/>
        <sz val="9"/>
        <rFont val="Arial"/>
        <charset val="134"/>
      </rPr>
      <t>1988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</si>
  <si>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10"/>
        <rFont val="宋体"/>
        <charset val="134"/>
      </rPr>
      <t>红、白、</t>
    </r>
    <r>
      <rPr>
        <b/>
        <sz val="10"/>
        <rFont val="Arial"/>
        <charset val="134"/>
      </rPr>
      <t xml:space="preserve">
</t>
    </r>
    <r>
      <rPr>
        <b/>
        <sz val="10"/>
        <rFont val="宋体"/>
        <charset val="134"/>
      </rPr>
      <t>蓝，黑，</t>
    </r>
    <r>
      <rPr>
        <b/>
        <sz val="10"/>
        <rFont val="Arial"/>
        <charset val="134"/>
      </rPr>
      <t xml:space="preserve">
Red, white, blue</t>
    </r>
    <r>
      <rPr>
        <b/>
        <sz val="10"/>
        <rFont val="宋体"/>
        <charset val="134"/>
      </rPr>
      <t>，</t>
    </r>
    <r>
      <rPr>
        <b/>
        <sz val="10"/>
        <rFont val="Arial"/>
        <charset val="134"/>
      </rPr>
      <t>black</t>
    </r>
  </si>
  <si>
    <t>107*65*47CM</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</si>
  <si>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标配：仿真车型，、</t>
    </r>
    <r>
      <rPr>
        <b/>
        <sz val="8"/>
        <rFont val="Arial"/>
        <charset val="134"/>
      </rPr>
      <t>380</t>
    </r>
    <r>
      <rPr>
        <b/>
        <sz val="8"/>
        <rFont val="宋体"/>
        <charset val="134"/>
      </rPr>
      <t>双驱动、四轮避震、</t>
    </r>
    <r>
      <rPr>
        <b/>
        <sz val="8"/>
        <rFont val="Arial"/>
        <charset val="134"/>
      </rPr>
      <t>6V7</t>
    </r>
    <r>
      <rPr>
        <b/>
        <sz val="8"/>
        <rFont val="宋体"/>
        <charset val="134"/>
      </rPr>
      <t>大电池、早教音乐、</t>
    </r>
    <r>
      <rPr>
        <b/>
        <sz val="8"/>
        <rFont val="Arial"/>
        <charset val="134"/>
      </rPr>
      <t>USB</t>
    </r>
    <r>
      <rPr>
        <b/>
        <sz val="8"/>
        <rFont val="宋体"/>
        <charset val="134"/>
      </rPr>
      <t>插口、</t>
    </r>
    <r>
      <rPr>
        <b/>
        <sz val="8"/>
        <rFont val="Arial"/>
        <charset val="134"/>
      </rPr>
      <t>MP3</t>
    </r>
    <r>
      <rPr>
        <b/>
        <sz val="8"/>
        <rFont val="宋体"/>
        <charset val="134"/>
      </rPr>
      <t>插口、</t>
    </r>
    <r>
      <rPr>
        <b/>
        <sz val="8"/>
        <rFont val="Arial"/>
        <charset val="134"/>
      </rPr>
      <t xml:space="preserve">
Standard: simulation model, 380 dual drive, four-wheel shock absorber, 6V7 battery, early education music, USB jack, MP3 jack,</t>
    </r>
  </si>
  <si>
    <r>
      <rPr>
        <b/>
        <sz val="9"/>
        <rFont val="Arial"/>
        <charset val="134"/>
      </rPr>
      <t>6688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</si>
  <si>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红、白、蓝，粉，灰</t>
    </r>
    <r>
      <rPr>
        <b/>
        <sz val="10"/>
        <rFont val="Arial"/>
        <charset val="134"/>
      </rPr>
      <t xml:space="preserve">
Red, white, blue, pink, gray</t>
    </r>
  </si>
  <si>
    <t>90*50*60CM</t>
  </si>
  <si>
    <t>8KG          
8.5KG</t>
  </si>
  <si>
    <r>
      <rPr>
        <b/>
        <sz val="8"/>
        <color rgb="FFFF0000"/>
        <rFont val="方正粗黑宋简体"/>
        <charset val="134"/>
      </rPr>
      <t>车轮子灯光</t>
    </r>
    <r>
      <rPr>
        <b/>
        <sz val="8"/>
        <color rgb="FFFF0000"/>
        <rFont val="Arial"/>
        <charset val="134"/>
      </rPr>
      <t xml:space="preserve">Wheel light +15RMB </t>
    </r>
  </si>
  <si>
    <r>
      <rPr>
        <b/>
        <sz val="9"/>
        <rFont val="Arial"/>
        <charset val="134"/>
      </rPr>
      <t>6688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</si>
  <si>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6688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t>
    </r>
  </si>
  <si>
    <t>MYD</t>
  </si>
  <si>
    <r>
      <rPr>
        <b/>
        <sz val="9"/>
        <rFont val="Arial"/>
        <charset val="134"/>
      </rPr>
      <t>898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</si>
  <si>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白色</t>
    </r>
    <r>
      <rPr>
        <b/>
        <sz val="10"/>
        <rFont val="Arial"/>
        <charset val="134"/>
      </rPr>
      <t>.</t>
    </r>
    <r>
      <rPr>
        <b/>
        <sz val="10"/>
        <rFont val="宋体"/>
        <charset val="134"/>
      </rPr>
      <t>灰色</t>
    </r>
    <r>
      <rPr>
        <b/>
        <sz val="10"/>
        <rFont val="Arial"/>
        <charset val="134"/>
      </rPr>
      <t>.       
White, gray,</t>
    </r>
  </si>
  <si>
    <t>92*45*60CM</t>
  </si>
  <si>
    <t>10KG          
11KG</t>
  </si>
  <si>
    <t>MTS</t>
  </si>
  <si>
    <r>
      <rPr>
        <b/>
        <sz val="10"/>
        <rFont val="Arial"/>
        <charset val="134"/>
      </rPr>
      <t xml:space="preserve">688
</t>
    </r>
    <r>
      <rPr>
        <b/>
        <sz val="10"/>
        <color rgb="FFFF0000"/>
        <rFont val="Arial"/>
        <charset val="134"/>
      </rPr>
      <t>6V4.5A*1</t>
    </r>
    <r>
      <rPr>
        <b/>
        <sz val="10"/>
        <rFont val="宋体"/>
        <charset val="134"/>
      </rPr>
      <t>铅酸电池</t>
    </r>
    <r>
      <rPr>
        <b/>
        <sz val="10"/>
        <rFont val="Arial"/>
        <charset val="134"/>
      </rPr>
      <t xml:space="preserve">
Lead-acid battery
</t>
    </r>
    <r>
      <rPr>
        <b/>
        <sz val="10"/>
        <color rgb="FFFF0000"/>
        <rFont val="Arial"/>
        <charset val="134"/>
      </rPr>
      <t>6V380*1</t>
    </r>
    <r>
      <rPr>
        <b/>
        <sz val="10"/>
        <rFont val="Arial"/>
        <charset val="134"/>
      </rPr>
      <t xml:space="preserve"> </t>
    </r>
    <r>
      <rPr>
        <b/>
        <sz val="10"/>
        <rFont val="宋体"/>
        <charset val="134"/>
      </rPr>
      <t>电机</t>
    </r>
    <r>
      <rPr>
        <b/>
        <sz val="10"/>
        <rFont val="Arial"/>
        <charset val="134"/>
      </rPr>
      <t xml:space="preserve"> motor </t>
    </r>
  </si>
  <si>
    <r>
      <rPr>
        <b/>
        <sz val="10"/>
        <rFont val="宋体"/>
        <charset val="134"/>
      </rPr>
      <t>黑</t>
    </r>
    <r>
      <rPr>
        <b/>
        <sz val="10"/>
        <rFont val="Arial"/>
        <charset val="134"/>
      </rPr>
      <t xml:space="preserve"> black
</t>
    </r>
    <r>
      <rPr>
        <b/>
        <sz val="10"/>
        <rFont val="宋体"/>
        <charset val="134"/>
      </rPr>
      <t>绿</t>
    </r>
    <r>
      <rPr>
        <b/>
        <sz val="10"/>
        <rFont val="Arial"/>
        <charset val="134"/>
      </rPr>
      <t xml:space="preserve"> green
</t>
    </r>
    <r>
      <rPr>
        <b/>
        <sz val="10"/>
        <rFont val="宋体"/>
        <charset val="134"/>
      </rPr>
      <t>红</t>
    </r>
    <r>
      <rPr>
        <b/>
        <sz val="10"/>
        <rFont val="Arial"/>
        <charset val="134"/>
      </rPr>
      <t xml:space="preserve">  red
</t>
    </r>
    <r>
      <rPr>
        <b/>
        <sz val="10"/>
        <rFont val="宋体"/>
        <charset val="134"/>
      </rPr>
      <t>蓝</t>
    </r>
    <r>
      <rPr>
        <b/>
        <sz val="10"/>
        <rFont val="Arial"/>
        <charset val="134"/>
      </rPr>
      <t xml:space="preserve">  blue</t>
    </r>
  </si>
  <si>
    <t>86*46*60CM</t>
  </si>
  <si>
    <t>7.2KG          
8.2KG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</si>
  <si>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一键启动开关、炫彩灯光、警底警报、动感音乐、带讲故事、早教、古诗、</t>
    </r>
    <r>
      <rPr>
        <b/>
        <sz val="8"/>
        <rFont val="Arial"/>
        <charset val="134"/>
      </rPr>
      <t>USB</t>
    </r>
    <r>
      <rPr>
        <b/>
        <sz val="8"/>
        <rFont val="宋体"/>
        <charset val="134"/>
      </rPr>
      <t>接口、加大加宽车身、</t>
    </r>
    <r>
      <rPr>
        <b/>
        <sz val="8"/>
        <rFont val="Arial"/>
        <charset val="134"/>
      </rPr>
      <t>380</t>
    </r>
    <r>
      <rPr>
        <b/>
        <sz val="8"/>
        <rFont val="宋体"/>
        <charset val="134"/>
      </rPr>
      <t>电机、</t>
    </r>
    <r>
      <rPr>
        <b/>
        <sz val="8"/>
        <rFont val="Arial"/>
        <charset val="134"/>
      </rPr>
      <t>6V4</t>
    </r>
    <r>
      <rPr>
        <b/>
        <sz val="8"/>
        <rFont val="宋体"/>
        <charset val="134"/>
      </rPr>
      <t>电池</t>
    </r>
    <r>
      <rPr>
        <b/>
        <sz val="8"/>
        <rFont val="Arial"/>
        <charset val="134"/>
      </rPr>
      <t xml:space="preserve">                                                 
One-button start switch, dazzling lights, alarm bottom alarm, dynamic music, tape storytelling, early education, ancient poetry, USB interface, enlarging and widening body, 380 motor, 6V4 battery</t>
    </r>
  </si>
  <si>
    <r>
      <rPr>
        <b/>
        <sz val="10"/>
        <rFont val="Arial"/>
        <charset val="134"/>
      </rPr>
      <t xml:space="preserve">688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6V380*2</t>
    </r>
    <r>
      <rPr>
        <b/>
        <sz val="10"/>
        <rFont val="Arial"/>
        <charset val="134"/>
      </rPr>
      <t xml:space="preserve"> </t>
    </r>
    <r>
      <rPr>
        <b/>
        <sz val="10"/>
        <rFont val="宋体"/>
        <charset val="134"/>
      </rPr>
      <t>电机</t>
    </r>
    <r>
      <rPr>
        <b/>
        <sz val="10"/>
        <rFont val="Arial"/>
        <charset val="134"/>
      </rPr>
      <t xml:space="preserve"> motor </t>
    </r>
  </si>
  <si>
    <r>
      <rPr>
        <b/>
        <sz val="10"/>
        <rFont val="Arial"/>
        <charset val="134"/>
      </rPr>
      <t xml:space="preserve">688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6V380*2</t>
    </r>
    <r>
      <rPr>
        <b/>
        <sz val="10"/>
        <rFont val="Arial"/>
        <charset val="134"/>
      </rPr>
      <t xml:space="preserve"> </t>
    </r>
    <r>
      <rPr>
        <b/>
        <sz val="10"/>
        <rFont val="宋体"/>
        <charset val="134"/>
      </rPr>
      <t>电机</t>
    </r>
    <r>
      <rPr>
        <b/>
        <sz val="10"/>
        <rFont val="Arial"/>
        <charset val="134"/>
      </rPr>
      <t xml:space="preserve"> motor 
+</t>
    </r>
    <r>
      <rPr>
        <b/>
        <sz val="10"/>
        <rFont val="宋体"/>
        <charset val="134"/>
      </rPr>
      <t>遥控</t>
    </r>
    <r>
      <rPr>
        <b/>
        <sz val="10"/>
        <rFont val="Arial"/>
        <charset val="134"/>
      </rPr>
      <t xml:space="preserve">
</t>
    </r>
    <r>
      <rPr>
        <b/>
        <sz val="10"/>
        <color rgb="FFFF0000"/>
        <rFont val="Arial"/>
        <charset val="134"/>
      </rPr>
      <t xml:space="preserve">+ Remote control  </t>
    </r>
  </si>
  <si>
    <r>
      <rPr>
        <b/>
        <sz val="10"/>
        <rFont val="Arial"/>
        <charset val="134"/>
      </rPr>
      <t xml:space="preserve">688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6V380*2</t>
    </r>
    <r>
      <rPr>
        <b/>
        <sz val="10"/>
        <rFont val="Arial"/>
        <charset val="134"/>
      </rPr>
      <t xml:space="preserve"> </t>
    </r>
    <r>
      <rPr>
        <b/>
        <sz val="10"/>
        <rFont val="宋体"/>
        <charset val="134"/>
      </rPr>
      <t>电机</t>
    </r>
    <r>
      <rPr>
        <b/>
        <sz val="10"/>
        <rFont val="Arial"/>
        <charset val="134"/>
      </rPr>
      <t xml:space="preserve"> motor 
+</t>
    </r>
    <r>
      <rPr>
        <b/>
        <sz val="10"/>
        <rFont val="宋体"/>
        <charset val="134"/>
      </rPr>
      <t>闪光轮</t>
    </r>
    <r>
      <rPr>
        <b/>
        <sz val="10"/>
        <rFont val="Arial"/>
        <charset val="134"/>
      </rPr>
      <t xml:space="preserve">
</t>
    </r>
    <r>
      <rPr>
        <b/>
        <sz val="10"/>
        <color rgb="FFFF0000"/>
        <rFont val="Arial"/>
        <charset val="134"/>
      </rPr>
      <t>+ Wheel lights</t>
    </r>
  </si>
  <si>
    <r>
      <rPr>
        <b/>
        <sz val="9"/>
        <rFont val="Arial"/>
        <charset val="134"/>
      </rPr>
      <t>609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</si>
  <si>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白，红，黑</t>
    </r>
    <r>
      <rPr>
        <b/>
        <sz val="10"/>
        <rFont val="Arial"/>
        <charset val="134"/>
      </rPr>
      <t xml:space="preserve">  </t>
    </r>
    <r>
      <rPr>
        <b/>
        <sz val="10"/>
        <rFont val="宋体"/>
        <charset val="134"/>
      </rPr>
      <t>，</t>
    </r>
    <r>
      <rPr>
        <b/>
        <sz val="10"/>
        <rFont val="Arial"/>
        <charset val="134"/>
      </rPr>
      <t xml:space="preserve">               White</t>
    </r>
    <r>
      <rPr>
        <b/>
        <sz val="10"/>
        <rFont val="宋体"/>
        <charset val="134"/>
      </rPr>
      <t>，</t>
    </r>
    <r>
      <rPr>
        <b/>
        <sz val="10"/>
        <rFont val="Arial"/>
        <charset val="134"/>
      </rPr>
      <t>Red</t>
    </r>
    <r>
      <rPr>
        <b/>
        <sz val="10"/>
        <rFont val="宋体"/>
        <charset val="134"/>
      </rPr>
      <t>，</t>
    </r>
    <r>
      <rPr>
        <b/>
        <sz val="10"/>
        <rFont val="Arial"/>
        <charset val="134"/>
      </rPr>
      <t xml:space="preserve"> black</t>
    </r>
  </si>
  <si>
    <t>95*55*62CM</t>
  </si>
  <si>
    <t>8KG          
9KG</t>
  </si>
  <si>
    <r>
      <rPr>
        <b/>
        <sz val="8"/>
        <color rgb="FFFF0000"/>
        <rFont val="方正粗黑宋简体"/>
        <charset val="134"/>
      </rPr>
      <t>遥控</t>
    </r>
    <r>
      <rPr>
        <b/>
        <sz val="8"/>
        <color rgb="FFFF0000"/>
        <rFont val="Arial"/>
        <charset val="134"/>
      </rPr>
      <t xml:space="preserve">Remote control+25RMB      </t>
    </r>
  </si>
  <si>
    <r>
      <rPr>
        <b/>
        <sz val="9"/>
        <rFont val="Arial"/>
        <charset val="134"/>
      </rPr>
      <t>609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</si>
  <si>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一键启动开关、炫彩灯光、警底警报、动感音乐、带讲故事、早教、古诗、</t>
    </r>
    <r>
      <rPr>
        <b/>
        <sz val="8"/>
        <rFont val="Arial"/>
        <charset val="134"/>
      </rPr>
      <t>USB</t>
    </r>
    <r>
      <rPr>
        <b/>
        <sz val="8"/>
        <rFont val="宋体"/>
        <charset val="134"/>
      </rPr>
      <t>接口、加大加宽车身、</t>
    </r>
    <r>
      <rPr>
        <b/>
        <sz val="8"/>
        <rFont val="Arial"/>
        <charset val="134"/>
      </rPr>
      <t>380</t>
    </r>
    <r>
      <rPr>
        <b/>
        <sz val="8"/>
        <rFont val="宋体"/>
        <charset val="134"/>
      </rPr>
      <t>电机、</t>
    </r>
    <r>
      <rPr>
        <b/>
        <sz val="8"/>
        <rFont val="Arial"/>
        <charset val="134"/>
      </rPr>
      <t>6V4</t>
    </r>
    <r>
      <rPr>
        <b/>
        <sz val="8"/>
        <rFont val="宋体"/>
        <charset val="134"/>
      </rPr>
      <t>电池</t>
    </r>
    <r>
      <rPr>
        <b/>
        <sz val="8"/>
        <rFont val="Arial"/>
        <charset val="134"/>
      </rPr>
      <t xml:space="preserve">                                               
One-button start switch, dazzling lights, alarm bottom alarm, dynamic music, tape storytelling, early education, ancient poetry, USB interface, enlarging and widening body, 380 motor, 6V4 battery</t>
    </r>
  </si>
  <si>
    <r>
      <rPr>
        <b/>
        <sz val="9"/>
        <rFont val="Arial"/>
        <charset val="134"/>
      </rPr>
      <t>606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</si>
  <si>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白色</t>
    </r>
    <r>
      <rPr>
        <b/>
        <sz val="10"/>
        <rFont val="Arial"/>
        <charset val="134"/>
      </rPr>
      <t>.</t>
    </r>
    <r>
      <rPr>
        <b/>
        <sz val="10"/>
        <rFont val="宋体"/>
        <charset val="134"/>
      </rPr>
      <t>灰色</t>
    </r>
    <r>
      <rPr>
        <b/>
        <sz val="10"/>
        <rFont val="Arial"/>
        <charset val="134"/>
      </rPr>
      <t>.</t>
    </r>
    <r>
      <rPr>
        <b/>
        <sz val="10"/>
        <rFont val="宋体"/>
        <charset val="134"/>
      </rPr>
      <t>红色</t>
    </r>
    <r>
      <rPr>
        <b/>
        <sz val="10"/>
        <rFont val="Arial"/>
        <charset val="134"/>
      </rPr>
      <t xml:space="preserve">        
White, gray, red</t>
    </r>
  </si>
  <si>
    <t>92*45*55CM</t>
  </si>
  <si>
    <t>5.8KG          
7.1KG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</si>
  <si>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MP3</t>
    </r>
    <r>
      <rPr>
        <b/>
        <sz val="8"/>
        <rFont val="宋体"/>
        <charset val="134"/>
      </rPr>
      <t>、</t>
    </r>
    <r>
      <rPr>
        <b/>
        <sz val="8"/>
        <rFont val="Arial"/>
        <charset val="134"/>
      </rPr>
      <t>USP</t>
    </r>
    <r>
      <rPr>
        <b/>
        <sz val="8"/>
        <rFont val="宋体"/>
        <charset val="134"/>
      </rPr>
      <t>接口、音乐、早教、故事儿歌、</t>
    </r>
    <r>
      <rPr>
        <b/>
        <sz val="8"/>
        <rFont val="Arial"/>
        <charset val="134"/>
      </rPr>
      <t xml:space="preserve">
One-click start, MP3, USP interface, music, early education, stories and songs,</t>
    </r>
  </si>
  <si>
    <r>
      <rPr>
        <b/>
        <sz val="9"/>
        <rFont val="Arial"/>
        <charset val="134"/>
      </rPr>
      <t>606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</si>
  <si>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MP3</t>
    </r>
    <r>
      <rPr>
        <b/>
        <sz val="8"/>
        <rFont val="宋体"/>
        <charset val="134"/>
      </rPr>
      <t>、</t>
    </r>
    <r>
      <rPr>
        <b/>
        <sz val="8"/>
        <rFont val="Arial"/>
        <charset val="134"/>
      </rPr>
      <t>USP</t>
    </r>
    <r>
      <rPr>
        <b/>
        <sz val="8"/>
        <rFont val="宋体"/>
        <charset val="134"/>
      </rPr>
      <t>接口、音乐、早教、故事儿歌、</t>
    </r>
    <r>
      <rPr>
        <b/>
        <sz val="8"/>
        <rFont val="Arial"/>
        <charset val="134"/>
      </rPr>
      <t xml:space="preserve">
One-click start, MP3, USP interface, music, early education, stories and songs,</t>
    </r>
  </si>
  <si>
    <r>
      <rPr>
        <b/>
        <sz val="9"/>
        <rFont val="Arial"/>
        <charset val="134"/>
      </rPr>
      <t>618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</si>
  <si>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92*35*75CM</t>
  </si>
  <si>
    <t>7KG          
8KG</t>
  </si>
  <si>
    <r>
      <rPr>
        <b/>
        <sz val="9"/>
        <rFont val="Arial"/>
        <charset val="134"/>
      </rPr>
      <t>618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</si>
  <si>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t>MDX</t>
  </si>
  <si>
    <r>
      <rPr>
        <b/>
        <sz val="9"/>
        <rFont val="Arial"/>
        <charset val="134"/>
      </rPr>
      <t>609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</si>
  <si>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红、绿、白</t>
    </r>
    <r>
      <rPr>
        <b/>
        <sz val="10"/>
        <rFont val="Arial"/>
        <charset val="134"/>
      </rPr>
      <t xml:space="preserve">            Red, green, white</t>
    </r>
  </si>
  <si>
    <t>82*45*55CM</t>
  </si>
  <si>
    <t>6.5KG          
8KG</t>
  </si>
  <si>
    <t>7.5KG          
9KG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</si>
  <si>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一键启动、</t>
    </r>
    <r>
      <rPr>
        <b/>
        <sz val="8"/>
        <rFont val="Arial"/>
        <charset val="134"/>
      </rPr>
      <t>MP3</t>
    </r>
    <r>
      <rPr>
        <b/>
        <sz val="8"/>
        <rFont val="宋体"/>
        <charset val="134"/>
      </rPr>
      <t>、</t>
    </r>
    <r>
      <rPr>
        <b/>
        <sz val="8"/>
        <rFont val="Arial"/>
        <charset val="134"/>
      </rPr>
      <t>USP</t>
    </r>
    <r>
      <rPr>
        <b/>
        <sz val="8"/>
        <rFont val="宋体"/>
        <charset val="134"/>
      </rPr>
      <t>接口、音乐、早教、故事儿歌、</t>
    </r>
    <r>
      <rPr>
        <b/>
        <sz val="8"/>
        <rFont val="Arial"/>
        <charset val="134"/>
      </rPr>
      <t xml:space="preserve">
One-click start, MP3, USP interface, music, early education, stories and songs,</t>
    </r>
  </si>
  <si>
    <r>
      <rPr>
        <b/>
        <sz val="10"/>
        <rFont val="宋体"/>
        <charset val="134"/>
      </rPr>
      <t>红，白，蓝</t>
    </r>
    <r>
      <rPr>
        <b/>
        <sz val="10"/>
        <rFont val="Arial"/>
        <charset val="134"/>
      </rPr>
      <t xml:space="preserve">                    Red, white  blue</t>
    </r>
  </si>
  <si>
    <t>82X45X55CM</t>
  </si>
  <si>
    <t>6.1KG       
7.2KG</t>
  </si>
  <si>
    <r>
      <rPr>
        <b/>
        <sz val="8"/>
        <color rgb="FFFF0000"/>
        <rFont val="Arial"/>
        <charset val="134"/>
      </rPr>
      <t>(6V4A*1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一键开关，早教功能，三挡调节功能，音乐，故事，英语，</t>
    </r>
    <r>
      <rPr>
        <b/>
        <sz val="8"/>
        <rFont val="Arial"/>
        <charset val="134"/>
      </rPr>
      <t xml:space="preserve">
One-button switch, early education function, three-gear adjustment function, music, story, English,</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</si>
  <si>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一键开关，早教功能，三挡调节功能，音乐，故事，英语，</t>
    </r>
    <r>
      <rPr>
        <b/>
        <sz val="8"/>
        <rFont val="Arial"/>
        <charset val="134"/>
      </rPr>
      <t xml:space="preserve">
One-button switch, early education function, three-gear adjustment function, music, story, English,</t>
    </r>
  </si>
  <si>
    <t>QD</t>
  </si>
  <si>
    <r>
      <rPr>
        <b/>
        <sz val="9"/>
        <rFont val="Arial"/>
        <charset val="134"/>
      </rPr>
      <t>V12
6V4.5A*1</t>
    </r>
    <r>
      <rPr>
        <b/>
        <sz val="9"/>
        <rFont val="宋体"/>
        <charset val="134"/>
      </rPr>
      <t>铅酸电池</t>
    </r>
    <r>
      <rPr>
        <b/>
        <sz val="9"/>
        <rFont val="Arial"/>
        <charset val="134"/>
      </rPr>
      <t xml:space="preserve">Lead-acid battery
6V390*1 </t>
    </r>
    <r>
      <rPr>
        <b/>
        <sz val="9"/>
        <rFont val="宋体"/>
        <charset val="134"/>
      </rPr>
      <t>电机</t>
    </r>
    <r>
      <rPr>
        <b/>
        <sz val="9"/>
        <rFont val="Arial"/>
        <charset val="134"/>
      </rPr>
      <t xml:space="preserve"> motor </t>
    </r>
  </si>
  <si>
    <r>
      <rPr>
        <b/>
        <sz val="10"/>
        <rFont val="宋体"/>
        <charset val="134"/>
      </rPr>
      <t>红，白，黄</t>
    </r>
    <r>
      <rPr>
        <b/>
        <sz val="10"/>
        <rFont val="Arial"/>
        <charset val="134"/>
      </rPr>
      <t xml:space="preserve">                    Red, white  yellow</t>
    </r>
  </si>
  <si>
    <t>90*50*46CM</t>
  </si>
  <si>
    <t>8.1KG       
9.6KG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</si>
  <si>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防撞前杠</t>
    </r>
    <r>
      <rPr>
        <b/>
        <sz val="8"/>
        <rFont val="Arial"/>
        <charset val="134"/>
      </rPr>
      <t xml:space="preserve">   </t>
    </r>
    <r>
      <rPr>
        <b/>
        <sz val="8"/>
        <rFont val="宋体"/>
        <charset val="134"/>
      </rPr>
      <t>动感音乐</t>
    </r>
    <r>
      <rPr>
        <b/>
        <sz val="8"/>
        <rFont val="Arial"/>
        <charset val="134"/>
      </rPr>
      <t xml:space="preserve"> </t>
    </r>
    <r>
      <rPr>
        <b/>
        <sz val="8"/>
        <rFont val="宋体"/>
        <charset val="134"/>
      </rPr>
      <t>早教</t>
    </r>
    <r>
      <rPr>
        <b/>
        <sz val="8"/>
        <rFont val="Arial"/>
        <charset val="134"/>
      </rPr>
      <t xml:space="preserve"> USB</t>
    </r>
    <r>
      <rPr>
        <b/>
        <sz val="8"/>
        <rFont val="宋体"/>
        <charset val="134"/>
      </rPr>
      <t>接口</t>
    </r>
    <r>
      <rPr>
        <b/>
        <sz val="8"/>
        <rFont val="Arial"/>
        <charset val="134"/>
      </rPr>
      <t xml:space="preserve">
Anti-collision front bar</t>
    </r>
    <r>
      <rPr>
        <b/>
        <sz val="8"/>
        <rFont val="宋体"/>
        <charset val="134"/>
      </rPr>
      <t>，</t>
    </r>
    <r>
      <rPr>
        <b/>
        <sz val="8"/>
        <rFont val="Arial"/>
        <charset val="134"/>
      </rPr>
      <t xml:space="preserve"> dynamic music early education USB interface</t>
    </r>
  </si>
  <si>
    <r>
      <rPr>
        <b/>
        <sz val="9"/>
        <rFont val="Arial"/>
        <charset val="134"/>
      </rPr>
      <t>V12
6V7A*1</t>
    </r>
    <r>
      <rPr>
        <b/>
        <sz val="9"/>
        <rFont val="宋体"/>
        <charset val="134"/>
      </rPr>
      <t>铅酸电池</t>
    </r>
    <r>
      <rPr>
        <b/>
        <sz val="9"/>
        <rFont val="Arial"/>
        <charset val="134"/>
      </rPr>
      <t xml:space="preserve">Lead-acid battery
6V390*1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</si>
  <si>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防撞前杠</t>
    </r>
    <r>
      <rPr>
        <b/>
        <sz val="8"/>
        <rFont val="Arial"/>
        <charset val="134"/>
      </rPr>
      <t xml:space="preserve">  </t>
    </r>
    <r>
      <rPr>
        <b/>
        <sz val="8"/>
        <rFont val="宋体"/>
        <charset val="134"/>
      </rPr>
      <t>遥控</t>
    </r>
    <r>
      <rPr>
        <b/>
        <sz val="8"/>
        <rFont val="Arial"/>
        <charset val="134"/>
      </rPr>
      <t xml:space="preserve"> </t>
    </r>
    <r>
      <rPr>
        <b/>
        <sz val="8"/>
        <rFont val="宋体"/>
        <charset val="134"/>
      </rPr>
      <t>动感音乐</t>
    </r>
    <r>
      <rPr>
        <b/>
        <sz val="8"/>
        <rFont val="Arial"/>
        <charset val="134"/>
      </rPr>
      <t xml:space="preserve"> </t>
    </r>
    <r>
      <rPr>
        <b/>
        <sz val="8"/>
        <rFont val="宋体"/>
        <charset val="134"/>
      </rPr>
      <t>早教</t>
    </r>
    <r>
      <rPr>
        <b/>
        <sz val="8"/>
        <rFont val="Arial"/>
        <charset val="134"/>
      </rPr>
      <t xml:space="preserve"> USB</t>
    </r>
    <r>
      <rPr>
        <b/>
        <sz val="8"/>
        <rFont val="宋体"/>
        <charset val="134"/>
      </rPr>
      <t>接口</t>
    </r>
    <r>
      <rPr>
        <b/>
        <sz val="8"/>
        <rFont val="Arial"/>
        <charset val="134"/>
      </rPr>
      <t xml:space="preserve">
Anti-collision front bar remote control dynamic music early education USB interface</t>
    </r>
  </si>
  <si>
    <r>
      <rPr>
        <b/>
        <sz val="9"/>
        <rFont val="Arial"/>
        <charset val="134"/>
      </rPr>
      <t>V12
12V4.5A*1</t>
    </r>
    <r>
      <rPr>
        <b/>
        <sz val="9"/>
        <rFont val="宋体"/>
        <charset val="134"/>
      </rPr>
      <t>铅酸电池</t>
    </r>
    <r>
      <rPr>
        <b/>
        <sz val="9"/>
        <rFont val="Arial"/>
        <charset val="134"/>
      </rPr>
      <t xml:space="preserve">Lead-acid battery
12V390*2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t>
    </r>
  </si>
  <si>
    <r>
      <rPr>
        <b/>
        <sz val="8"/>
        <color rgb="FFFF0000"/>
        <rFont val="Arial"/>
        <charset val="134"/>
      </rPr>
      <t>(12V4.5A*1</t>
    </r>
    <r>
      <rPr>
        <b/>
        <sz val="8"/>
        <color rgb="FFFF0000"/>
        <rFont val="宋体"/>
        <charset val="134"/>
      </rPr>
      <t>铅酸电池</t>
    </r>
    <r>
      <rPr>
        <b/>
        <sz val="8"/>
        <color rgb="FFFF0000"/>
        <rFont val="Arial"/>
        <charset val="134"/>
      </rPr>
      <t xml:space="preserve">Lead-acid battery + 12V390*2 </t>
    </r>
    <r>
      <rPr>
        <b/>
        <sz val="8"/>
        <color rgb="FFFF0000"/>
        <rFont val="宋体"/>
        <charset val="134"/>
      </rPr>
      <t>电机</t>
    </r>
    <r>
      <rPr>
        <b/>
        <sz val="8"/>
        <color rgb="FFFF0000"/>
        <rFont val="Arial"/>
        <charset val="134"/>
      </rPr>
      <t xml:space="preserve"> motor )                                 
</t>
    </r>
    <r>
      <rPr>
        <b/>
        <sz val="8"/>
        <rFont val="宋体"/>
        <charset val="134"/>
      </rPr>
      <t>防撞前杠</t>
    </r>
    <r>
      <rPr>
        <b/>
        <sz val="8"/>
        <rFont val="Arial"/>
        <charset val="134"/>
      </rPr>
      <t xml:space="preserve">  </t>
    </r>
    <r>
      <rPr>
        <b/>
        <sz val="8"/>
        <rFont val="宋体"/>
        <charset val="134"/>
      </rPr>
      <t>遥控</t>
    </r>
    <r>
      <rPr>
        <b/>
        <sz val="8"/>
        <rFont val="Arial"/>
        <charset val="134"/>
      </rPr>
      <t xml:space="preserve"> </t>
    </r>
    <r>
      <rPr>
        <b/>
        <sz val="8"/>
        <rFont val="宋体"/>
        <charset val="134"/>
      </rPr>
      <t>动感音乐</t>
    </r>
    <r>
      <rPr>
        <b/>
        <sz val="8"/>
        <rFont val="Arial"/>
        <charset val="134"/>
      </rPr>
      <t xml:space="preserve"> </t>
    </r>
    <r>
      <rPr>
        <b/>
        <sz val="8"/>
        <rFont val="宋体"/>
        <charset val="134"/>
      </rPr>
      <t>早教</t>
    </r>
    <r>
      <rPr>
        <b/>
        <sz val="8"/>
        <rFont val="Arial"/>
        <charset val="134"/>
      </rPr>
      <t xml:space="preserve"> USB</t>
    </r>
    <r>
      <rPr>
        <b/>
        <sz val="8"/>
        <rFont val="宋体"/>
        <charset val="134"/>
      </rPr>
      <t>接口</t>
    </r>
    <r>
      <rPr>
        <b/>
        <sz val="8"/>
        <rFont val="Arial"/>
        <charset val="134"/>
      </rPr>
      <t xml:space="preserve">
Anti-collision front bar remote control dynamic music early education USB interface</t>
    </r>
  </si>
  <si>
    <r>
      <rPr>
        <b/>
        <sz val="9"/>
        <rFont val="Arial"/>
        <charset val="134"/>
      </rPr>
      <t>600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</si>
  <si>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红，蓝，深绿，浅绿</t>
    </r>
    <r>
      <rPr>
        <b/>
        <sz val="10"/>
        <rFont val="Arial"/>
        <charset val="134"/>
      </rPr>
      <t xml:space="preserve">                    
Red, blue, dark green, light green</t>
    </r>
  </si>
  <si>
    <t>6KG       
7KG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</si>
  <si>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音乐</t>
    </r>
    <r>
      <rPr>
        <b/>
        <sz val="8"/>
        <rFont val="Arial"/>
        <charset val="134"/>
      </rPr>
      <t xml:space="preserve"> </t>
    </r>
    <r>
      <rPr>
        <b/>
        <sz val="8"/>
        <rFont val="宋体"/>
        <charset val="134"/>
      </rPr>
      <t>，早教</t>
    </r>
    <r>
      <rPr>
        <b/>
        <sz val="8"/>
        <rFont val="Arial"/>
        <charset val="134"/>
      </rPr>
      <t xml:space="preserve"> </t>
    </r>
    <r>
      <rPr>
        <b/>
        <sz val="8"/>
        <rFont val="宋体"/>
        <charset val="134"/>
      </rPr>
      <t>，仿真炫酷车型，</t>
    </r>
    <r>
      <rPr>
        <b/>
        <sz val="8"/>
        <rFont val="Arial"/>
        <charset val="134"/>
      </rPr>
      <t>LED</t>
    </r>
    <r>
      <rPr>
        <b/>
        <sz val="8"/>
        <rFont val="宋体"/>
        <charset val="134"/>
      </rPr>
      <t>大灯</t>
    </r>
    <r>
      <rPr>
        <b/>
        <sz val="8"/>
        <rFont val="Arial"/>
        <charset val="134"/>
      </rPr>
      <t xml:space="preserve">
Music, early education, simulation cool car, LED headlights</t>
    </r>
  </si>
  <si>
    <r>
      <rPr>
        <b/>
        <sz val="9"/>
        <rFont val="Arial"/>
        <charset val="134"/>
      </rPr>
      <t>600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</si>
  <si>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+ 6V390*2 </t>
    </r>
    <r>
      <rPr>
        <b/>
        <sz val="8"/>
        <color rgb="FFFF0000"/>
        <rFont val="宋体"/>
        <charset val="134"/>
      </rPr>
      <t>电机</t>
    </r>
    <r>
      <rPr>
        <b/>
        <sz val="8"/>
        <color rgb="FFFF0000"/>
        <rFont val="Arial"/>
        <charset val="134"/>
      </rPr>
      <t xml:space="preserve"> motor )                                 
</t>
    </r>
    <r>
      <rPr>
        <b/>
        <sz val="8"/>
        <rFont val="宋体"/>
        <charset val="134"/>
      </rPr>
      <t>音乐</t>
    </r>
    <r>
      <rPr>
        <b/>
        <sz val="8"/>
        <rFont val="Arial"/>
        <charset val="134"/>
      </rPr>
      <t xml:space="preserve"> </t>
    </r>
    <r>
      <rPr>
        <b/>
        <sz val="8"/>
        <rFont val="宋体"/>
        <charset val="134"/>
      </rPr>
      <t>，早教</t>
    </r>
    <r>
      <rPr>
        <b/>
        <sz val="8"/>
        <rFont val="Arial"/>
        <charset val="134"/>
      </rPr>
      <t xml:space="preserve"> </t>
    </r>
    <r>
      <rPr>
        <b/>
        <sz val="8"/>
        <rFont val="宋体"/>
        <charset val="134"/>
      </rPr>
      <t>，仿真炫酷车型，</t>
    </r>
    <r>
      <rPr>
        <b/>
        <sz val="8"/>
        <rFont val="Arial"/>
        <charset val="134"/>
      </rPr>
      <t>LED</t>
    </r>
    <r>
      <rPr>
        <b/>
        <sz val="8"/>
        <rFont val="宋体"/>
        <charset val="134"/>
      </rPr>
      <t>大灯</t>
    </r>
    <r>
      <rPr>
        <b/>
        <sz val="8"/>
        <rFont val="Arial"/>
        <charset val="134"/>
      </rPr>
      <t xml:space="preserve">
Music, early education, simulation cool car, LED headlights</t>
    </r>
  </si>
  <si>
    <r>
      <rPr>
        <b/>
        <sz val="9"/>
        <rFont val="Arial"/>
        <charset val="134"/>
      </rPr>
      <t>600S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</si>
  <si>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85*35*65CM</t>
  </si>
  <si>
    <r>
      <rPr>
        <b/>
        <sz val="9"/>
        <rFont val="Arial"/>
        <charset val="134"/>
      </rPr>
      <t>600S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</si>
  <si>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9"/>
        <rFont val="Arial"/>
        <charset val="134"/>
      </rPr>
      <t>1600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</si>
  <si>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85*45*50CM</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</si>
  <si>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早教</t>
    </r>
    <r>
      <rPr>
        <b/>
        <sz val="8"/>
        <rFont val="Arial"/>
        <charset val="134"/>
      </rPr>
      <t xml:space="preserve"> </t>
    </r>
    <r>
      <rPr>
        <b/>
        <sz val="8"/>
        <rFont val="宋体"/>
        <charset val="134"/>
      </rPr>
      <t>，英语故事，儿歌，</t>
    </r>
    <r>
      <rPr>
        <b/>
        <sz val="8"/>
        <rFont val="Arial"/>
        <charset val="134"/>
      </rPr>
      <t>USB</t>
    </r>
    <r>
      <rPr>
        <b/>
        <sz val="8"/>
        <rFont val="宋体"/>
        <charset val="134"/>
      </rPr>
      <t>，</t>
    </r>
    <r>
      <rPr>
        <b/>
        <sz val="8"/>
        <rFont val="Arial"/>
        <charset val="134"/>
      </rPr>
      <t>MP3</t>
    </r>
    <r>
      <rPr>
        <b/>
        <sz val="8"/>
        <rFont val="宋体"/>
        <charset val="134"/>
      </rPr>
      <t>插口，炫酷音乐，</t>
    </r>
    <r>
      <rPr>
        <b/>
        <sz val="8"/>
        <rFont val="Arial"/>
        <charset val="134"/>
      </rPr>
      <t xml:space="preserve"> </t>
    </r>
    <r>
      <rPr>
        <b/>
        <sz val="8"/>
        <rFont val="宋体"/>
        <charset val="134"/>
      </rPr>
      <t>车身带有珠光，</t>
    </r>
    <r>
      <rPr>
        <b/>
        <sz val="8"/>
        <rFont val="Arial"/>
        <charset val="134"/>
      </rPr>
      <t xml:space="preserve">
LED</t>
    </r>
    <r>
      <rPr>
        <b/>
        <sz val="8"/>
        <rFont val="宋体"/>
        <charset val="134"/>
      </rPr>
      <t>灯光</t>
    </r>
    <r>
      <rPr>
        <b/>
        <sz val="8"/>
        <rFont val="Arial"/>
        <charset val="134"/>
      </rPr>
      <t>Early education, English stories, children's songs, USB, MP3 jack, cool music, body with pearl, LED lighting</t>
    </r>
  </si>
  <si>
    <r>
      <rPr>
        <b/>
        <sz val="8"/>
        <color rgb="FFFF0000"/>
        <rFont val="方正粗黑宋简体"/>
        <charset val="134"/>
      </rPr>
      <t>皮座椅</t>
    </r>
    <r>
      <rPr>
        <b/>
        <sz val="8"/>
        <color rgb="FFFF0000"/>
        <rFont val="Arial"/>
        <charset val="134"/>
      </rPr>
      <t xml:space="preserve">Leather seats+7RMB                                            </t>
    </r>
    <r>
      <rPr>
        <b/>
        <sz val="8"/>
        <color rgb="FFFF0000"/>
        <rFont val="方正粗黑宋简体"/>
        <charset val="134"/>
      </rPr>
      <t>遥控</t>
    </r>
    <r>
      <rPr>
        <b/>
        <sz val="8"/>
        <color rgb="FFFF0000"/>
        <rFont val="Arial"/>
        <charset val="134"/>
      </rPr>
      <t xml:space="preserve">Remote control+25RMB  </t>
    </r>
  </si>
  <si>
    <r>
      <rPr>
        <b/>
        <sz val="9"/>
        <rFont val="Arial"/>
        <charset val="134"/>
      </rPr>
      <t>1600
6V7A*1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</si>
  <si>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早教</t>
    </r>
    <r>
      <rPr>
        <b/>
        <sz val="8"/>
        <rFont val="Arial"/>
        <charset val="134"/>
      </rPr>
      <t xml:space="preserve"> </t>
    </r>
    <r>
      <rPr>
        <b/>
        <sz val="8"/>
        <rFont val="宋体"/>
        <charset val="134"/>
      </rPr>
      <t>，英语故事，儿歌，</t>
    </r>
    <r>
      <rPr>
        <b/>
        <sz val="8"/>
        <rFont val="Arial"/>
        <charset val="134"/>
      </rPr>
      <t>USB</t>
    </r>
    <r>
      <rPr>
        <b/>
        <sz val="8"/>
        <rFont val="宋体"/>
        <charset val="134"/>
      </rPr>
      <t>，</t>
    </r>
    <r>
      <rPr>
        <b/>
        <sz val="8"/>
        <rFont val="Arial"/>
        <charset val="134"/>
      </rPr>
      <t>MP3</t>
    </r>
    <r>
      <rPr>
        <b/>
        <sz val="8"/>
        <rFont val="宋体"/>
        <charset val="134"/>
      </rPr>
      <t>插口，炫酷音乐，</t>
    </r>
    <r>
      <rPr>
        <b/>
        <sz val="8"/>
        <rFont val="Arial"/>
        <charset val="134"/>
      </rPr>
      <t xml:space="preserve"> </t>
    </r>
    <r>
      <rPr>
        <b/>
        <sz val="8"/>
        <rFont val="宋体"/>
        <charset val="134"/>
      </rPr>
      <t>车身带有珠光，</t>
    </r>
    <r>
      <rPr>
        <b/>
        <sz val="8"/>
        <rFont val="Arial"/>
        <charset val="134"/>
      </rPr>
      <t xml:space="preserve">
LED</t>
    </r>
    <r>
      <rPr>
        <b/>
        <sz val="8"/>
        <rFont val="宋体"/>
        <charset val="134"/>
      </rPr>
      <t>灯光</t>
    </r>
    <r>
      <rPr>
        <b/>
        <sz val="8"/>
        <rFont val="Arial"/>
        <charset val="134"/>
      </rPr>
      <t>Early education, English stories, children's songs, USB, MP3 jack, cool music, body with pearl, LED lighting</t>
    </r>
  </si>
  <si>
    <r>
      <rPr>
        <b/>
        <sz val="9"/>
        <rFont val="宋体"/>
        <charset val="134"/>
      </rPr>
      <t>太空人</t>
    </r>
    <r>
      <rPr>
        <b/>
        <sz val="9"/>
        <rFont val="Arial"/>
        <charset val="134"/>
      </rPr>
      <t xml:space="preserve">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</si>
  <si>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粉，兰，绿</t>
    </r>
    <r>
      <rPr>
        <b/>
        <sz val="10"/>
        <rFont val="Arial"/>
        <charset val="134"/>
      </rPr>
      <t>,                  Pink, blue, green,</t>
    </r>
  </si>
  <si>
    <t>93*42*58CM</t>
  </si>
  <si>
    <t>11.5KG       
13KG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</si>
  <si>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t>
    </r>
    <r>
      <rPr>
        <b/>
        <sz val="8"/>
        <rFont val="Arial"/>
        <charset val="134"/>
      </rPr>
      <t xml:space="preserve">  </t>
    </r>
    <r>
      <rPr>
        <b/>
        <sz val="8"/>
        <rFont val="宋体"/>
        <charset val="134"/>
      </rPr>
      <t>，防滑轮胎</t>
    </r>
    <r>
      <rPr>
        <b/>
        <sz val="8"/>
        <rFont val="Arial"/>
        <charset val="134"/>
      </rPr>
      <t xml:space="preserve"> </t>
    </r>
    <r>
      <rPr>
        <b/>
        <sz val="8"/>
        <rFont val="宋体"/>
        <charset val="134"/>
      </rPr>
      <t>，头灯防太空灯光，蓝牙，</t>
    </r>
    <r>
      <rPr>
        <b/>
        <sz val="8"/>
        <rFont val="Arial"/>
        <charset val="134"/>
      </rPr>
      <t xml:space="preserve">
Music, early education, simulation cool car, LED headlights, anti-skid tires, headlights anti-space lights, Bluetooth,</t>
    </r>
  </si>
  <si>
    <r>
      <rPr>
        <b/>
        <sz val="9"/>
        <rFont val="宋体"/>
        <charset val="134"/>
      </rPr>
      <t>太空人</t>
    </r>
    <r>
      <rPr>
        <b/>
        <sz val="9"/>
        <rFont val="Arial"/>
        <charset val="134"/>
      </rPr>
      <t xml:space="preserve">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</si>
  <si>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+ 6V390*2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t>
    </r>
    <r>
      <rPr>
        <b/>
        <sz val="8"/>
        <rFont val="Arial"/>
        <charset val="134"/>
      </rPr>
      <t xml:space="preserve">  </t>
    </r>
    <r>
      <rPr>
        <b/>
        <sz val="8"/>
        <rFont val="宋体"/>
        <charset val="134"/>
      </rPr>
      <t>，防滑轮胎</t>
    </r>
    <r>
      <rPr>
        <b/>
        <sz val="8"/>
        <rFont val="Arial"/>
        <charset val="134"/>
      </rPr>
      <t xml:space="preserve"> </t>
    </r>
    <r>
      <rPr>
        <b/>
        <sz val="8"/>
        <rFont val="宋体"/>
        <charset val="134"/>
      </rPr>
      <t>，头灯防太空灯光，蓝牙，</t>
    </r>
    <r>
      <rPr>
        <b/>
        <sz val="8"/>
        <rFont val="Arial"/>
        <charset val="134"/>
      </rPr>
      <t xml:space="preserve">
Music, early education, simulation cool car, LED headlights, anti-skid tires, headlights anti-space lights, Bluetooth,</t>
    </r>
  </si>
  <si>
    <r>
      <rPr>
        <b/>
        <sz val="9"/>
        <rFont val="Arial"/>
        <charset val="134"/>
      </rPr>
      <t>6616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</si>
  <si>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t>85*42*58CM</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</si>
  <si>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超大屏定制蓝牙播放器，</t>
    </r>
    <r>
      <rPr>
        <b/>
        <sz val="8"/>
        <rFont val="Arial"/>
        <charset val="134"/>
      </rPr>
      <t>USB</t>
    </r>
    <r>
      <rPr>
        <b/>
        <sz val="8"/>
        <rFont val="宋体"/>
        <charset val="134"/>
      </rPr>
      <t>功能，</t>
    </r>
    <r>
      <rPr>
        <b/>
        <sz val="8"/>
        <rFont val="Arial"/>
        <charset val="134"/>
      </rPr>
      <t>MP3</t>
    </r>
    <r>
      <rPr>
        <b/>
        <sz val="8"/>
        <rFont val="宋体"/>
        <charset val="134"/>
      </rPr>
      <t>功能，连接手机功能，早教，音乐，灯光</t>
    </r>
    <r>
      <rPr>
        <b/>
        <sz val="8"/>
        <rFont val="Arial"/>
        <charset val="134"/>
      </rPr>
      <t xml:space="preserve"> </t>
    </r>
    <r>
      <rPr>
        <b/>
        <sz val="8"/>
        <rFont val="宋体"/>
        <charset val="134"/>
      </rPr>
      <t>，模式运动功能</t>
    </r>
    <r>
      <rPr>
        <b/>
        <sz val="8"/>
        <rFont val="Arial"/>
        <charset val="134"/>
      </rPr>
      <t>,
Super large screen custom Bluetooth player, USB function, MP3 function, connect mobile phone function, early education, music, lighting, mode motion function,</t>
    </r>
  </si>
  <si>
    <r>
      <rPr>
        <b/>
        <sz val="9"/>
        <rFont val="Arial"/>
        <charset val="134"/>
      </rPr>
      <t>6619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</si>
  <si>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粉，黄，蓝，</t>
    </r>
    <r>
      <rPr>
        <b/>
        <sz val="10"/>
        <rFont val="Arial"/>
        <charset val="134"/>
      </rPr>
      <t xml:space="preserve">
Pink, yellow, blue,</t>
    </r>
  </si>
  <si>
    <t>11KG       
13KG</t>
  </si>
  <si>
    <r>
      <rPr>
        <b/>
        <sz val="9"/>
        <rFont val="Arial"/>
        <charset val="134"/>
      </rPr>
      <t>6619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</si>
  <si>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9"/>
        <rFont val="宋体"/>
        <charset val="134"/>
      </rPr>
      <t>太空熊</t>
    </r>
    <r>
      <rPr>
        <b/>
        <sz val="9"/>
        <rFont val="Arial"/>
        <charset val="134"/>
      </rPr>
      <t xml:space="preserve">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</si>
  <si>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粉，灰</t>
    </r>
    <r>
      <rPr>
        <b/>
        <sz val="10"/>
        <rFont val="Arial"/>
        <charset val="134"/>
      </rPr>
      <t xml:space="preserve">
pink, gray</t>
    </r>
  </si>
  <si>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大灯，防滑轮胎</t>
    </r>
    <r>
      <rPr>
        <b/>
        <sz val="8"/>
        <rFont val="Arial"/>
        <charset val="134"/>
      </rPr>
      <t xml:space="preserve"> </t>
    </r>
    <r>
      <rPr>
        <b/>
        <sz val="8"/>
        <rFont val="宋体"/>
        <charset val="134"/>
      </rPr>
      <t>，内部灯光，</t>
    </r>
    <r>
      <rPr>
        <b/>
        <sz val="8"/>
        <rFont val="Arial"/>
        <charset val="134"/>
      </rPr>
      <t xml:space="preserve">
Music, early education, simulation cool car, LED headlights, non-skid tires, interior lighting,</t>
    </r>
  </si>
  <si>
    <r>
      <rPr>
        <b/>
        <sz val="9"/>
        <rFont val="宋体"/>
        <charset val="134"/>
      </rPr>
      <t>太空熊</t>
    </r>
    <r>
      <rPr>
        <b/>
        <sz val="9"/>
        <rFont val="Arial"/>
        <charset val="134"/>
      </rPr>
      <t xml:space="preserve">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</si>
  <si>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+ 6V390*2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大灯，防滑轮胎</t>
    </r>
    <r>
      <rPr>
        <b/>
        <sz val="8"/>
        <rFont val="Arial"/>
        <charset val="134"/>
      </rPr>
      <t xml:space="preserve"> </t>
    </r>
    <r>
      <rPr>
        <b/>
        <sz val="8"/>
        <rFont val="宋体"/>
        <charset val="134"/>
      </rPr>
      <t>，内部灯光，</t>
    </r>
    <r>
      <rPr>
        <b/>
        <sz val="8"/>
        <rFont val="Arial"/>
        <charset val="134"/>
      </rPr>
      <t xml:space="preserve">
Music, early education, simulation cool car, LED headlights, non-skid tires, interior lighting,</t>
    </r>
  </si>
  <si>
    <r>
      <rPr>
        <b/>
        <sz val="9"/>
        <rFont val="Arial"/>
        <charset val="134"/>
      </rPr>
      <t>9118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</si>
  <si>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粉，绿，</t>
    </r>
    <r>
      <rPr>
        <b/>
        <sz val="10"/>
        <rFont val="Arial"/>
        <charset val="134"/>
      </rPr>
      <t xml:space="preserve">
Pink, green, </t>
    </r>
  </si>
  <si>
    <t>11KG       
12.5KG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</si>
  <si>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大灯，防滑轮胎</t>
    </r>
    <r>
      <rPr>
        <b/>
        <sz val="8"/>
        <rFont val="Arial"/>
        <charset val="134"/>
      </rPr>
      <t xml:space="preserve"> </t>
    </r>
    <r>
      <rPr>
        <b/>
        <sz val="8"/>
        <rFont val="宋体"/>
        <charset val="134"/>
      </rPr>
      <t>，灯光，</t>
    </r>
    <r>
      <rPr>
        <b/>
        <sz val="8"/>
        <rFont val="Arial"/>
        <charset val="134"/>
      </rPr>
      <t xml:space="preserve">
Music, early education, simulation cool car, LED headlights, non-skid tires,  lighting,</t>
    </r>
  </si>
  <si>
    <r>
      <rPr>
        <b/>
        <sz val="9"/>
        <rFont val="Arial"/>
        <charset val="134"/>
      </rPr>
      <t>9118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</si>
  <si>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+ 6V390*2 </t>
    </r>
    <r>
      <rPr>
        <b/>
        <sz val="8"/>
        <color rgb="FFFF0000"/>
        <rFont val="宋体"/>
        <charset val="134"/>
      </rPr>
      <t>电机</t>
    </r>
    <r>
      <rPr>
        <b/>
        <sz val="8"/>
        <color rgb="FFFF0000"/>
        <rFont val="Arial"/>
        <charset val="134"/>
      </rPr>
      <t xml:space="preserve"> motor )                                 
</t>
    </r>
    <r>
      <rPr>
        <b/>
        <sz val="8"/>
        <rFont val="宋体"/>
        <charset val="134"/>
      </rPr>
      <t>音乐，早教</t>
    </r>
    <r>
      <rPr>
        <b/>
        <sz val="8"/>
        <rFont val="Arial"/>
        <charset val="134"/>
      </rPr>
      <t xml:space="preserve"> </t>
    </r>
    <r>
      <rPr>
        <b/>
        <sz val="8"/>
        <rFont val="宋体"/>
        <charset val="134"/>
      </rPr>
      <t>，仿真炫酷车型，</t>
    </r>
    <r>
      <rPr>
        <b/>
        <sz val="8"/>
        <rFont val="Arial"/>
        <charset val="134"/>
      </rPr>
      <t>LED</t>
    </r>
    <r>
      <rPr>
        <b/>
        <sz val="8"/>
        <rFont val="宋体"/>
        <charset val="134"/>
      </rPr>
      <t>大灯，防滑轮胎</t>
    </r>
    <r>
      <rPr>
        <b/>
        <sz val="8"/>
        <rFont val="Arial"/>
        <charset val="134"/>
      </rPr>
      <t xml:space="preserve"> </t>
    </r>
    <r>
      <rPr>
        <b/>
        <sz val="8"/>
        <rFont val="宋体"/>
        <charset val="134"/>
      </rPr>
      <t>，灯光，</t>
    </r>
    <r>
      <rPr>
        <b/>
        <sz val="8"/>
        <rFont val="Arial"/>
        <charset val="134"/>
      </rPr>
      <t xml:space="preserve">
Music, early education, simulation cool car, LED headlights, non-skid tires,  lighting,</t>
    </r>
  </si>
  <si>
    <r>
      <rPr>
        <b/>
        <sz val="9"/>
        <rFont val="Arial"/>
        <charset val="134"/>
      </rPr>
      <t>9168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</si>
  <si>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黄色</t>
    </r>
    <r>
      <rPr>
        <b/>
        <sz val="10"/>
        <rFont val="Arial"/>
        <charset val="134"/>
      </rPr>
      <t xml:space="preserve">   
yellow </t>
    </r>
  </si>
  <si>
    <t>85*42*50CM</t>
  </si>
  <si>
    <t>10.5KG       
12.5KG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</si>
  <si>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+ 6V390*1 </t>
    </r>
    <r>
      <rPr>
        <b/>
        <sz val="8"/>
        <color rgb="FFFF0000"/>
        <rFont val="宋体"/>
        <charset val="134"/>
      </rPr>
      <t>电机</t>
    </r>
    <r>
      <rPr>
        <b/>
        <sz val="8"/>
        <color rgb="FFFF0000"/>
        <rFont val="Arial"/>
        <charset val="134"/>
      </rPr>
      <t xml:space="preserve"> motor )                                 
</t>
    </r>
    <r>
      <rPr>
        <b/>
        <sz val="8"/>
        <rFont val="宋体"/>
        <charset val="134"/>
      </rPr>
      <t>灯光，音乐</t>
    </r>
    <r>
      <rPr>
        <b/>
        <sz val="8"/>
        <rFont val="Arial"/>
        <charset val="134"/>
      </rPr>
      <t xml:space="preserve"> </t>
    </r>
    <r>
      <rPr>
        <b/>
        <sz val="8"/>
        <rFont val="宋体"/>
        <charset val="134"/>
      </rPr>
      <t>，早教播放器，</t>
    </r>
    <r>
      <rPr>
        <b/>
        <sz val="8"/>
        <rFont val="Arial"/>
        <charset val="134"/>
      </rPr>
      <t xml:space="preserve">
Lighting and music</t>
    </r>
    <r>
      <rPr>
        <b/>
        <sz val="8"/>
        <rFont val="宋体"/>
        <charset val="134"/>
      </rPr>
      <t>，</t>
    </r>
    <r>
      <rPr>
        <b/>
        <sz val="8"/>
        <rFont val="Arial"/>
        <charset val="134"/>
      </rPr>
      <t>Early learning player</t>
    </r>
  </si>
  <si>
    <t>XD</t>
  </si>
  <si>
    <r>
      <rPr>
        <b/>
        <sz val="9"/>
        <rFont val="Arial"/>
        <charset val="134"/>
      </rPr>
      <t>188A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</si>
  <si>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9"/>
        <rFont val="Arial"/>
        <charset val="134"/>
      </rPr>
      <t>2588</t>
    </r>
    <r>
      <rPr>
        <b/>
        <sz val="9"/>
        <rFont val="宋体"/>
        <charset val="134"/>
      </rPr>
      <t>（</t>
    </r>
    <r>
      <rPr>
        <b/>
        <sz val="9"/>
        <rFont val="Arial"/>
        <charset val="134"/>
      </rPr>
      <t>288</t>
    </r>
    <r>
      <rPr>
        <b/>
        <sz val="9"/>
        <rFont val="宋体"/>
        <charset val="134"/>
      </rPr>
      <t>）</t>
    </r>
    <r>
      <rPr>
        <b/>
        <sz val="9"/>
        <rFont val="Arial"/>
        <charset val="134"/>
      </rPr>
      <t xml:space="preserve">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6V380*1</t>
    </r>
    <r>
      <rPr>
        <b/>
        <sz val="9"/>
        <rFont val="Arial"/>
        <charset val="134"/>
      </rPr>
      <t xml:space="preserve"> </t>
    </r>
    <r>
      <rPr>
        <b/>
        <sz val="9"/>
        <rFont val="宋体"/>
        <charset val="134"/>
      </rPr>
      <t>电机</t>
    </r>
    <r>
      <rPr>
        <b/>
        <sz val="9"/>
        <rFont val="Arial"/>
        <charset val="134"/>
      </rPr>
      <t xml:space="preserve"> motor </t>
    </r>
  </si>
  <si>
    <r>
      <rPr>
        <b/>
        <sz val="10"/>
        <rFont val="宋体"/>
        <charset val="134"/>
      </rPr>
      <t>红，白，浅绿</t>
    </r>
    <r>
      <rPr>
        <b/>
        <sz val="10"/>
        <rFont val="Arial"/>
        <charset val="134"/>
      </rPr>
      <t xml:space="preserve">,
</t>
    </r>
    <r>
      <rPr>
        <b/>
        <sz val="10"/>
        <rFont val="宋体"/>
        <charset val="134"/>
      </rPr>
      <t>黑，深绿，</t>
    </r>
    <r>
      <rPr>
        <b/>
        <sz val="10"/>
        <rFont val="Arial"/>
        <charset val="134"/>
      </rPr>
      <t xml:space="preserve">                  Red, white, light green,
Black, dark green</t>
    </r>
  </si>
  <si>
    <t>93*63*48CM</t>
  </si>
  <si>
    <t>7.5KG       
8.6KG</t>
  </si>
  <si>
    <r>
      <rPr>
        <b/>
        <sz val="9"/>
        <rFont val="Arial"/>
        <charset val="134"/>
      </rPr>
      <t>2588</t>
    </r>
    <r>
      <rPr>
        <b/>
        <sz val="9"/>
        <rFont val="宋体"/>
        <charset val="134"/>
      </rPr>
      <t>（</t>
    </r>
    <r>
      <rPr>
        <b/>
        <sz val="9"/>
        <rFont val="Arial"/>
        <charset val="134"/>
      </rPr>
      <t>288</t>
    </r>
    <r>
      <rPr>
        <b/>
        <sz val="9"/>
        <rFont val="宋体"/>
        <charset val="134"/>
      </rPr>
      <t>）</t>
    </r>
    <r>
      <rPr>
        <b/>
        <sz val="9"/>
        <rFont val="Arial"/>
        <charset val="134"/>
      </rPr>
      <t xml:space="preserve">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</si>
  <si>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9"/>
        <rFont val="Arial"/>
        <charset val="134"/>
      </rPr>
      <t>2588</t>
    </r>
    <r>
      <rPr>
        <b/>
        <sz val="9"/>
        <rFont val="宋体"/>
        <charset val="134"/>
      </rPr>
      <t>（</t>
    </r>
    <r>
      <rPr>
        <b/>
        <sz val="9"/>
        <rFont val="Arial"/>
        <charset val="134"/>
      </rPr>
      <t>288</t>
    </r>
    <r>
      <rPr>
        <b/>
        <sz val="9"/>
        <rFont val="宋体"/>
        <charset val="134"/>
      </rPr>
      <t>）</t>
    </r>
    <r>
      <rPr>
        <b/>
        <sz val="9"/>
        <rFont val="Arial"/>
        <charset val="134"/>
      </rPr>
      <t xml:space="preserve">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</si>
  <si>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Lead-acid battery + 6V380*2</t>
    </r>
    <r>
      <rPr>
        <b/>
        <sz val="8"/>
        <color rgb="FFFF0000"/>
        <rFont val="宋体"/>
        <charset val="134"/>
      </rPr>
      <t>电机</t>
    </r>
    <r>
      <rPr>
        <b/>
        <sz val="8"/>
        <color rgb="FFFF0000"/>
        <rFont val="Arial"/>
        <charset val="134"/>
      </rPr>
      <t xml:space="preserve"> motor )                                 
</t>
    </r>
    <r>
      <rPr>
        <b/>
        <sz val="8"/>
        <rFont val="宋体"/>
        <charset val="134"/>
      </rPr>
      <t>灯光，音乐</t>
    </r>
    <r>
      <rPr>
        <b/>
        <sz val="8"/>
        <rFont val="Arial"/>
        <charset val="134"/>
      </rPr>
      <t xml:space="preserve"> </t>
    </r>
    <r>
      <rPr>
        <b/>
        <sz val="8"/>
        <rFont val="宋体"/>
        <charset val="134"/>
      </rPr>
      <t>，早教播放器，</t>
    </r>
    <r>
      <rPr>
        <b/>
        <sz val="8"/>
        <rFont val="Arial"/>
        <charset val="134"/>
      </rPr>
      <t xml:space="preserve">
Lighting and music</t>
    </r>
    <r>
      <rPr>
        <b/>
        <sz val="8"/>
        <rFont val="宋体"/>
        <charset val="134"/>
      </rPr>
      <t>，</t>
    </r>
    <r>
      <rPr>
        <b/>
        <sz val="8"/>
        <rFont val="Arial"/>
        <charset val="134"/>
      </rPr>
      <t>Early learning player</t>
    </r>
  </si>
  <si>
    <t>QK TD</t>
  </si>
  <si>
    <r>
      <rPr>
        <b/>
        <sz val="10"/>
        <rFont val="Arial"/>
        <charset val="134"/>
      </rPr>
      <t xml:space="preserve">305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6V390*2</t>
    </r>
    <r>
      <rPr>
        <b/>
        <sz val="10"/>
        <rFont val="Arial"/>
        <charset val="134"/>
      </rPr>
      <t xml:space="preserve"> </t>
    </r>
    <r>
      <rPr>
        <b/>
        <sz val="10"/>
        <rFont val="宋体"/>
        <charset val="134"/>
      </rPr>
      <t>电机</t>
    </r>
    <r>
      <rPr>
        <b/>
        <sz val="10"/>
        <rFont val="Arial"/>
        <charset val="134"/>
      </rPr>
      <t xml:space="preserve"> motor 
</t>
    </r>
    <r>
      <rPr>
        <b/>
        <sz val="10"/>
        <rFont val="宋体"/>
        <charset val="134"/>
      </rPr>
      <t>充气轮胎</t>
    </r>
    <r>
      <rPr>
        <b/>
        <sz val="10"/>
        <rFont val="Arial"/>
        <charset val="134"/>
      </rPr>
      <t xml:space="preserve">
</t>
    </r>
    <r>
      <rPr>
        <b/>
        <sz val="10"/>
        <color rgb="FFFF0000"/>
        <rFont val="Arial"/>
        <charset val="134"/>
      </rPr>
      <t>Pneumatic tyre</t>
    </r>
  </si>
  <si>
    <r>
      <rPr>
        <b/>
        <sz val="10"/>
        <rFont val="宋体"/>
        <charset val="134"/>
      </rPr>
      <t>红</t>
    </r>
    <r>
      <rPr>
        <b/>
        <sz val="10"/>
        <rFont val="Arial"/>
        <charset val="134"/>
      </rPr>
      <t xml:space="preserve"> Red
</t>
    </r>
    <r>
      <rPr>
        <b/>
        <sz val="10"/>
        <rFont val="宋体"/>
        <charset val="134"/>
      </rPr>
      <t>桔</t>
    </r>
    <r>
      <rPr>
        <b/>
        <sz val="10"/>
        <rFont val="Arial"/>
        <charset val="134"/>
      </rPr>
      <t xml:space="preserve"> Orange
</t>
    </r>
    <r>
      <rPr>
        <b/>
        <sz val="10"/>
        <rFont val="宋体"/>
        <charset val="134"/>
      </rPr>
      <t>绿</t>
    </r>
    <r>
      <rPr>
        <b/>
        <sz val="10"/>
        <rFont val="Arial"/>
        <charset val="134"/>
      </rPr>
      <t xml:space="preserve"> Green
</t>
    </r>
    <r>
      <rPr>
        <b/>
        <sz val="10"/>
        <rFont val="宋体"/>
        <charset val="134"/>
      </rPr>
      <t>蓝</t>
    </r>
    <r>
      <rPr>
        <b/>
        <sz val="10"/>
        <rFont val="Arial"/>
        <charset val="134"/>
      </rPr>
      <t xml:space="preserve">  Blue</t>
    </r>
  </si>
  <si>
    <t>96*56*48CM</t>
  </si>
  <si>
    <t>8.5KG       
9.5KG</t>
  </si>
  <si>
    <r>
      <rPr>
        <b/>
        <sz val="10"/>
        <rFont val="宋体"/>
        <charset val="134"/>
      </rPr>
      <t>采用单电单驱，前后为塑料轮，有灯光、早教音乐、</t>
    </r>
    <r>
      <rPr>
        <b/>
        <sz val="10"/>
        <rFont val="Arial"/>
        <charset val="134"/>
      </rPr>
      <t>USB</t>
    </r>
    <r>
      <rPr>
        <b/>
        <sz val="10"/>
        <rFont val="宋体"/>
        <charset val="134"/>
      </rPr>
      <t>插口，有蓝牙。</t>
    </r>
    <r>
      <rPr>
        <b/>
        <sz val="10"/>
        <color rgb="FFFF0000"/>
        <rFont val="Arial"/>
        <charset val="134"/>
      </rPr>
      <t xml:space="preserve">
It adopts a single motor single drive system. The front and rear are made of plastic wheels. It is equipped with lights, early education music, USB port and Bluetooth.</t>
    </r>
  </si>
  <si>
    <r>
      <rPr>
        <b/>
        <sz val="9"/>
        <color rgb="FFFF0000"/>
        <rFont val="宋体"/>
        <charset val="134"/>
      </rPr>
      <t>皮座椅</t>
    </r>
    <r>
      <rPr>
        <b/>
        <sz val="9"/>
        <color rgb="FFFF0000"/>
        <rFont val="Arial"/>
        <charset val="134"/>
      </rPr>
      <t xml:space="preserve">Leather seats+15RMB                             
</t>
    </r>
  </si>
  <si>
    <r>
      <rPr>
        <b/>
        <sz val="10"/>
        <rFont val="Arial"/>
        <charset val="134"/>
      </rPr>
      <t xml:space="preserve">305
</t>
    </r>
    <r>
      <rPr>
        <b/>
        <sz val="10"/>
        <color rgb="FFFF0000"/>
        <rFont val="Arial"/>
        <charset val="134"/>
      </rPr>
      <t>6V7A*1</t>
    </r>
    <r>
      <rPr>
        <b/>
        <sz val="10"/>
        <rFont val="宋体"/>
        <charset val="134"/>
      </rPr>
      <t>铅酸电池</t>
    </r>
    <r>
      <rPr>
        <b/>
        <sz val="10"/>
        <rFont val="Arial"/>
        <charset val="134"/>
      </rPr>
      <t xml:space="preserve">
Lead-acid battery
</t>
    </r>
    <r>
      <rPr>
        <b/>
        <sz val="10"/>
        <color rgb="FFFF0000"/>
        <rFont val="Arial"/>
        <charset val="134"/>
      </rPr>
      <t>6V390*2</t>
    </r>
    <r>
      <rPr>
        <b/>
        <sz val="10"/>
        <rFont val="Arial"/>
        <charset val="134"/>
      </rPr>
      <t xml:space="preserve"> </t>
    </r>
    <r>
      <rPr>
        <b/>
        <sz val="10"/>
        <rFont val="宋体"/>
        <charset val="134"/>
      </rPr>
      <t>电机</t>
    </r>
    <r>
      <rPr>
        <b/>
        <sz val="10"/>
        <rFont val="Arial"/>
        <charset val="134"/>
      </rPr>
      <t xml:space="preserve"> motor 
</t>
    </r>
    <r>
      <rPr>
        <b/>
        <sz val="10"/>
        <rFont val="宋体"/>
        <charset val="134"/>
      </rPr>
      <t>充气轮胎</t>
    </r>
    <r>
      <rPr>
        <b/>
        <sz val="10"/>
        <rFont val="Arial"/>
        <charset val="134"/>
      </rPr>
      <t xml:space="preserve">
</t>
    </r>
    <r>
      <rPr>
        <b/>
        <sz val="10"/>
        <color rgb="FFFF0000"/>
        <rFont val="Arial"/>
        <charset val="134"/>
      </rPr>
      <t xml:space="preserve">Pneumatic tyre
</t>
    </r>
    <r>
      <rPr>
        <b/>
        <sz val="10"/>
        <rFont val="Arial"/>
        <charset val="134"/>
      </rPr>
      <t>+</t>
    </r>
    <r>
      <rPr>
        <b/>
        <sz val="10"/>
        <rFont val="宋体"/>
        <charset val="134"/>
      </rPr>
      <t>皮座椅</t>
    </r>
    <r>
      <rPr>
        <b/>
        <sz val="10"/>
        <color rgb="FFFF0000"/>
        <rFont val="Arial"/>
        <charset val="134"/>
      </rPr>
      <t xml:space="preserve">
+Leather seats</t>
    </r>
  </si>
  <si>
    <r>
      <rPr>
        <b/>
        <sz val="10"/>
        <rFont val="宋体"/>
        <charset val="134"/>
      </rPr>
      <t>采用单电双驱，前后为塑料轮，有灯光、早教音乐、</t>
    </r>
    <r>
      <rPr>
        <b/>
        <sz val="10"/>
        <rFont val="Arial"/>
        <charset val="134"/>
      </rPr>
      <t>USB</t>
    </r>
    <r>
      <rPr>
        <b/>
        <sz val="10"/>
        <rFont val="宋体"/>
        <charset val="134"/>
      </rPr>
      <t>插口，有蓝牙。</t>
    </r>
    <r>
      <rPr>
        <b/>
        <sz val="10"/>
        <color rgb="FFFF0000"/>
        <rFont val="Arial"/>
        <charset val="134"/>
      </rPr>
      <t xml:space="preserve">
It adopts single electric dual drive system. The front and rear are made of plastic wheels. It is equipped with lights, early education music, USB port and Bluetooth.</t>
    </r>
  </si>
  <si>
    <t>9.3KG       
10.3KG</t>
  </si>
  <si>
    <r>
      <rPr>
        <b/>
        <sz val="10"/>
        <rFont val="宋体"/>
        <charset val="134"/>
      </rPr>
      <t>采用单电双驱，前后为充气轮胎，有灯光、早教音乐、</t>
    </r>
    <r>
      <rPr>
        <b/>
        <sz val="10"/>
        <rFont val="Arial"/>
        <charset val="134"/>
      </rPr>
      <t>USB</t>
    </r>
    <r>
      <rPr>
        <b/>
        <sz val="10"/>
        <rFont val="宋体"/>
        <charset val="134"/>
      </rPr>
      <t>插口，有蓝牙。</t>
    </r>
    <r>
      <rPr>
        <b/>
        <sz val="10"/>
        <color rgb="FFFF0000"/>
        <rFont val="Arial"/>
        <charset val="134"/>
      </rPr>
      <t xml:space="preserve">
It adopts a single electric drive system, with pneumatic tires at the front and rear. It is equipped with lights, early education music, USB port, and Bluetooth.</t>
    </r>
  </si>
  <si>
    <r>
      <rPr>
        <b/>
        <sz val="10"/>
        <rFont val="宋体"/>
        <charset val="134"/>
      </rPr>
      <t>采用单电双驱，前后为充气轮胎，有舒适的皮座椅，有灯光、早教音乐、</t>
    </r>
    <r>
      <rPr>
        <b/>
        <sz val="10"/>
        <rFont val="Arial"/>
        <charset val="134"/>
      </rPr>
      <t>USB</t>
    </r>
    <r>
      <rPr>
        <b/>
        <sz val="10"/>
        <rFont val="宋体"/>
        <charset val="134"/>
      </rPr>
      <t>插口，有蓝牙。</t>
    </r>
    <r>
      <rPr>
        <b/>
        <sz val="10"/>
        <color rgb="FFFF0000"/>
        <rFont val="Arial"/>
        <charset val="134"/>
      </rPr>
      <t xml:space="preserve">
It adopts a single electric drive system, with pneumatic tires at the front and rear. It has comfortable leather seats, as well as lights, early education music, USB ports, and Bluetooth.</t>
    </r>
  </si>
  <si>
    <r>
      <rPr>
        <b/>
        <sz val="9"/>
        <rFont val="Arial"/>
        <charset val="134"/>
      </rPr>
      <t xml:space="preserve">306
</t>
    </r>
    <r>
      <rPr>
        <b/>
        <sz val="9"/>
        <color rgb="FFFF0000"/>
        <rFont val="Arial"/>
        <charset val="134"/>
      </rPr>
      <t>6V4.5A*2</t>
    </r>
    <r>
      <rPr>
        <b/>
        <sz val="9"/>
        <rFont val="宋体"/>
        <charset val="134"/>
      </rPr>
      <t>铅酸电池</t>
    </r>
    <r>
      <rPr>
        <b/>
        <sz val="9"/>
        <rFont val="Arial"/>
        <charset val="134"/>
      </rPr>
      <t xml:space="preserve">
Lead-acid battery
</t>
    </r>
    <r>
      <rPr>
        <b/>
        <sz val="9"/>
        <color rgb="FFFF0000"/>
        <rFont val="Arial"/>
        <charset val="134"/>
      </rPr>
      <t>6V390*1</t>
    </r>
    <r>
      <rPr>
        <b/>
        <sz val="9"/>
        <rFont val="Arial"/>
        <charset val="134"/>
      </rPr>
      <t xml:space="preserve"> </t>
    </r>
    <r>
      <rPr>
        <b/>
        <sz val="9"/>
        <rFont val="宋体"/>
        <charset val="134"/>
      </rPr>
      <t>电机</t>
    </r>
    <r>
      <rPr>
        <b/>
        <sz val="9"/>
        <rFont val="Arial"/>
        <charset val="134"/>
      </rPr>
      <t xml:space="preserve"> motor </t>
    </r>
  </si>
  <si>
    <r>
      <rPr>
        <b/>
        <sz val="10"/>
        <rFont val="宋体"/>
        <charset val="134"/>
      </rP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桔</t>
    </r>
    <r>
      <rPr>
        <b/>
        <sz val="10"/>
        <rFont val="Arial"/>
        <charset val="134"/>
      </rPr>
      <t xml:space="preserve"> Orange
</t>
    </r>
    <r>
      <rPr>
        <b/>
        <sz val="10"/>
        <rFont val="宋体"/>
        <charset val="134"/>
      </rPr>
      <t>绿</t>
    </r>
    <r>
      <rPr>
        <b/>
        <sz val="10"/>
        <rFont val="Arial"/>
        <charset val="134"/>
      </rPr>
      <t xml:space="preserve"> Green</t>
    </r>
  </si>
  <si>
    <t>90*45*60CM</t>
  </si>
  <si>
    <t>7.5KG       
8.5KG</t>
  </si>
  <si>
    <r>
      <rPr>
        <b/>
        <sz val="10"/>
        <rFont val="宋体"/>
        <charset val="134"/>
      </rPr>
      <t>采用双电单驱，前后为注塑轮，有灯光、早教音乐、</t>
    </r>
    <r>
      <rPr>
        <b/>
        <sz val="10"/>
        <rFont val="Arial"/>
        <charset val="134"/>
      </rPr>
      <t>USB</t>
    </r>
    <r>
      <rPr>
        <b/>
        <sz val="10"/>
        <rFont val="宋体"/>
        <charset val="134"/>
      </rPr>
      <t>插口，有蓝牙。</t>
    </r>
    <r>
      <rPr>
        <b/>
        <sz val="10"/>
        <color rgb="FFFF0000"/>
        <rFont val="Arial"/>
        <charset val="134"/>
      </rPr>
      <t xml:space="preserve">
It adopts dual electric single drive system. The front and rear wheels are made of injection molding. It is equipped with lights, early education music, USB port and Bluetooth.</t>
    </r>
  </si>
  <si>
    <r>
      <rPr>
        <b/>
        <sz val="9"/>
        <rFont val="Arial"/>
        <charset val="134"/>
      </rPr>
      <t xml:space="preserve">306A
</t>
    </r>
    <r>
      <rPr>
        <b/>
        <sz val="9"/>
        <color rgb="FFFF0000"/>
        <rFont val="Arial"/>
        <charset val="134"/>
      </rPr>
      <t>6V4.5A*2</t>
    </r>
    <r>
      <rPr>
        <b/>
        <sz val="9"/>
        <rFont val="宋体"/>
        <charset val="134"/>
      </rPr>
      <t>铅酸电池</t>
    </r>
    <r>
      <rPr>
        <b/>
        <sz val="9"/>
        <rFont val="Arial"/>
        <charset val="134"/>
      </rPr>
      <t xml:space="preserve">
Lead-acid battery
</t>
    </r>
    <r>
      <rPr>
        <b/>
        <sz val="9"/>
        <color rgb="FFFF0000"/>
        <rFont val="Arial"/>
        <charset val="134"/>
      </rPr>
      <t>6V390*1</t>
    </r>
    <r>
      <rPr>
        <b/>
        <sz val="9"/>
        <rFont val="Arial"/>
        <charset val="134"/>
      </rPr>
      <t xml:space="preserve"> </t>
    </r>
    <r>
      <rPr>
        <b/>
        <sz val="9"/>
        <rFont val="宋体"/>
        <charset val="134"/>
      </rPr>
      <t>电机</t>
    </r>
    <r>
      <rPr>
        <b/>
        <sz val="9"/>
        <rFont val="Arial"/>
        <charset val="134"/>
      </rPr>
      <t xml:space="preserve"> motor 
</t>
    </r>
    <r>
      <rPr>
        <b/>
        <sz val="9"/>
        <rFont val="宋体"/>
        <charset val="134"/>
      </rPr>
      <t>涂鸦</t>
    </r>
    <r>
      <rPr>
        <b/>
        <sz val="9"/>
        <rFont val="Arial"/>
        <charset val="134"/>
      </rPr>
      <t xml:space="preserve"> </t>
    </r>
    <r>
      <rPr>
        <b/>
        <sz val="9"/>
        <color rgb="FFFF0000"/>
        <rFont val="Arial"/>
        <charset val="134"/>
      </rPr>
      <t xml:space="preserve">Graffiti </t>
    </r>
  </si>
  <si>
    <r>
      <rPr>
        <b/>
        <sz val="10"/>
        <color rgb="FFFF0000"/>
        <rFont val="宋体"/>
        <charset val="134"/>
      </rPr>
      <t>涂鸦</t>
    </r>
    <r>
      <rPr>
        <b/>
        <sz val="10"/>
        <color rgb="FFFF0000"/>
        <rFont val="Arial"/>
        <charset val="134"/>
      </rPr>
      <t xml:space="preserve"> Graffiti </t>
    </r>
  </si>
  <si>
    <r>
      <rPr>
        <b/>
        <sz val="10"/>
        <rFont val="宋体"/>
        <charset val="134"/>
      </rPr>
      <t>采用双电单驱，前后为注塑轮，有灯光、早教音乐、</t>
    </r>
    <r>
      <rPr>
        <b/>
        <sz val="10"/>
        <rFont val="Arial"/>
        <charset val="134"/>
      </rPr>
      <t>USB</t>
    </r>
    <r>
      <rPr>
        <b/>
        <sz val="10"/>
        <rFont val="宋体"/>
        <charset val="134"/>
      </rPr>
      <t>插口，有蓝牙。采用水转印，涂鸦颜色，个性时尚。</t>
    </r>
    <r>
      <rPr>
        <b/>
        <sz val="10"/>
        <color rgb="FFFF0000"/>
        <rFont val="Arial"/>
        <charset val="134"/>
      </rPr>
      <t xml:space="preserve">
It adopts dual electric single drive system. The front and rear wheels are made of injection molding. It is equipped with lights, early education music, USB port and Bluetooth. Using water transfer printing and graffiti colors, it is stylish and personalized.</t>
    </r>
  </si>
  <si>
    <r>
      <rPr>
        <b/>
        <sz val="9"/>
        <rFont val="Arial"/>
        <charset val="134"/>
      </rPr>
      <t xml:space="preserve">308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宋体"/>
        <charset val="134"/>
      </rPr>
      <t>电机</t>
    </r>
    <r>
      <rPr>
        <b/>
        <sz val="9"/>
        <rFont val="Arial"/>
        <charset val="134"/>
      </rPr>
      <t xml:space="preserve"> motor </t>
    </r>
  </si>
  <si>
    <r>
      <rPr>
        <b/>
        <sz val="10"/>
        <rFont val="宋体"/>
        <charset val="134"/>
      </rPr>
      <t>白</t>
    </r>
    <r>
      <rPr>
        <b/>
        <sz val="10"/>
        <rFont val="Arial"/>
        <charset val="134"/>
      </rPr>
      <t xml:space="preserve"> White
</t>
    </r>
    <r>
      <rPr>
        <b/>
        <sz val="10"/>
        <rFont val="宋体"/>
        <charset val="134"/>
      </rPr>
      <t>红</t>
    </r>
    <r>
      <rPr>
        <b/>
        <sz val="10"/>
        <rFont val="Arial"/>
        <charset val="134"/>
      </rPr>
      <t xml:space="preserve"> Red
</t>
    </r>
    <r>
      <rPr>
        <b/>
        <sz val="10"/>
        <rFont val="宋体"/>
        <charset val="134"/>
      </rPr>
      <t>黄</t>
    </r>
    <r>
      <rPr>
        <b/>
        <sz val="10"/>
        <rFont val="Arial"/>
        <charset val="134"/>
      </rPr>
      <t xml:space="preserve"> yellow
</t>
    </r>
    <r>
      <rPr>
        <b/>
        <sz val="10"/>
        <rFont val="宋体"/>
        <charset val="134"/>
      </rPr>
      <t>蓝</t>
    </r>
    <r>
      <rPr>
        <b/>
        <sz val="10"/>
        <rFont val="Arial"/>
        <charset val="134"/>
      </rPr>
      <t xml:space="preserve"> Blue</t>
    </r>
  </si>
  <si>
    <t xml:space="preserve">109*52*75CM  </t>
  </si>
  <si>
    <t>9.8KG       
10.8KG</t>
  </si>
  <si>
    <r>
      <rPr>
        <b/>
        <sz val="10"/>
        <color theme="1"/>
        <rFont val="宋体"/>
        <charset val="134"/>
      </rPr>
      <t>采用单电双驱，有灯光、早教音乐、</t>
    </r>
    <r>
      <rPr>
        <b/>
        <sz val="10"/>
        <color theme="1"/>
        <rFont val="Arial"/>
        <charset val="134"/>
      </rPr>
      <t>USB</t>
    </r>
    <r>
      <rPr>
        <b/>
        <sz val="10"/>
        <color theme="1"/>
        <rFont val="宋体"/>
        <charset val="134"/>
      </rPr>
      <t>插口，有蓝牙。</t>
    </r>
    <r>
      <rPr>
        <b/>
        <sz val="10"/>
        <color rgb="FFFF0000"/>
        <rFont val="Arial"/>
        <charset val="134"/>
      </rPr>
      <t xml:space="preserve">
It adopts single electric dual drive, featuring lights, early education music, USB port and Bluetooth.</t>
    </r>
  </si>
  <si>
    <r>
      <rPr>
        <b/>
        <sz val="9"/>
        <color rgb="FFFF0000"/>
        <rFont val="宋体"/>
        <charset val="134"/>
      </rPr>
      <t>皮座椅</t>
    </r>
    <r>
      <rPr>
        <b/>
        <sz val="9"/>
        <color rgb="FFFF0000"/>
        <rFont val="Arial"/>
        <charset val="134"/>
      </rPr>
      <t xml:space="preserve">Leather seats+16RMB                             
</t>
    </r>
  </si>
  <si>
    <r>
      <rPr>
        <b/>
        <sz val="9"/>
        <rFont val="Arial"/>
        <charset val="134"/>
      </rPr>
      <t xml:space="preserve">308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 xml:space="preserve">6V390*2 </t>
    </r>
    <r>
      <rPr>
        <b/>
        <sz val="9"/>
        <rFont val="宋体"/>
        <charset val="134"/>
      </rPr>
      <t>电机</t>
    </r>
    <r>
      <rPr>
        <b/>
        <sz val="9"/>
        <rFont val="Arial"/>
        <charset val="134"/>
      </rPr>
      <t xml:space="preserve"> motor 
</t>
    </r>
    <r>
      <rPr>
        <b/>
        <sz val="9"/>
        <rFont val="宋体"/>
        <charset val="134"/>
      </rPr>
      <t>充气轮胎</t>
    </r>
    <r>
      <rPr>
        <b/>
        <sz val="9"/>
        <rFont val="Arial"/>
        <charset val="134"/>
      </rPr>
      <t xml:space="preserve">
</t>
    </r>
    <r>
      <rPr>
        <b/>
        <sz val="9"/>
        <color rgb="FFFF0000"/>
        <rFont val="Arial"/>
        <charset val="134"/>
      </rPr>
      <t>Pneumatic tyre</t>
    </r>
  </si>
  <si>
    <t>9.5KG       
11KG</t>
  </si>
  <si>
    <r>
      <rPr>
        <b/>
        <sz val="10"/>
        <rFont val="宋体"/>
        <charset val="134"/>
      </rPr>
      <t>采用单电双驱，有灯光、早教音乐、</t>
    </r>
    <r>
      <rPr>
        <b/>
        <sz val="10"/>
        <rFont val="Arial"/>
        <charset val="134"/>
      </rPr>
      <t>USB</t>
    </r>
    <r>
      <rPr>
        <b/>
        <sz val="10"/>
        <rFont val="宋体"/>
        <charset val="134"/>
      </rPr>
      <t>插口，有蓝牙。本车为充气轮胎。</t>
    </r>
    <r>
      <rPr>
        <b/>
        <sz val="10"/>
        <color rgb="FFFF0000"/>
        <rFont val="Arial"/>
        <charset val="134"/>
      </rPr>
      <t xml:space="preserve">
It adopts single electric dual drive, featuring lights, early education music, USB port and Bluetooth. This vehicle is equipped with pneumatic tires.</t>
    </r>
  </si>
  <si>
    <t>QWD</t>
  </si>
  <si>
    <r>
      <rPr>
        <b/>
        <sz val="9"/>
        <rFont val="Arial"/>
        <charset val="134"/>
      </rPr>
      <t>666
6V4A*2</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</si>
  <si>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t>
    </r>
    <r>
      <rPr>
        <b/>
        <sz val="10"/>
        <rFont val="Arial"/>
        <charset val="134"/>
      </rPr>
      <t>.</t>
    </r>
    <r>
      <rPr>
        <b/>
        <sz val="10"/>
        <rFont val="宋体"/>
        <charset val="134"/>
      </rPr>
      <t>绿</t>
    </r>
    <r>
      <rPr>
        <b/>
        <sz val="10"/>
        <rFont val="Arial"/>
        <charset val="134"/>
      </rPr>
      <t>.</t>
    </r>
    <r>
      <rPr>
        <b/>
        <sz val="10"/>
        <rFont val="宋体"/>
        <charset val="134"/>
      </rPr>
      <t>蓝</t>
    </r>
    <r>
      <rPr>
        <b/>
        <sz val="10"/>
        <rFont val="Arial"/>
        <charset val="134"/>
      </rPr>
      <t>.                           
Red. green. Blue.</t>
    </r>
  </si>
  <si>
    <t xml:space="preserve">83*44*63CM  </t>
  </si>
  <si>
    <t>7.6KG       
9.2KG</t>
  </si>
  <si>
    <r>
      <rPr>
        <b/>
        <sz val="8"/>
        <color rgb="FFFF0000"/>
        <rFont val="Arial"/>
        <charset val="134"/>
      </rPr>
      <t>(12V7A*1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一键启动、手机蓝牙、动感音乐、儿童故事、英文早教、电量显示、</t>
    </r>
    <r>
      <rPr>
        <b/>
        <sz val="8"/>
        <rFont val="Arial"/>
        <charset val="134"/>
      </rPr>
      <t>USB</t>
    </r>
    <r>
      <rPr>
        <b/>
        <sz val="8"/>
        <rFont val="宋体"/>
        <charset val="134"/>
      </rPr>
      <t>插口、炫目灯光</t>
    </r>
    <r>
      <rPr>
        <b/>
        <sz val="8"/>
        <rFont val="Arial"/>
        <charset val="134"/>
      </rPr>
      <t xml:space="preserve">
One-click start, mobile phone Bluetooth, dynamic music, children's stories, English early education, power display, USB jack, dazzling light</t>
    </r>
  </si>
  <si>
    <r>
      <rPr>
        <b/>
        <sz val="8"/>
        <color rgb="FFFF0000"/>
        <rFont val="Arial"/>
        <charset val="134"/>
      </rPr>
      <t>QWD-1619</t>
    </r>
    <r>
      <rPr>
        <b/>
        <sz val="8"/>
        <color rgb="FFFF0000"/>
        <rFont val="方正粗黑宋简体"/>
        <charset val="134"/>
      </rPr>
      <t>沙滩车</t>
    </r>
    <r>
      <rPr>
        <b/>
        <sz val="8"/>
        <color rgb="FFFF0000"/>
        <rFont val="Arial"/>
        <charset val="134"/>
      </rPr>
      <t xml:space="preserve">UTV  
</t>
    </r>
    <r>
      <rPr>
        <b/>
        <sz val="8"/>
        <color rgb="FFFF0000"/>
        <rFont val="方正粗黑宋简体"/>
        <charset val="134"/>
      </rPr>
      <t>一键启动、手机蓝牙、动感音乐、儿童故事、英文早教、电量显示、</t>
    </r>
    <r>
      <rPr>
        <b/>
        <sz val="8"/>
        <color rgb="FFFF0000"/>
        <rFont val="Arial"/>
        <charset val="134"/>
      </rPr>
      <t>USB</t>
    </r>
    <r>
      <rPr>
        <b/>
        <sz val="8"/>
        <color rgb="FFFF0000"/>
        <rFont val="方正粗黑宋简体"/>
        <charset val="134"/>
      </rPr>
      <t>插口、炫目灯，产品尺寸；</t>
    </r>
    <r>
      <rPr>
        <b/>
        <sz val="8"/>
        <color rgb="FFFF0000"/>
        <rFont val="Arial"/>
        <charset val="134"/>
      </rPr>
      <t xml:space="preserve">69*41*47   </t>
    </r>
    <r>
      <rPr>
        <b/>
        <sz val="8"/>
        <color rgb="FFFF0000"/>
        <rFont val="方正粗黑宋简体"/>
        <charset val="134"/>
      </rPr>
      <t>纸箱尺寸；</t>
    </r>
    <r>
      <rPr>
        <b/>
        <sz val="8"/>
        <color rgb="FFFF0000"/>
        <rFont val="Arial"/>
        <charset val="134"/>
      </rPr>
      <t>68*38.5*30</t>
    </r>
    <r>
      <rPr>
        <b/>
        <sz val="8"/>
        <color rgb="FFFF0000"/>
        <rFont val="方正粗黑宋简体"/>
        <charset val="134"/>
      </rPr>
      <t>，毛重</t>
    </r>
    <r>
      <rPr>
        <b/>
        <sz val="8"/>
        <color rgb="FFFF0000"/>
        <rFont val="Arial"/>
        <charset val="134"/>
      </rPr>
      <t xml:space="preserve"> : 6.5kg
</t>
    </r>
    <r>
      <rPr>
        <b/>
        <sz val="8"/>
        <color rgb="FFFF0000"/>
        <rFont val="方正粗黑宋简体"/>
        <charset val="134"/>
      </rPr>
      <t>净重</t>
    </r>
    <r>
      <rPr>
        <b/>
        <sz val="8"/>
        <color rgb="FFFF0000"/>
        <rFont val="Arial"/>
        <charset val="134"/>
      </rPr>
      <t xml:space="preserve"> :5.2kg</t>
    </r>
    <r>
      <rPr>
        <b/>
        <sz val="8"/>
        <color rgb="FFFF0000"/>
        <rFont val="方正粗黑宋简体"/>
        <charset val="134"/>
      </rPr>
      <t>。产品颜色：红</t>
    </r>
    <r>
      <rPr>
        <b/>
        <sz val="8"/>
        <color rgb="FFFF0000"/>
        <rFont val="Arial"/>
        <charset val="134"/>
      </rPr>
      <t>/</t>
    </r>
    <r>
      <rPr>
        <b/>
        <sz val="8"/>
        <color rgb="FFFF0000"/>
        <rFont val="方正粗黑宋简体"/>
        <charset val="134"/>
      </rPr>
      <t>白</t>
    </r>
    <r>
      <rPr>
        <b/>
        <sz val="8"/>
        <color rgb="FFFF0000"/>
        <rFont val="Arial"/>
        <charset val="134"/>
      </rPr>
      <t>/</t>
    </r>
    <r>
      <rPr>
        <b/>
        <sz val="8"/>
        <color rgb="FFFF0000"/>
        <rFont val="方正粗黑宋简体"/>
        <charset val="134"/>
      </rPr>
      <t>黄</t>
    </r>
  </si>
  <si>
    <t>QLT</t>
  </si>
  <si>
    <r>
      <rPr>
        <b/>
        <sz val="9"/>
        <rFont val="Arial"/>
        <charset val="134"/>
      </rPr>
      <t>007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r>
      <rPr>
        <b/>
        <sz val="9"/>
        <rFont val="宋体"/>
        <charset val="134"/>
      </rPr>
      <t>无灯光音乐版</t>
    </r>
    <r>
      <rPr>
        <b/>
        <sz val="9"/>
        <rFont val="Arial"/>
        <charset val="134"/>
      </rPr>
      <t xml:space="preserve">              Music without lights</t>
    </r>
  </si>
  <si>
    <r>
      <rPr>
        <b/>
        <sz val="10"/>
        <rFont val="宋体"/>
        <charset val="134"/>
      </rPr>
      <t>红，</t>
    </r>
    <r>
      <rPr>
        <b/>
        <sz val="10"/>
        <rFont val="Arial"/>
        <charset val="134"/>
      </rPr>
      <t xml:space="preserve"> </t>
    </r>
    <r>
      <rPr>
        <b/>
        <sz val="10"/>
        <rFont val="宋体"/>
        <charset val="134"/>
      </rPr>
      <t>黄</t>
    </r>
    <r>
      <rPr>
        <b/>
        <sz val="10"/>
        <rFont val="Arial"/>
        <charset val="134"/>
      </rPr>
      <t>,                      
Red, yellow,</t>
    </r>
  </si>
  <si>
    <t>79x50x49CM</t>
  </si>
  <si>
    <t>6.5KG                            7KG</t>
  </si>
  <si>
    <r>
      <rPr>
        <b/>
        <sz val="8"/>
        <color rgb="FFFF0000"/>
        <rFont val="Arial"/>
        <charset val="134"/>
      </rPr>
      <t>(6V4.5A*1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功能：手柄控制驱动，方向盘可折叠，早教功能，音乐，电量显示，音量可调节，</t>
    </r>
    <r>
      <rPr>
        <b/>
        <sz val="8"/>
        <rFont val="Arial"/>
        <charset val="134"/>
      </rPr>
      <t>USB</t>
    </r>
    <r>
      <rPr>
        <b/>
        <sz val="8"/>
        <rFont val="宋体"/>
        <charset val="134"/>
      </rPr>
      <t>插口，</t>
    </r>
    <r>
      <rPr>
        <b/>
        <sz val="8"/>
        <rFont val="Arial"/>
        <charset val="134"/>
      </rPr>
      <t>MP3</t>
    </r>
    <r>
      <rPr>
        <b/>
        <sz val="8"/>
        <rFont val="宋体"/>
        <charset val="134"/>
      </rPr>
      <t>插口，</t>
    </r>
    <r>
      <rPr>
        <b/>
        <sz val="8"/>
        <rFont val="Arial"/>
        <charset val="134"/>
      </rPr>
      <t xml:space="preserve"> </t>
    </r>
    <r>
      <rPr>
        <b/>
        <sz val="8"/>
        <rFont val="宋体"/>
        <charset val="134"/>
      </rPr>
      <t>适合</t>
    </r>
    <r>
      <rPr>
        <b/>
        <sz val="8"/>
        <rFont val="Arial"/>
        <charset val="134"/>
      </rPr>
      <t>3-7</t>
    </r>
    <r>
      <rPr>
        <b/>
        <sz val="8"/>
        <rFont val="宋体"/>
        <charset val="134"/>
      </rPr>
      <t>岁儿童，速度与激情的碰撞，体验感超强</t>
    </r>
    <r>
      <rPr>
        <b/>
        <sz val="8"/>
        <rFont val="Arial"/>
        <charset val="134"/>
      </rPr>
      <t xml:space="preserve">
  Features: Handle control drive, foldable steering wheel, early education function, music, power display, adjustable volume, USB jack, MP3 jack, suitable for 3-7 years old children, the collision of speed and passion, super experience</t>
    </r>
  </si>
  <si>
    <r>
      <rPr>
        <b/>
        <sz val="9"/>
        <rFont val="Arial"/>
        <charset val="134"/>
      </rPr>
      <t>007
6V4.5A*2</t>
    </r>
    <r>
      <rPr>
        <b/>
        <sz val="9"/>
        <rFont val="宋体"/>
        <charset val="134"/>
      </rPr>
      <t>铅酸电池</t>
    </r>
    <r>
      <rPr>
        <b/>
        <sz val="9"/>
        <rFont val="Arial"/>
        <charset val="134"/>
      </rPr>
      <t xml:space="preserve">Lead-acid battery
12V380*2 </t>
    </r>
    <r>
      <rPr>
        <b/>
        <sz val="9"/>
        <rFont val="宋体"/>
        <charset val="134"/>
      </rPr>
      <t>电机</t>
    </r>
    <r>
      <rPr>
        <b/>
        <sz val="9"/>
        <rFont val="Arial"/>
        <charset val="134"/>
      </rPr>
      <t xml:space="preserve"> motor
</t>
    </r>
    <r>
      <rPr>
        <b/>
        <sz val="9"/>
        <rFont val="宋体"/>
        <charset val="134"/>
      </rPr>
      <t>灯光音乐版</t>
    </r>
    <r>
      <rPr>
        <b/>
        <sz val="9"/>
        <rFont val="Arial"/>
        <charset val="134"/>
      </rPr>
      <t xml:space="preserve">           Music, 
colored lights</t>
    </r>
  </si>
  <si>
    <r>
      <rPr>
        <b/>
        <sz val="8"/>
        <color rgb="FFFF0000"/>
        <rFont val="Arial"/>
        <charset val="134"/>
      </rPr>
      <t>(6V4.5A*2</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功能：手柄控制驱动，方向盘可折叠，早教功能，音乐，电量显示，音量可调节，</t>
    </r>
    <r>
      <rPr>
        <b/>
        <sz val="8"/>
        <rFont val="Arial"/>
        <charset val="134"/>
      </rPr>
      <t>USB</t>
    </r>
    <r>
      <rPr>
        <b/>
        <sz val="8"/>
        <rFont val="宋体"/>
        <charset val="134"/>
      </rPr>
      <t>插口，</t>
    </r>
    <r>
      <rPr>
        <b/>
        <sz val="8"/>
        <rFont val="Arial"/>
        <charset val="134"/>
      </rPr>
      <t>MP3</t>
    </r>
    <r>
      <rPr>
        <b/>
        <sz val="8"/>
        <rFont val="宋体"/>
        <charset val="134"/>
      </rPr>
      <t>插口，</t>
    </r>
    <r>
      <rPr>
        <b/>
        <sz val="8"/>
        <rFont val="Arial"/>
        <charset val="134"/>
      </rPr>
      <t xml:space="preserve"> </t>
    </r>
    <r>
      <rPr>
        <b/>
        <sz val="8"/>
        <rFont val="宋体"/>
        <charset val="134"/>
      </rPr>
      <t>适合</t>
    </r>
    <r>
      <rPr>
        <b/>
        <sz val="8"/>
        <rFont val="Arial"/>
        <charset val="134"/>
      </rPr>
      <t>3-7</t>
    </r>
    <r>
      <rPr>
        <b/>
        <sz val="8"/>
        <rFont val="宋体"/>
        <charset val="134"/>
      </rPr>
      <t>岁儿童，速度与激情的碰撞，体验感超强</t>
    </r>
    <r>
      <rPr>
        <b/>
        <sz val="8"/>
        <rFont val="Arial"/>
        <charset val="134"/>
      </rPr>
      <t xml:space="preserve">
Features: Handle control drive, foldable steering wheel, early education function, music, power display, adjustable volume, USB jack, MP3 jack, suitable for 3-7 years old children, the collision of speed and passion, super experience</t>
    </r>
  </si>
  <si>
    <r>
      <rPr>
        <b/>
        <sz val="10"/>
        <color rgb="FFFF0000"/>
        <rFont val="宋体"/>
        <charset val="134"/>
      </rPr>
      <t>烤漆红，</t>
    </r>
    <r>
      <rPr>
        <b/>
        <sz val="10"/>
        <color rgb="FFFF0000"/>
        <rFont val="Arial"/>
        <charset val="134"/>
      </rPr>
      <t xml:space="preserve">               
paint  red, </t>
    </r>
  </si>
  <si>
    <t>SMT</t>
  </si>
  <si>
    <r>
      <rPr>
        <b/>
        <sz val="9"/>
        <rFont val="Arial"/>
        <charset val="134"/>
      </rPr>
      <t>117</t>
    </r>
    <r>
      <rPr>
        <b/>
        <sz val="9"/>
        <rFont val="宋体"/>
        <charset val="134"/>
      </rPr>
      <t>星战机器人</t>
    </r>
    <r>
      <rPr>
        <b/>
        <sz val="9"/>
        <rFont val="Arial"/>
        <charset val="134"/>
      </rPr>
      <t xml:space="preserve">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 xml:space="preserve">6V380*2 </t>
    </r>
    <r>
      <rPr>
        <b/>
        <sz val="9"/>
        <rFont val="宋体"/>
        <charset val="134"/>
      </rPr>
      <t>电机</t>
    </r>
    <r>
      <rPr>
        <b/>
        <sz val="9"/>
        <rFont val="Arial"/>
        <charset val="134"/>
      </rPr>
      <t xml:space="preserve"> motor</t>
    </r>
  </si>
  <si>
    <r>
      <rPr>
        <b/>
        <sz val="10"/>
        <rFont val="宋体"/>
        <charset val="134"/>
      </rPr>
      <t>绿色，</t>
    </r>
    <r>
      <rPr>
        <b/>
        <sz val="10"/>
        <rFont val="Arial"/>
        <charset val="134"/>
      </rPr>
      <t xml:space="preserve">Green, 
</t>
    </r>
    <r>
      <rPr>
        <b/>
        <sz val="10"/>
        <rFont val="宋体"/>
        <charset val="134"/>
      </rPr>
      <t>蓝色，</t>
    </r>
    <r>
      <rPr>
        <b/>
        <sz val="10"/>
        <rFont val="Arial"/>
        <charset val="134"/>
      </rPr>
      <t xml:space="preserve">blue,
</t>
    </r>
    <r>
      <rPr>
        <b/>
        <sz val="10"/>
        <rFont val="宋体"/>
        <charset val="134"/>
      </rPr>
      <t>桔色，</t>
    </r>
    <r>
      <rPr>
        <b/>
        <sz val="10"/>
        <rFont val="Arial"/>
        <charset val="134"/>
      </rPr>
      <t xml:space="preserve">Orange, </t>
    </r>
  </si>
  <si>
    <t>110x46x73CM</t>
  </si>
  <si>
    <t>10.5KG          
11.8KG</t>
  </si>
  <si>
    <r>
      <rPr>
        <b/>
        <sz val="9"/>
        <color theme="1"/>
        <rFont val="宋体"/>
        <charset val="134"/>
      </rPr>
      <t>炫彩灯光，动感音乐，早教，</t>
    </r>
    <r>
      <rPr>
        <b/>
        <sz val="9"/>
        <color theme="1"/>
        <rFont val="Arial"/>
        <charset val="134"/>
      </rPr>
      <t>usb</t>
    </r>
    <r>
      <rPr>
        <b/>
        <sz val="9"/>
        <color theme="1"/>
        <rFont val="宋体"/>
        <charset val="134"/>
      </rPr>
      <t>接口，音量加减</t>
    </r>
    <r>
      <rPr>
        <b/>
        <sz val="9"/>
        <color theme="1"/>
        <rFont val="Arial"/>
        <charset val="134"/>
      </rPr>
      <t xml:space="preserve"> </t>
    </r>
    <r>
      <rPr>
        <b/>
        <sz val="9"/>
        <color theme="1"/>
        <rFont val="宋体"/>
        <charset val="134"/>
      </rPr>
      <t>，蓝牙模式，有储物箱</t>
    </r>
    <r>
      <rPr>
        <b/>
        <sz val="9"/>
        <color theme="1"/>
        <rFont val="Arial"/>
        <charset val="134"/>
      </rPr>
      <t>.</t>
    </r>
    <r>
      <rPr>
        <b/>
        <sz val="9"/>
        <color rgb="FFFF0000"/>
        <rFont val="Arial"/>
        <charset val="134"/>
      </rPr>
      <t xml:space="preserve">
Bright lights, dynamic music, early education, usb interface, volume up and down, Bluetooth mode, storage box.</t>
    </r>
  </si>
  <si>
    <t>SL</t>
  </si>
  <si>
    <r>
      <rPr>
        <b/>
        <sz val="9"/>
        <rFont val="Arial"/>
        <charset val="134"/>
      </rPr>
      <t>2288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 </t>
    </r>
  </si>
  <si>
    <r>
      <rPr>
        <b/>
        <sz val="10"/>
        <rFont val="宋体"/>
        <charset val="134"/>
      </rPr>
      <t>蓝，红</t>
    </r>
    <r>
      <rPr>
        <b/>
        <sz val="10"/>
        <rFont val="Arial"/>
        <charset val="134"/>
      </rPr>
      <t xml:space="preserve">              
blue, red</t>
    </r>
  </si>
  <si>
    <t>71X45X71CM</t>
  </si>
  <si>
    <t>5.9KG       
7.4KG</t>
  </si>
  <si>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双驱，</t>
    </r>
    <r>
      <rPr>
        <b/>
        <sz val="8"/>
        <rFont val="Arial"/>
        <charset val="134"/>
      </rPr>
      <t>6V7</t>
    </r>
    <r>
      <rPr>
        <b/>
        <sz val="8"/>
        <rFont val="宋体"/>
        <charset val="134"/>
      </rPr>
      <t>电瓶，一键启动，</t>
    </r>
    <r>
      <rPr>
        <b/>
        <sz val="8"/>
        <rFont val="Arial"/>
        <charset val="134"/>
      </rPr>
      <t>MP3</t>
    </r>
    <r>
      <rPr>
        <b/>
        <sz val="8"/>
        <rFont val="宋体"/>
        <charset val="134"/>
      </rPr>
      <t>，早教，炫酷灯光音乐，安全护栏</t>
    </r>
    <r>
      <rPr>
        <b/>
        <sz val="8"/>
        <rFont val="Arial"/>
        <charset val="134"/>
      </rPr>
      <t xml:space="preserve">,                                                                                           Dual drive, 6V7 battery, one button start, MP3, early education, cool lighting music, safety guardrail,   </t>
    </r>
    <r>
      <rPr>
        <b/>
        <sz val="8"/>
        <color rgb="FFFF0000"/>
        <rFont val="Arial"/>
        <charset val="134"/>
      </rPr>
      <t xml:space="preserve">                                                          </t>
    </r>
  </si>
  <si>
    <r>
      <rPr>
        <b/>
        <sz val="10"/>
        <rFont val="Arial"/>
        <charset val="134"/>
      </rPr>
      <t xml:space="preserve">2289                                                                                                                                                                                                                                                                                                                                                                                                                       
</t>
    </r>
    <r>
      <rPr>
        <b/>
        <sz val="10"/>
        <color rgb="FFFF0000"/>
        <rFont val="Arial"/>
        <charset val="134"/>
      </rPr>
      <t>6V4.5A*1</t>
    </r>
    <r>
      <rPr>
        <b/>
        <sz val="10"/>
        <rFont val="宋体"/>
        <charset val="134"/>
      </rPr>
      <t>铅酸电池</t>
    </r>
    <r>
      <rPr>
        <b/>
        <sz val="10"/>
        <rFont val="Arial"/>
        <charset val="134"/>
      </rPr>
      <t xml:space="preserve">
Lead-acid battery 
</t>
    </r>
    <r>
      <rPr>
        <b/>
        <sz val="10"/>
        <color rgb="FFFF0000"/>
        <rFont val="Arial"/>
        <charset val="134"/>
      </rPr>
      <t xml:space="preserve"> 6V380*1</t>
    </r>
    <r>
      <rPr>
        <b/>
        <sz val="10"/>
        <rFont val="Arial"/>
        <charset val="134"/>
      </rPr>
      <t xml:space="preserve"> </t>
    </r>
    <r>
      <rPr>
        <b/>
        <sz val="10"/>
        <rFont val="宋体"/>
        <charset val="134"/>
      </rPr>
      <t>电机</t>
    </r>
    <r>
      <rPr>
        <b/>
        <sz val="10"/>
        <rFont val="Arial"/>
        <charset val="134"/>
      </rPr>
      <t xml:space="preserve"> motor </t>
    </r>
  </si>
  <si>
    <r>
      <rPr>
        <b/>
        <sz val="10"/>
        <rFont val="宋体"/>
        <charset val="134"/>
      </rPr>
      <t>红，白，蓝，</t>
    </r>
    <r>
      <rPr>
        <b/>
        <sz val="10"/>
        <rFont val="Arial"/>
        <charset val="134"/>
      </rPr>
      <t xml:space="preserve">     Red, white, blue, </t>
    </r>
  </si>
  <si>
    <t>72x43x35.5CM</t>
  </si>
  <si>
    <t>4.5KG       
4.9KG</t>
  </si>
  <si>
    <r>
      <rPr>
        <b/>
        <sz val="8"/>
        <color rgb="FFFF0000"/>
        <rFont val="Arial"/>
        <charset val="134"/>
      </rPr>
      <t>(6V4.5A*1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早教，炫酷灯光音乐，仿真大灯</t>
    </r>
    <r>
      <rPr>
        <b/>
        <sz val="8"/>
        <rFont val="Arial"/>
        <charset val="134"/>
      </rPr>
      <t xml:space="preserve">                                                           
Early education, cool lighting music, simulation of headlights</t>
    </r>
  </si>
  <si>
    <r>
      <rPr>
        <b/>
        <sz val="9"/>
        <rFont val="Arial"/>
        <charset val="134"/>
      </rPr>
      <t>516                                                                                                                                                                                                                                                                                                                                                                                                                      
6V4.5A*1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</si>
  <si>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t>
    </r>
    <r>
      <rPr>
        <b/>
        <sz val="10"/>
        <rFont val="Arial"/>
        <charset val="134"/>
      </rPr>
      <t>,</t>
    </r>
    <r>
      <rPr>
        <b/>
        <sz val="10"/>
        <rFont val="宋体"/>
        <charset val="134"/>
      </rPr>
      <t>白</t>
    </r>
    <r>
      <rPr>
        <b/>
        <sz val="10"/>
        <rFont val="Arial"/>
        <charset val="134"/>
      </rPr>
      <t>,</t>
    </r>
    <r>
      <rPr>
        <b/>
        <sz val="10"/>
        <rFont val="宋体"/>
        <charset val="134"/>
      </rPr>
      <t>黄</t>
    </r>
    <r>
      <rPr>
        <b/>
        <sz val="10"/>
        <rFont val="Arial"/>
        <charset val="134"/>
      </rPr>
      <t xml:space="preserve">                  Red. White. Orange</t>
    </r>
  </si>
  <si>
    <t>77*50*76CM</t>
  </si>
  <si>
    <t>6.8KG       
9KG</t>
  </si>
  <si>
    <r>
      <rPr>
        <b/>
        <sz val="8"/>
        <color rgb="FFFF0000"/>
        <rFont val="Arial"/>
        <charset val="134"/>
      </rPr>
      <t>(6V7A*1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360</t>
    </r>
    <r>
      <rPr>
        <b/>
        <sz val="8"/>
        <rFont val="方正粗黑宋简体"/>
        <charset val="134"/>
      </rPr>
      <t>度旋转</t>
    </r>
    <r>
      <rPr>
        <b/>
        <sz val="8"/>
        <rFont val="Arial"/>
        <charset val="134"/>
      </rPr>
      <t>,380</t>
    </r>
    <r>
      <rPr>
        <b/>
        <sz val="8"/>
        <rFont val="方正粗黑宋简体"/>
        <charset val="134"/>
      </rPr>
      <t>电机</t>
    </r>
    <r>
      <rPr>
        <b/>
        <sz val="8"/>
        <rFont val="Arial"/>
        <charset val="134"/>
      </rPr>
      <t>,</t>
    </r>
    <r>
      <rPr>
        <b/>
        <sz val="8"/>
        <rFont val="方正粗黑宋简体"/>
        <charset val="134"/>
      </rPr>
      <t>蓝牙</t>
    </r>
    <r>
      <rPr>
        <b/>
        <sz val="8"/>
        <rFont val="Arial"/>
        <charset val="134"/>
      </rPr>
      <t>2.4G 1</t>
    </r>
    <r>
      <rPr>
        <b/>
        <sz val="8"/>
        <rFont val="方正粗黑宋简体"/>
        <charset val="134"/>
      </rPr>
      <t>对</t>
    </r>
    <r>
      <rPr>
        <b/>
        <sz val="8"/>
        <rFont val="Arial"/>
        <charset val="134"/>
      </rPr>
      <t>1</t>
    </r>
    <r>
      <rPr>
        <b/>
        <sz val="8"/>
        <rFont val="方正粗黑宋简体"/>
        <charset val="134"/>
      </rPr>
      <t>遥控</t>
    </r>
    <r>
      <rPr>
        <b/>
        <sz val="8"/>
        <rFont val="Arial"/>
        <charset val="134"/>
      </rPr>
      <t>,</t>
    </r>
    <r>
      <rPr>
        <b/>
        <sz val="8"/>
        <rFont val="方正粗黑宋简体"/>
        <charset val="134"/>
      </rPr>
      <t>早教功能</t>
    </r>
    <r>
      <rPr>
        <b/>
        <sz val="8"/>
        <rFont val="Arial"/>
        <charset val="134"/>
      </rPr>
      <t>,</t>
    </r>
    <r>
      <rPr>
        <b/>
        <sz val="8"/>
        <rFont val="方正粗黑宋简体"/>
        <charset val="134"/>
      </rPr>
      <t>早教故事</t>
    </r>
    <r>
      <rPr>
        <b/>
        <sz val="8"/>
        <rFont val="Arial"/>
        <charset val="134"/>
      </rPr>
      <t>,</t>
    </r>
    <r>
      <rPr>
        <b/>
        <sz val="8"/>
        <rFont val="方正粗黑宋简体"/>
        <charset val="134"/>
      </rPr>
      <t>古诗</t>
    </r>
    <r>
      <rPr>
        <b/>
        <sz val="8"/>
        <rFont val="Arial"/>
        <charset val="134"/>
      </rPr>
      <t>,USB</t>
    </r>
    <r>
      <rPr>
        <b/>
        <sz val="8"/>
        <rFont val="方正粗黑宋简体"/>
        <charset val="134"/>
      </rPr>
      <t>音乐</t>
    </r>
    <r>
      <rPr>
        <b/>
        <sz val="8"/>
        <rFont val="Arial"/>
        <charset val="134"/>
      </rPr>
      <t>,</t>
    </r>
    <r>
      <rPr>
        <b/>
        <sz val="8"/>
        <rFont val="方正粗黑宋简体"/>
        <charset val="134"/>
      </rPr>
      <t>流行歌曲</t>
    </r>
    <r>
      <rPr>
        <b/>
        <sz val="8"/>
        <rFont val="Arial"/>
        <charset val="134"/>
      </rPr>
      <t>,</t>
    </r>
    <r>
      <rPr>
        <b/>
        <sz val="8"/>
        <rFont val="方正粗黑宋简体"/>
        <charset val="134"/>
      </rPr>
      <t>流水灯</t>
    </r>
    <r>
      <rPr>
        <b/>
        <sz val="8"/>
        <rFont val="Arial"/>
        <charset val="134"/>
      </rPr>
      <t>,</t>
    </r>
    <r>
      <rPr>
        <b/>
        <sz val="8"/>
        <rFont val="方正粗黑宋简体"/>
        <charset val="134"/>
      </rPr>
      <t>跑马灯</t>
    </r>
    <r>
      <rPr>
        <b/>
        <sz val="8"/>
        <rFont val="Arial"/>
        <charset val="134"/>
      </rPr>
      <t>,                                                                             
360 degree rotation,380 motor, Bluetooth 2.4G 1-on-1 remote control, early education function, early education stories, ancient poems,USB music, pop songs, water light, running horse lamp,</t>
    </r>
  </si>
  <si>
    <r>
      <rPr>
        <b/>
        <sz val="10"/>
        <rFont val="宋体"/>
        <charset val="134"/>
      </rPr>
      <t>红，黄，</t>
    </r>
    <r>
      <rPr>
        <b/>
        <sz val="10"/>
        <rFont val="Arial"/>
        <charset val="134"/>
      </rPr>
      <t xml:space="preserve">                  
</t>
    </r>
    <r>
      <rPr>
        <b/>
        <sz val="10"/>
        <rFont val="宋体"/>
        <charset val="134"/>
      </rPr>
      <t>白，</t>
    </r>
    <r>
      <rPr>
        <b/>
        <sz val="10"/>
        <rFont val="Arial"/>
        <charset val="134"/>
      </rPr>
      <t xml:space="preserve"> </t>
    </r>
    <r>
      <rPr>
        <b/>
        <sz val="10"/>
        <rFont val="宋体"/>
        <charset val="134"/>
      </rPr>
      <t>蓝</t>
    </r>
    <r>
      <rPr>
        <b/>
        <sz val="10"/>
        <rFont val="Arial"/>
        <charset val="134"/>
      </rPr>
      <t>,  
Red, yellow,         
white, blue,</t>
    </r>
  </si>
  <si>
    <t>93*53*63CM</t>
  </si>
  <si>
    <t>6.5KG       
7.1KG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</si>
  <si>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电瓶：</t>
    </r>
    <r>
      <rPr>
        <b/>
        <sz val="8"/>
        <rFont val="Arial"/>
        <charset val="134"/>
      </rPr>
      <t>6V4AH,</t>
    </r>
    <r>
      <rPr>
        <b/>
        <sz val="8"/>
        <rFont val="方正粗黑宋简体"/>
        <charset val="134"/>
      </rPr>
      <t>单驱动</t>
    </r>
    <r>
      <rPr>
        <b/>
        <sz val="8"/>
        <rFont val="Arial"/>
        <charset val="134"/>
      </rPr>
      <t>380</t>
    </r>
    <r>
      <rPr>
        <b/>
        <sz val="8"/>
        <rFont val="方正粗黑宋简体"/>
        <charset val="134"/>
      </rPr>
      <t>马达，前后灯光，英文音乐，前进后退。</t>
    </r>
    <r>
      <rPr>
        <b/>
        <sz val="8"/>
        <rFont val="Arial"/>
        <charset val="134"/>
      </rPr>
      <t xml:space="preserve">
Battery: 6V4AH, single drive 380 motor, front and rear lights, English music, forward and backward.</t>
    </r>
  </si>
  <si>
    <r>
      <rPr>
        <b/>
        <sz val="9"/>
        <rFont val="Arial"/>
        <charset val="134"/>
      </rPr>
      <t>516                                                                                                                                                                                                                                                                                                                                                                                                                      
6V4.5A*1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r>
      <rPr>
        <b/>
        <sz val="9"/>
        <rFont val="宋体"/>
        <charset val="134"/>
      </rPr>
      <t>高配</t>
    </r>
    <r>
      <rPr>
        <b/>
        <sz val="9"/>
        <rFont val="Arial"/>
        <charset val="134"/>
      </rPr>
      <t xml:space="preserve">
High configuration</t>
    </r>
  </si>
  <si>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电瓶：</t>
    </r>
    <r>
      <rPr>
        <b/>
        <sz val="8"/>
        <rFont val="Arial"/>
        <charset val="134"/>
      </rPr>
      <t>6V4AH,</t>
    </r>
    <r>
      <rPr>
        <b/>
        <sz val="8"/>
        <rFont val="方正粗黑宋简体"/>
        <charset val="134"/>
      </rPr>
      <t>单驱动</t>
    </r>
    <r>
      <rPr>
        <b/>
        <sz val="8"/>
        <rFont val="Arial"/>
        <charset val="134"/>
      </rPr>
      <t>380</t>
    </r>
    <r>
      <rPr>
        <b/>
        <sz val="8"/>
        <rFont val="方正粗黑宋简体"/>
        <charset val="134"/>
      </rPr>
      <t>马达，一键启动，前后灯光，英文音乐，音量可调</t>
    </r>
    <r>
      <rPr>
        <b/>
        <sz val="8"/>
        <rFont val="Arial"/>
        <charset val="134"/>
      </rPr>
      <t>,MP3</t>
    </r>
    <r>
      <rPr>
        <b/>
        <sz val="8"/>
        <rFont val="方正粗黑宋简体"/>
        <charset val="134"/>
      </rPr>
      <t>插口。</t>
    </r>
    <r>
      <rPr>
        <b/>
        <sz val="8"/>
        <rFont val="Arial"/>
        <charset val="134"/>
      </rPr>
      <t xml:space="preserve">
Battery: 6V4AH, single drive 380 motor, one-button start, front and back lights, English music, volume adjustable,MP3 socket.</t>
    </r>
  </si>
  <si>
    <r>
      <rPr>
        <b/>
        <sz val="9"/>
        <rFont val="Arial"/>
        <charset val="134"/>
      </rPr>
      <t>518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</si>
  <si>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红，黄，蓝</t>
    </r>
    <r>
      <rPr>
        <b/>
        <sz val="10"/>
        <rFont val="Arial"/>
        <charset val="134"/>
      </rPr>
      <t>,           Red, yellow, blue</t>
    </r>
  </si>
  <si>
    <t>88*42*66CM</t>
  </si>
  <si>
    <t>12.8KG       
15.6KG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</si>
  <si>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电瓶：</t>
    </r>
    <r>
      <rPr>
        <b/>
        <sz val="8"/>
        <rFont val="Arial"/>
        <charset val="134"/>
      </rPr>
      <t>6V4AH,</t>
    </r>
    <r>
      <rPr>
        <b/>
        <sz val="8"/>
        <rFont val="方正粗黑宋简体"/>
        <charset val="134"/>
      </rPr>
      <t>单驱动</t>
    </r>
    <r>
      <rPr>
        <b/>
        <sz val="8"/>
        <rFont val="Arial"/>
        <charset val="134"/>
      </rPr>
      <t>380</t>
    </r>
    <r>
      <rPr>
        <b/>
        <sz val="8"/>
        <rFont val="方正粗黑宋简体"/>
        <charset val="134"/>
      </rPr>
      <t>马达</t>
    </r>
    <r>
      <rPr>
        <b/>
        <sz val="8"/>
        <rFont val="Arial"/>
        <charset val="134"/>
      </rPr>
      <t>,</t>
    </r>
    <r>
      <rPr>
        <b/>
        <sz val="8"/>
        <rFont val="方正粗黑宋简体"/>
        <charset val="134"/>
      </rPr>
      <t>一键启动，早教故事，英文音乐，</t>
    </r>
    <r>
      <rPr>
        <b/>
        <sz val="8"/>
        <rFont val="Arial"/>
        <charset val="134"/>
      </rPr>
      <t>MP3</t>
    </r>
    <r>
      <rPr>
        <b/>
        <sz val="8"/>
        <rFont val="方正粗黑宋简体"/>
        <charset val="134"/>
      </rPr>
      <t>插口，</t>
    </r>
    <r>
      <rPr>
        <b/>
        <sz val="8"/>
        <rFont val="Arial"/>
        <charset val="134"/>
      </rPr>
      <t>USB</t>
    </r>
    <r>
      <rPr>
        <b/>
        <sz val="8"/>
        <rFont val="方正粗黑宋简体"/>
        <charset val="134"/>
      </rPr>
      <t>插口。</t>
    </r>
    <r>
      <rPr>
        <b/>
        <sz val="8"/>
        <rFont val="Arial"/>
        <charset val="134"/>
      </rPr>
      <t xml:space="preserve">                                                                                           
Battery: 6V4AH, single drive 380 motor, one-button start, early education story, English music, MP3 port, USB port.</t>
    </r>
  </si>
  <si>
    <r>
      <rPr>
        <b/>
        <sz val="9"/>
        <rFont val="Arial"/>
        <charset val="134"/>
      </rPr>
      <t>518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</si>
  <si>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方正粗黑宋简体"/>
        <charset val="134"/>
      </rPr>
      <t>电瓶：</t>
    </r>
    <r>
      <rPr>
        <b/>
        <sz val="8"/>
        <rFont val="Arial"/>
        <charset val="134"/>
      </rPr>
      <t>6V7AH,</t>
    </r>
    <r>
      <rPr>
        <b/>
        <sz val="8"/>
        <rFont val="方正粗黑宋简体"/>
        <charset val="134"/>
      </rPr>
      <t>双驱动</t>
    </r>
    <r>
      <rPr>
        <b/>
        <sz val="8"/>
        <rFont val="Arial"/>
        <charset val="134"/>
      </rPr>
      <t>380</t>
    </r>
    <r>
      <rPr>
        <b/>
        <sz val="8"/>
        <rFont val="方正粗黑宋简体"/>
        <charset val="134"/>
      </rPr>
      <t>马达，一键启动，早教故事，英文音乐，</t>
    </r>
    <r>
      <rPr>
        <b/>
        <sz val="8"/>
        <rFont val="Arial"/>
        <charset val="134"/>
      </rPr>
      <t>MP3</t>
    </r>
    <r>
      <rPr>
        <b/>
        <sz val="8"/>
        <rFont val="方正粗黑宋简体"/>
        <charset val="134"/>
      </rPr>
      <t>插口，</t>
    </r>
    <r>
      <rPr>
        <b/>
        <sz val="8"/>
        <rFont val="Arial"/>
        <charset val="134"/>
      </rPr>
      <t>USB</t>
    </r>
    <r>
      <rPr>
        <b/>
        <sz val="8"/>
        <rFont val="方正粗黑宋简体"/>
        <charset val="134"/>
      </rPr>
      <t>插口。</t>
    </r>
    <r>
      <rPr>
        <b/>
        <sz val="8"/>
        <rFont val="Arial"/>
        <charset val="134"/>
      </rPr>
      <t xml:space="preserve">                                                                                
Battery: 6V7AH, dual drive 380 motor, one-button start, early education story, English music, MP3 port, USB port.</t>
    </r>
  </si>
  <si>
    <r>
      <rPr>
        <b/>
        <sz val="9"/>
        <rFont val="Arial"/>
        <charset val="134"/>
      </rPr>
      <t>868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</si>
  <si>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红，蓝，白</t>
    </r>
    <r>
      <rPr>
        <b/>
        <sz val="10"/>
        <rFont val="Arial"/>
        <charset val="134"/>
      </rPr>
      <t>,               Red, blue, white.</t>
    </r>
  </si>
  <si>
    <t>88*50*60CM</t>
  </si>
  <si>
    <t>13KG       
15KG</t>
  </si>
  <si>
    <r>
      <rPr>
        <b/>
        <sz val="9"/>
        <rFont val="Arial"/>
        <charset val="134"/>
      </rPr>
      <t>868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</si>
  <si>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方正粗黑宋简体"/>
        <charset val="134"/>
      </rPr>
      <t>电瓶：</t>
    </r>
    <r>
      <rPr>
        <b/>
        <sz val="8"/>
        <rFont val="Arial"/>
        <charset val="134"/>
      </rPr>
      <t>6V7AH,</t>
    </r>
    <r>
      <rPr>
        <b/>
        <sz val="8"/>
        <rFont val="方正粗黑宋简体"/>
        <charset val="134"/>
      </rPr>
      <t>双驱动</t>
    </r>
    <r>
      <rPr>
        <b/>
        <sz val="8"/>
        <rFont val="Arial"/>
        <charset val="134"/>
      </rPr>
      <t>380</t>
    </r>
    <r>
      <rPr>
        <b/>
        <sz val="8"/>
        <rFont val="方正粗黑宋简体"/>
        <charset val="134"/>
      </rPr>
      <t>马达，</t>
    </r>
    <r>
      <rPr>
        <b/>
        <sz val="8"/>
        <color rgb="FFFF0000"/>
        <rFont val="方正粗黑宋简体"/>
        <charset val="134"/>
      </rPr>
      <t>带遥控</t>
    </r>
    <r>
      <rPr>
        <b/>
        <sz val="8"/>
        <rFont val="方正粗黑宋简体"/>
        <charset val="134"/>
      </rPr>
      <t>，一键启动，早教故事，英文音乐，</t>
    </r>
    <r>
      <rPr>
        <b/>
        <sz val="8"/>
        <rFont val="Arial"/>
        <charset val="134"/>
      </rPr>
      <t>MP3</t>
    </r>
    <r>
      <rPr>
        <b/>
        <sz val="8"/>
        <rFont val="方正粗黑宋简体"/>
        <charset val="134"/>
      </rPr>
      <t>插口，</t>
    </r>
    <r>
      <rPr>
        <b/>
        <sz val="8"/>
        <rFont val="Arial"/>
        <charset val="134"/>
      </rPr>
      <t>USB</t>
    </r>
    <r>
      <rPr>
        <b/>
        <sz val="8"/>
        <rFont val="方正粗黑宋简体"/>
        <charset val="134"/>
      </rPr>
      <t>插口。</t>
    </r>
    <r>
      <rPr>
        <b/>
        <sz val="8"/>
        <rFont val="Arial"/>
        <charset val="134"/>
      </rPr>
      <t xml:space="preserve">                                                                    Battery: 6V7AH, dual drive 380 motor, </t>
    </r>
    <r>
      <rPr>
        <b/>
        <sz val="8"/>
        <color rgb="FFFF0000"/>
        <rFont val="Arial"/>
        <charset val="134"/>
      </rPr>
      <t xml:space="preserve">with remote control, </t>
    </r>
    <r>
      <rPr>
        <b/>
        <sz val="8"/>
        <rFont val="Arial"/>
        <charset val="134"/>
      </rPr>
      <t>one-button start, early education story, English music, MP3 port, USB port.</t>
    </r>
  </si>
  <si>
    <r>
      <rPr>
        <b/>
        <sz val="9"/>
        <rFont val="Arial"/>
        <charset val="134"/>
      </rPr>
      <t>888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</si>
  <si>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t>71X35X48CM</t>
  </si>
  <si>
    <t>4.5KG       
5KG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</si>
  <si>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单驱动</t>
    </r>
    <r>
      <rPr>
        <b/>
        <sz val="8"/>
        <rFont val="Arial"/>
        <charset val="134"/>
      </rPr>
      <t>380</t>
    </r>
    <r>
      <rPr>
        <b/>
        <sz val="8"/>
        <rFont val="方正粗黑宋简体"/>
        <charset val="134"/>
      </rPr>
      <t>电机，</t>
    </r>
    <r>
      <rPr>
        <b/>
        <sz val="8"/>
        <rFont val="Arial"/>
        <charset val="134"/>
      </rPr>
      <t>6V4</t>
    </r>
    <r>
      <rPr>
        <b/>
        <sz val="8"/>
        <rFont val="方正粗黑宋简体"/>
        <charset val="134"/>
      </rPr>
      <t>电瓶，仿真大灯，音乐早教，</t>
    </r>
    <r>
      <rPr>
        <b/>
        <sz val="8"/>
        <rFont val="Arial"/>
        <charset val="134"/>
      </rPr>
      <t>MP3</t>
    </r>
    <r>
      <rPr>
        <b/>
        <sz val="8"/>
        <rFont val="方正粗黑宋简体"/>
        <charset val="134"/>
      </rPr>
      <t>插口，</t>
    </r>
    <r>
      <rPr>
        <b/>
        <sz val="8"/>
        <rFont val="Arial"/>
        <charset val="134"/>
      </rPr>
      <t>USB</t>
    </r>
    <r>
      <rPr>
        <b/>
        <sz val="8"/>
        <rFont val="方正粗黑宋简体"/>
        <charset val="134"/>
      </rPr>
      <t>插口，</t>
    </r>
    <r>
      <rPr>
        <b/>
        <sz val="8"/>
        <rFont val="Arial"/>
        <charset val="134"/>
      </rPr>
      <t xml:space="preserve">
Single drive 380 motor, 6V4 battery, simulation headlights, music early education, MP3 jack, USB jack,</t>
    </r>
  </si>
  <si>
    <r>
      <rPr>
        <b/>
        <sz val="9"/>
        <rFont val="Arial"/>
        <charset val="134"/>
      </rPr>
      <t>6699                                                                                                                                                                                                                                                                                                                                                                                                                      
12V4.5A*1</t>
    </r>
    <r>
      <rPr>
        <b/>
        <sz val="9"/>
        <rFont val="宋体"/>
        <charset val="134"/>
      </rPr>
      <t>铅酸电池</t>
    </r>
    <r>
      <rPr>
        <b/>
        <sz val="9"/>
        <rFont val="Arial"/>
        <charset val="134"/>
      </rPr>
      <t xml:space="preserve">
Lead-acid battery 
12V380*2 </t>
    </r>
    <r>
      <rPr>
        <b/>
        <sz val="9"/>
        <rFont val="宋体"/>
        <charset val="134"/>
      </rPr>
      <t>电机</t>
    </r>
    <r>
      <rPr>
        <b/>
        <sz val="9"/>
        <rFont val="Arial"/>
        <charset val="134"/>
      </rPr>
      <t xml:space="preserve"> motor </t>
    </r>
  </si>
  <si>
    <r>
      <rPr>
        <b/>
        <sz val="10"/>
        <rFont val="宋体"/>
        <charset val="134"/>
      </rPr>
      <t>红、白、蓝</t>
    </r>
    <r>
      <rPr>
        <b/>
        <sz val="10"/>
        <rFont val="Arial"/>
        <charset val="134"/>
      </rPr>
      <t xml:space="preserve">                  
White, red, blue,  </t>
    </r>
  </si>
  <si>
    <t>110*53*73CM</t>
  </si>
  <si>
    <t>12.8KG       
15KG</t>
  </si>
  <si>
    <r>
      <rPr>
        <b/>
        <sz val="8"/>
        <color rgb="FFFF0000"/>
        <rFont val="Arial"/>
        <charset val="134"/>
      </rPr>
      <t>(12V4.5A*1</t>
    </r>
    <r>
      <rPr>
        <b/>
        <sz val="8"/>
        <color rgb="FFFF0000"/>
        <rFont val="方正粗黑宋简体"/>
        <charset val="134"/>
      </rPr>
      <t>铅酸电池</t>
    </r>
    <r>
      <rPr>
        <b/>
        <sz val="8"/>
        <color rgb="FFFF0000"/>
        <rFont val="Arial"/>
        <charset val="134"/>
      </rPr>
      <t xml:space="preserve">Lead-acid battery + 12V380*2 </t>
    </r>
    <r>
      <rPr>
        <b/>
        <sz val="8"/>
        <color rgb="FFFF0000"/>
        <rFont val="方正粗黑宋简体"/>
        <charset val="134"/>
      </rPr>
      <t>电机</t>
    </r>
    <r>
      <rPr>
        <b/>
        <sz val="8"/>
        <color rgb="FFFF0000"/>
        <rFont val="Arial"/>
        <charset val="134"/>
      </rPr>
      <t xml:space="preserve"> motor )                                 
</t>
    </r>
    <r>
      <rPr>
        <b/>
        <sz val="8"/>
        <rFont val="方正粗黑宋简体"/>
        <charset val="134"/>
      </rPr>
      <t>动感音乐，故事，早教，古诗</t>
    </r>
    <r>
      <rPr>
        <b/>
        <sz val="8"/>
        <rFont val="Arial"/>
        <charset val="134"/>
      </rPr>
      <t>USB</t>
    </r>
    <r>
      <rPr>
        <b/>
        <sz val="8"/>
        <rFont val="方正粗黑宋简体"/>
        <charset val="134"/>
      </rPr>
      <t>接口</t>
    </r>
    <r>
      <rPr>
        <b/>
        <sz val="8"/>
        <rFont val="Arial"/>
        <charset val="134"/>
      </rPr>
      <t xml:space="preserve">     </t>
    </r>
    <r>
      <rPr>
        <b/>
        <sz val="8"/>
        <rFont val="方正粗黑宋简体"/>
        <charset val="134"/>
      </rPr>
      <t>随意调节音量大小</t>
    </r>
    <r>
      <rPr>
        <b/>
        <sz val="8"/>
        <rFont val="Arial"/>
        <charset val="134"/>
      </rPr>
      <t xml:space="preserve">     </t>
    </r>
    <r>
      <rPr>
        <b/>
        <sz val="8"/>
        <rFont val="方正粗黑宋简体"/>
        <charset val="134"/>
      </rPr>
      <t>车身</t>
    </r>
    <r>
      <rPr>
        <b/>
        <sz val="8"/>
        <rFont val="Arial"/>
        <charset val="134"/>
      </rPr>
      <t>LED</t>
    </r>
    <r>
      <rPr>
        <b/>
        <sz val="8"/>
        <rFont val="方正粗黑宋简体"/>
        <charset val="134"/>
      </rPr>
      <t>灯光</t>
    </r>
    <r>
      <rPr>
        <b/>
        <sz val="8"/>
        <rFont val="Arial"/>
        <charset val="134"/>
      </rPr>
      <t xml:space="preserve">          12V</t>
    </r>
    <r>
      <rPr>
        <b/>
        <sz val="8"/>
        <rFont val="方正粗黑宋简体"/>
        <charset val="134"/>
      </rPr>
      <t>双驱</t>
    </r>
    <r>
      <rPr>
        <b/>
        <sz val="8"/>
        <rFont val="Arial"/>
        <charset val="134"/>
      </rPr>
      <t>380</t>
    </r>
    <r>
      <rPr>
        <b/>
        <sz val="8"/>
        <rFont val="方正粗黑宋简体"/>
        <charset val="134"/>
      </rPr>
      <t>电机</t>
    </r>
    <r>
      <rPr>
        <b/>
        <sz val="8"/>
        <rFont val="Arial"/>
        <charset val="134"/>
      </rPr>
      <t xml:space="preserve">      12V4.5</t>
    </r>
    <r>
      <rPr>
        <b/>
        <sz val="8"/>
        <rFont val="方正粗黑宋简体"/>
        <charset val="134"/>
      </rPr>
      <t>大电池</t>
    </r>
    <r>
      <rPr>
        <b/>
        <sz val="8"/>
        <rFont val="Arial"/>
        <charset val="134"/>
      </rPr>
      <t xml:space="preserve">                                         
Dynamic music, stories, early education, ancient poetry USB interface adjustable volume size body LED lights 12V double drive 380 motor 12V4.5 large battery</t>
    </r>
  </si>
  <si>
    <r>
      <rPr>
        <b/>
        <sz val="8"/>
        <color rgb="FFFF0000"/>
        <rFont val="方正粗黑宋简体"/>
        <charset val="134"/>
      </rPr>
      <t>皮座椅</t>
    </r>
    <r>
      <rPr>
        <b/>
        <sz val="8"/>
        <color rgb="FFFF0000"/>
        <rFont val="Arial"/>
        <charset val="134"/>
      </rPr>
      <t>Leather seats+12RMB                             
EVA</t>
    </r>
    <r>
      <rPr>
        <b/>
        <sz val="8"/>
        <color rgb="FFFF0000"/>
        <rFont val="方正粗黑宋简体"/>
        <charset val="134"/>
      </rPr>
      <t>发泡轮</t>
    </r>
    <r>
      <rPr>
        <b/>
        <sz val="8"/>
        <color rgb="FFFF0000"/>
        <rFont val="Arial"/>
        <charset val="134"/>
      </rPr>
      <t xml:space="preserve"> EVA foam wheel+60RMB                                                                                                                                                                      
</t>
    </r>
    <r>
      <rPr>
        <b/>
        <sz val="8"/>
        <color rgb="FFFF0000"/>
        <rFont val="方正粗黑宋简体"/>
        <charset val="134"/>
      </rPr>
      <t>手动加速</t>
    </r>
    <r>
      <rPr>
        <b/>
        <sz val="8"/>
        <color rgb="FFFF0000"/>
        <rFont val="Arial"/>
        <charset val="134"/>
      </rPr>
      <t xml:space="preserve">                                                                  Manual throttle  acceleration+20RMB </t>
    </r>
  </si>
  <si>
    <r>
      <rPr>
        <b/>
        <sz val="9"/>
        <rFont val="Arial"/>
        <charset val="134"/>
      </rPr>
      <t>6699A                                                                                                                                                                                                                                                                                                                                                                                                                      
12V4.5A*1</t>
    </r>
    <r>
      <rPr>
        <b/>
        <sz val="9"/>
        <rFont val="宋体"/>
        <charset val="134"/>
      </rPr>
      <t>铅酸电池</t>
    </r>
    <r>
      <rPr>
        <b/>
        <sz val="9"/>
        <rFont val="Arial"/>
        <charset val="134"/>
      </rPr>
      <t xml:space="preserve">
Lead-acid battery 
12V380*2 </t>
    </r>
    <r>
      <rPr>
        <b/>
        <sz val="9"/>
        <rFont val="宋体"/>
        <charset val="134"/>
      </rPr>
      <t>电机</t>
    </r>
    <r>
      <rPr>
        <b/>
        <sz val="9"/>
        <rFont val="Arial"/>
        <charset val="134"/>
      </rPr>
      <t xml:space="preserve"> motor </t>
    </r>
  </si>
  <si>
    <t>110*50*73CM</t>
  </si>
  <si>
    <t>12.1KG       
14.7KG</t>
  </si>
  <si>
    <r>
      <rPr>
        <b/>
        <sz val="8"/>
        <color rgb="FFFF0000"/>
        <rFont val="方正粗黑宋简体"/>
        <charset val="134"/>
      </rPr>
      <t>皮座椅</t>
    </r>
    <r>
      <rPr>
        <b/>
        <sz val="8"/>
        <color rgb="FFFF0000"/>
        <rFont val="Arial"/>
        <charset val="134"/>
      </rPr>
      <t>Leather seats+12RMB                             
EVA</t>
    </r>
    <r>
      <rPr>
        <b/>
        <sz val="8"/>
        <color rgb="FFFF0000"/>
        <rFont val="方正粗黑宋简体"/>
        <charset val="134"/>
      </rPr>
      <t>发泡轮</t>
    </r>
    <r>
      <rPr>
        <b/>
        <sz val="8"/>
        <color rgb="FFFF0000"/>
        <rFont val="Arial"/>
        <charset val="134"/>
      </rPr>
      <t xml:space="preserve"> EVA foam wheel+50RMB                                                                                                                                                                      
</t>
    </r>
    <r>
      <rPr>
        <b/>
        <sz val="8"/>
        <color rgb="FFFF0000"/>
        <rFont val="方正粗黑宋简体"/>
        <charset val="134"/>
      </rPr>
      <t>手动加速</t>
    </r>
    <r>
      <rPr>
        <b/>
        <sz val="8"/>
        <color rgb="FFFF0000"/>
        <rFont val="Arial"/>
        <charset val="134"/>
      </rPr>
      <t xml:space="preserve">                                                                  Manual throttle  acceleration+20RMB </t>
    </r>
  </si>
  <si>
    <t>THL</t>
  </si>
  <si>
    <r>
      <rPr>
        <b/>
        <sz val="9"/>
        <rFont val="Arial"/>
        <charset val="134"/>
      </rPr>
      <t>1199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</si>
  <si>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红色</t>
    </r>
    <r>
      <rPr>
        <b/>
        <sz val="10"/>
        <rFont val="Arial"/>
        <charset val="134"/>
      </rPr>
      <t>,</t>
    </r>
    <r>
      <rPr>
        <b/>
        <sz val="10"/>
        <rFont val="宋体"/>
        <charset val="134"/>
      </rPr>
      <t>灰色</t>
    </r>
    <r>
      <rPr>
        <b/>
        <sz val="10"/>
        <rFont val="Arial"/>
        <charset val="134"/>
      </rPr>
      <t xml:space="preserve">,
</t>
    </r>
    <r>
      <rPr>
        <b/>
        <sz val="10"/>
        <rFont val="宋体"/>
        <charset val="134"/>
      </rPr>
      <t>白色</t>
    </r>
    <r>
      <rPr>
        <b/>
        <sz val="10"/>
        <rFont val="Arial"/>
        <charset val="134"/>
      </rPr>
      <t>,</t>
    </r>
    <r>
      <rPr>
        <b/>
        <sz val="10"/>
        <rFont val="宋体"/>
        <charset val="134"/>
      </rPr>
      <t>蓝色</t>
    </r>
    <r>
      <rPr>
        <b/>
        <sz val="10"/>
        <rFont val="Arial"/>
        <charset val="134"/>
      </rPr>
      <t>,
BED,GREY,
WHITE,BLACK,</t>
    </r>
  </si>
  <si>
    <t>94X45X55CM</t>
  </si>
  <si>
    <t>5.8KG       
7KG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</si>
  <si>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电动</t>
    </r>
    <r>
      <rPr>
        <b/>
        <sz val="8"/>
        <rFont val="Arial"/>
        <charset val="134"/>
      </rPr>
      <t>,</t>
    </r>
    <r>
      <rPr>
        <b/>
        <sz val="8"/>
        <rFont val="方正粗黑宋简体"/>
        <charset val="134"/>
      </rPr>
      <t>灯光</t>
    </r>
    <r>
      <rPr>
        <b/>
        <sz val="8"/>
        <rFont val="Arial"/>
        <charset val="134"/>
      </rPr>
      <t>,</t>
    </r>
    <r>
      <rPr>
        <b/>
        <sz val="8"/>
        <rFont val="方正粗黑宋简体"/>
        <charset val="134"/>
      </rPr>
      <t>早教</t>
    </r>
    <r>
      <rPr>
        <b/>
        <sz val="8"/>
        <rFont val="Arial"/>
        <charset val="134"/>
      </rPr>
      <t xml:space="preserve">                                                                                            Electric, light, early education</t>
    </r>
  </si>
  <si>
    <r>
      <rPr>
        <b/>
        <sz val="9"/>
        <rFont val="Arial"/>
        <charset val="134"/>
      </rPr>
      <t>1199                                                                                                                                                                                                                                                                                                                                                                                                                      
6V7A*1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</si>
  <si>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8"/>
        <color rgb="FFFF0000"/>
        <rFont val="Arial"/>
        <charset val="134"/>
      </rPr>
      <t>(6V7A*1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电动</t>
    </r>
    <r>
      <rPr>
        <b/>
        <sz val="8"/>
        <rFont val="Arial"/>
        <charset val="134"/>
      </rPr>
      <t>,</t>
    </r>
    <r>
      <rPr>
        <b/>
        <sz val="8"/>
        <rFont val="方正粗黑宋简体"/>
        <charset val="134"/>
      </rPr>
      <t>灯光</t>
    </r>
    <r>
      <rPr>
        <b/>
        <sz val="8"/>
        <rFont val="Arial"/>
        <charset val="134"/>
      </rPr>
      <t>,</t>
    </r>
    <r>
      <rPr>
        <b/>
        <sz val="8"/>
        <rFont val="方正粗黑宋简体"/>
        <charset val="134"/>
      </rPr>
      <t>早教</t>
    </r>
    <r>
      <rPr>
        <b/>
        <sz val="8"/>
        <rFont val="Arial"/>
        <charset val="134"/>
      </rPr>
      <t xml:space="preserve">                                                                                            Electric, light, early education</t>
    </r>
  </si>
  <si>
    <r>
      <rPr>
        <b/>
        <sz val="9"/>
        <rFont val="Arial"/>
        <charset val="134"/>
      </rPr>
      <t>9189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</si>
  <si>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白色，红色，黑色</t>
    </r>
    <r>
      <rPr>
        <b/>
        <sz val="10"/>
        <rFont val="Arial"/>
        <charset val="134"/>
      </rPr>
      <t>,                           
White, red, black,</t>
    </r>
  </si>
  <si>
    <t>110*50*65CM</t>
  </si>
  <si>
    <t>7.2KG       
8.8KG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</si>
  <si>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单驱：</t>
    </r>
    <r>
      <rPr>
        <b/>
        <sz val="8"/>
        <rFont val="Arial"/>
        <charset val="134"/>
      </rPr>
      <t>6V4</t>
    </r>
    <r>
      <rPr>
        <b/>
        <sz val="8"/>
        <rFont val="方正粗黑宋简体"/>
        <charset val="134"/>
      </rPr>
      <t>电瓶，</t>
    </r>
    <r>
      <rPr>
        <b/>
        <sz val="8"/>
        <rFont val="Arial"/>
        <charset val="134"/>
      </rPr>
      <t>380</t>
    </r>
    <r>
      <rPr>
        <b/>
        <sz val="8"/>
        <rFont val="方正粗黑宋简体"/>
        <charset val="134"/>
      </rPr>
      <t>电机，电量显示，音量调节，</t>
    </r>
    <r>
      <rPr>
        <b/>
        <sz val="8"/>
        <rFont val="Arial"/>
        <charset val="134"/>
      </rPr>
      <t>MP3</t>
    </r>
    <r>
      <rPr>
        <b/>
        <sz val="8"/>
        <rFont val="方正粗黑宋简体"/>
        <charset val="134"/>
      </rPr>
      <t>，炫彩灯光，动感音乐</t>
    </r>
    <r>
      <rPr>
        <b/>
        <sz val="8"/>
        <rFont val="Arial"/>
        <charset val="134"/>
      </rPr>
      <t xml:space="preserve">                                                                                                         
Single drive: 6V4 battery, 380 motor, power display, volume adjustment, MP3, bright lights, dynamic music</t>
    </r>
  </si>
  <si>
    <r>
      <rPr>
        <b/>
        <sz val="9"/>
        <rFont val="Arial"/>
        <charset val="134"/>
      </rPr>
      <t>9189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</si>
  <si>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t>ZH</t>
  </si>
  <si>
    <r>
      <rPr>
        <b/>
        <sz val="9"/>
        <rFont val="Arial"/>
        <charset val="134"/>
      </rPr>
      <t>5188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</si>
  <si>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白色，绿色，粉色</t>
    </r>
    <r>
      <rPr>
        <b/>
        <sz val="10"/>
        <rFont val="Arial"/>
        <charset val="134"/>
      </rPr>
      <t xml:space="preserve">
White, green, pink</t>
    </r>
  </si>
  <si>
    <t>96*36*63CM</t>
  </si>
  <si>
    <t>6.3KG       
7.3KG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</si>
  <si>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一键启动，早教故事</t>
    </r>
    <r>
      <rPr>
        <b/>
        <sz val="8"/>
        <rFont val="Arial"/>
        <charset val="134"/>
      </rPr>
      <t>,</t>
    </r>
    <r>
      <rPr>
        <b/>
        <sz val="8"/>
        <rFont val="方正粗黑宋简体"/>
        <charset val="134"/>
      </rPr>
      <t>儿歌</t>
    </r>
    <r>
      <rPr>
        <b/>
        <sz val="8"/>
        <rFont val="Arial"/>
        <charset val="134"/>
      </rPr>
      <t>,</t>
    </r>
    <r>
      <rPr>
        <b/>
        <sz val="8"/>
        <rFont val="方正粗黑宋简体"/>
        <charset val="134"/>
      </rPr>
      <t>灯光</t>
    </r>
    <r>
      <rPr>
        <b/>
        <sz val="8"/>
        <rFont val="Arial"/>
        <charset val="134"/>
      </rPr>
      <t>,</t>
    </r>
    <r>
      <rPr>
        <b/>
        <sz val="8"/>
        <rFont val="方正粗黑宋简体"/>
        <charset val="134"/>
      </rPr>
      <t>前进后退，电池</t>
    </r>
    <r>
      <rPr>
        <b/>
        <sz val="8"/>
        <rFont val="Arial"/>
        <charset val="134"/>
      </rPr>
      <t>6V4.5</t>
    </r>
    <r>
      <rPr>
        <b/>
        <sz val="8"/>
        <rFont val="方正粗黑宋简体"/>
        <charset val="134"/>
      </rPr>
      <t>，</t>
    </r>
    <r>
      <rPr>
        <b/>
        <sz val="8"/>
        <rFont val="Arial"/>
        <charset val="134"/>
      </rPr>
      <t xml:space="preserve"> </t>
    </r>
    <r>
      <rPr>
        <b/>
        <sz val="8"/>
        <rFont val="方正粗黑宋简体"/>
        <charset val="134"/>
      </rPr>
      <t>电机</t>
    </r>
    <r>
      <rPr>
        <b/>
        <sz val="8"/>
        <rFont val="Arial"/>
        <charset val="134"/>
      </rPr>
      <t>380</t>
    </r>
    <r>
      <rPr>
        <b/>
        <sz val="8"/>
        <rFont val="方正粗黑宋简体"/>
        <charset val="134"/>
      </rPr>
      <t>，</t>
    </r>
    <r>
      <rPr>
        <b/>
        <sz val="8"/>
        <rFont val="Arial"/>
        <charset val="134"/>
      </rPr>
      <t xml:space="preserve">
One-click start, early education story, children's song, light, forward and backward, battery 6V4.5, motor 380,</t>
    </r>
  </si>
  <si>
    <r>
      <rPr>
        <b/>
        <sz val="9"/>
        <rFont val="Arial"/>
        <charset val="134"/>
      </rPr>
      <t>618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</si>
  <si>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白色，红色，</t>
    </r>
    <r>
      <rPr>
        <b/>
        <sz val="10"/>
        <rFont val="Arial"/>
        <charset val="134"/>
      </rPr>
      <t xml:space="preserve">
</t>
    </r>
    <r>
      <rPr>
        <b/>
        <sz val="10"/>
        <rFont val="宋体"/>
        <charset val="134"/>
      </rPr>
      <t>蓝色，灰色，</t>
    </r>
    <r>
      <rPr>
        <b/>
        <sz val="10"/>
        <rFont val="Arial"/>
        <charset val="134"/>
      </rPr>
      <t xml:space="preserve">
White, red, 
blue, grey,</t>
    </r>
  </si>
  <si>
    <t>91*48*58CM</t>
  </si>
  <si>
    <t>7.1KG       
8.1KG</t>
  </si>
  <si>
    <t>BDJ QMBB</t>
  </si>
  <si>
    <r>
      <rPr>
        <b/>
        <sz val="9"/>
        <rFont val="Arial"/>
        <charset val="134"/>
      </rPr>
      <t>818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</si>
  <si>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红、白、绿</t>
    </r>
    <r>
      <rPr>
        <b/>
        <sz val="10"/>
        <rFont val="Arial"/>
        <charset val="134"/>
      </rPr>
      <t xml:space="preserve">                         
Red, white, green</t>
    </r>
  </si>
  <si>
    <t>86*41*56CM</t>
  </si>
  <si>
    <t>5.7KG       
6.8KG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</si>
  <si>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t>
    </r>
    <r>
      <rPr>
        <b/>
        <sz val="8"/>
        <rFont val="Arial"/>
        <charset val="134"/>
      </rPr>
      <t>,</t>
    </r>
    <r>
      <rPr>
        <b/>
        <sz val="8"/>
        <rFont val="方正粗黑宋简体"/>
        <charset val="134"/>
      </rPr>
      <t>灯光</t>
    </r>
    <r>
      <rPr>
        <b/>
        <sz val="8"/>
        <rFont val="Arial"/>
        <charset val="134"/>
      </rPr>
      <t>,</t>
    </r>
    <r>
      <rPr>
        <b/>
        <sz val="8"/>
        <rFont val="方正粗黑宋简体"/>
        <charset val="134"/>
      </rPr>
      <t>早教音乐</t>
    </r>
    <r>
      <rPr>
        <b/>
        <sz val="8"/>
        <rFont val="Arial"/>
        <charset val="134"/>
      </rPr>
      <t>,USB</t>
    </r>
    <r>
      <rPr>
        <b/>
        <sz val="8"/>
        <rFont val="方正粗黑宋简体"/>
        <charset val="134"/>
      </rPr>
      <t>插口</t>
    </r>
    <r>
      <rPr>
        <b/>
        <sz val="8"/>
        <rFont val="Arial"/>
        <charset val="134"/>
      </rPr>
      <t>,</t>
    </r>
    <r>
      <rPr>
        <b/>
        <sz val="8"/>
        <rFont val="方正粗黑宋简体"/>
        <charset val="134"/>
      </rPr>
      <t>电量显示</t>
    </r>
    <r>
      <rPr>
        <b/>
        <sz val="8"/>
        <rFont val="Arial"/>
        <charset val="134"/>
      </rPr>
      <t>,</t>
    </r>
    <r>
      <rPr>
        <b/>
        <sz val="8"/>
        <rFont val="方正粗黑宋简体"/>
        <charset val="134"/>
      </rPr>
      <t>喇叭</t>
    </r>
    <r>
      <rPr>
        <b/>
        <sz val="8"/>
        <rFont val="Arial"/>
        <charset val="134"/>
      </rPr>
      <t>,</t>
    </r>
    <r>
      <rPr>
        <b/>
        <sz val="8"/>
        <rFont val="方正粗黑宋简体"/>
        <charset val="134"/>
      </rPr>
      <t>脚踩油门</t>
    </r>
    <r>
      <rPr>
        <b/>
        <sz val="8"/>
        <rFont val="Arial"/>
        <charset val="134"/>
      </rPr>
      <t>,</t>
    </r>
    <r>
      <rPr>
        <b/>
        <sz val="8"/>
        <rFont val="方正粗黑宋简体"/>
        <charset val="134"/>
      </rPr>
      <t>前进后退</t>
    </r>
    <r>
      <rPr>
        <b/>
        <sz val="8"/>
        <rFont val="Arial"/>
        <charset val="134"/>
      </rPr>
      <t>,
One-button start, Bluetooth, lights, early education music,USB port, battery display, speaker, foot on the gas, forward and backward,</t>
    </r>
  </si>
  <si>
    <r>
      <rPr>
        <b/>
        <sz val="8"/>
        <color rgb="FFFF0000"/>
        <rFont val="方正粗黑宋简体"/>
        <charset val="134"/>
      </rPr>
      <t>遥控</t>
    </r>
    <r>
      <rPr>
        <b/>
        <sz val="8"/>
        <color rgb="FFFF0000"/>
        <rFont val="Arial"/>
        <charset val="134"/>
      </rPr>
      <t xml:space="preserve">Remote control +25RMB                 </t>
    </r>
  </si>
  <si>
    <r>
      <rPr>
        <b/>
        <sz val="9"/>
        <rFont val="Arial"/>
        <charset val="134"/>
      </rPr>
      <t>818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r>
      <rPr>
        <b/>
        <sz val="9"/>
        <rFont val="宋体"/>
        <charset val="134"/>
      </rPr>
      <t>蓝牙</t>
    </r>
    <r>
      <rPr>
        <b/>
        <sz val="9"/>
        <rFont val="Arial"/>
        <charset val="134"/>
      </rPr>
      <t xml:space="preserve">,
Bluetooth, </t>
    </r>
  </si>
  <si>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t>
    </r>
    <r>
      <rPr>
        <b/>
        <sz val="8"/>
        <rFont val="Arial"/>
        <charset val="134"/>
      </rPr>
      <t>,</t>
    </r>
    <r>
      <rPr>
        <b/>
        <sz val="8"/>
        <rFont val="方正粗黑宋简体"/>
        <charset val="134"/>
      </rPr>
      <t>蓝牙</t>
    </r>
    <r>
      <rPr>
        <b/>
        <sz val="8"/>
        <rFont val="Arial"/>
        <charset val="134"/>
      </rPr>
      <t>,</t>
    </r>
    <r>
      <rPr>
        <b/>
        <sz val="8"/>
        <rFont val="方正粗黑宋简体"/>
        <charset val="134"/>
      </rPr>
      <t>灯光</t>
    </r>
    <r>
      <rPr>
        <b/>
        <sz val="8"/>
        <rFont val="Arial"/>
        <charset val="134"/>
      </rPr>
      <t>,</t>
    </r>
    <r>
      <rPr>
        <b/>
        <sz val="8"/>
        <rFont val="方正粗黑宋简体"/>
        <charset val="134"/>
      </rPr>
      <t>早教音乐</t>
    </r>
    <r>
      <rPr>
        <b/>
        <sz val="8"/>
        <rFont val="Arial"/>
        <charset val="134"/>
      </rPr>
      <t>,USB</t>
    </r>
    <r>
      <rPr>
        <b/>
        <sz val="8"/>
        <rFont val="方正粗黑宋简体"/>
        <charset val="134"/>
      </rPr>
      <t>插口</t>
    </r>
    <r>
      <rPr>
        <b/>
        <sz val="8"/>
        <rFont val="Arial"/>
        <charset val="134"/>
      </rPr>
      <t>,</t>
    </r>
    <r>
      <rPr>
        <b/>
        <sz val="8"/>
        <rFont val="方正粗黑宋简体"/>
        <charset val="134"/>
      </rPr>
      <t>电量显示</t>
    </r>
    <r>
      <rPr>
        <b/>
        <sz val="8"/>
        <rFont val="Arial"/>
        <charset val="134"/>
      </rPr>
      <t>,</t>
    </r>
    <r>
      <rPr>
        <b/>
        <sz val="8"/>
        <rFont val="方正粗黑宋简体"/>
        <charset val="134"/>
      </rPr>
      <t>喇叭</t>
    </r>
    <r>
      <rPr>
        <b/>
        <sz val="8"/>
        <rFont val="Arial"/>
        <charset val="134"/>
      </rPr>
      <t>,</t>
    </r>
    <r>
      <rPr>
        <b/>
        <sz val="8"/>
        <rFont val="方正粗黑宋简体"/>
        <charset val="134"/>
      </rPr>
      <t>脚踩油门</t>
    </r>
    <r>
      <rPr>
        <b/>
        <sz val="8"/>
        <rFont val="Arial"/>
        <charset val="134"/>
      </rPr>
      <t>,</t>
    </r>
    <r>
      <rPr>
        <b/>
        <sz val="8"/>
        <rFont val="方正粗黑宋简体"/>
        <charset val="134"/>
      </rPr>
      <t>前进后退</t>
    </r>
    <r>
      <rPr>
        <b/>
        <sz val="8"/>
        <rFont val="Arial"/>
        <charset val="134"/>
      </rPr>
      <t>,
One-button start, Bluetooth, lights, early education music,USB port, battery display, speaker, foot on the gas, forward and backward,</t>
    </r>
  </si>
  <si>
    <r>
      <rPr>
        <b/>
        <sz val="9"/>
        <rFont val="Arial"/>
        <charset val="134"/>
      </rPr>
      <t>818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</si>
  <si>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 xml:space="preserve"> (6V7A*1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t>
    </r>
    <r>
      <rPr>
        <b/>
        <sz val="8"/>
        <rFont val="Arial"/>
        <charset val="134"/>
      </rPr>
      <t>,</t>
    </r>
    <r>
      <rPr>
        <b/>
        <sz val="8"/>
        <rFont val="方正粗黑宋简体"/>
        <charset val="134"/>
      </rPr>
      <t>蓝牙</t>
    </r>
    <r>
      <rPr>
        <b/>
        <sz val="8"/>
        <rFont val="Arial"/>
        <charset val="134"/>
      </rPr>
      <t>,</t>
    </r>
    <r>
      <rPr>
        <b/>
        <sz val="8"/>
        <rFont val="方正粗黑宋简体"/>
        <charset val="134"/>
      </rPr>
      <t>灯光</t>
    </r>
    <r>
      <rPr>
        <b/>
        <sz val="8"/>
        <rFont val="Arial"/>
        <charset val="134"/>
      </rPr>
      <t>,</t>
    </r>
    <r>
      <rPr>
        <b/>
        <sz val="8"/>
        <rFont val="方正粗黑宋简体"/>
        <charset val="134"/>
      </rPr>
      <t>早教音乐</t>
    </r>
    <r>
      <rPr>
        <b/>
        <sz val="8"/>
        <rFont val="Arial"/>
        <charset val="134"/>
      </rPr>
      <t>,USB</t>
    </r>
    <r>
      <rPr>
        <b/>
        <sz val="8"/>
        <rFont val="方正粗黑宋简体"/>
        <charset val="134"/>
      </rPr>
      <t>插口</t>
    </r>
    <r>
      <rPr>
        <b/>
        <sz val="8"/>
        <rFont val="Arial"/>
        <charset val="134"/>
      </rPr>
      <t>,</t>
    </r>
    <r>
      <rPr>
        <b/>
        <sz val="8"/>
        <rFont val="方正粗黑宋简体"/>
        <charset val="134"/>
      </rPr>
      <t>电量显示</t>
    </r>
    <r>
      <rPr>
        <b/>
        <sz val="8"/>
        <rFont val="Arial"/>
        <charset val="134"/>
      </rPr>
      <t>,</t>
    </r>
    <r>
      <rPr>
        <b/>
        <sz val="8"/>
        <rFont val="方正粗黑宋简体"/>
        <charset val="134"/>
      </rPr>
      <t>喇叭</t>
    </r>
    <r>
      <rPr>
        <b/>
        <sz val="8"/>
        <rFont val="Arial"/>
        <charset val="134"/>
      </rPr>
      <t>,</t>
    </r>
    <r>
      <rPr>
        <b/>
        <sz val="8"/>
        <rFont val="方正粗黑宋简体"/>
        <charset val="134"/>
      </rPr>
      <t>脚踩油门</t>
    </r>
    <r>
      <rPr>
        <b/>
        <sz val="8"/>
        <rFont val="Arial"/>
        <charset val="134"/>
      </rPr>
      <t>,</t>
    </r>
    <r>
      <rPr>
        <b/>
        <sz val="8"/>
        <rFont val="方正粗黑宋简体"/>
        <charset val="134"/>
      </rPr>
      <t>前进后退</t>
    </r>
    <r>
      <rPr>
        <b/>
        <sz val="8"/>
        <rFont val="Arial"/>
        <charset val="134"/>
      </rPr>
      <t>,
One-button start, Bluetooth, lights, early education music,USB port, battery display, speaker, foot on the gas, forward and backward,</t>
    </r>
  </si>
  <si>
    <t>WMT</t>
  </si>
  <si>
    <r>
      <rPr>
        <b/>
        <sz val="9"/>
        <rFont val="Arial"/>
        <charset val="134"/>
      </rPr>
      <t>818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t>
    </r>
  </si>
  <si>
    <r>
      <rPr>
        <b/>
        <sz val="10"/>
        <color rgb="FFFF0000"/>
        <rFont val="宋体"/>
        <charset val="134"/>
      </rPr>
      <t>烤漆金</t>
    </r>
    <r>
      <rPr>
        <b/>
        <sz val="10"/>
        <color rgb="FFFF0000"/>
        <rFont val="Arial"/>
        <charset val="134"/>
      </rPr>
      <t xml:space="preserve">
Baking gold</t>
    </r>
  </si>
  <si>
    <t>SZ</t>
  </si>
  <si>
    <r>
      <rPr>
        <b/>
        <sz val="9"/>
        <rFont val="Arial"/>
        <charset val="134"/>
      </rPr>
      <t xml:space="preserve">0699                                                                                                                                                                                                                                                                                                                                                                                                                   
</t>
    </r>
    <r>
      <rPr>
        <b/>
        <sz val="9"/>
        <color rgb="FFFF0000"/>
        <rFont val="Arial"/>
        <charset val="134"/>
      </rPr>
      <t>12V4.5A*1</t>
    </r>
    <r>
      <rPr>
        <b/>
        <sz val="9"/>
        <rFont val="宋体"/>
        <charset val="134"/>
      </rPr>
      <t>铅酸电池</t>
    </r>
    <r>
      <rPr>
        <b/>
        <sz val="9"/>
        <rFont val="Arial"/>
        <charset val="134"/>
      </rPr>
      <t xml:space="preserve">Lead-acid battery 
</t>
    </r>
    <r>
      <rPr>
        <b/>
        <sz val="9"/>
        <color rgb="FFFF0000"/>
        <rFont val="Arial"/>
        <charset val="134"/>
      </rPr>
      <t xml:space="preserve">12V380*2 </t>
    </r>
    <r>
      <rPr>
        <b/>
        <sz val="9"/>
        <rFont val="宋体"/>
        <charset val="134"/>
      </rPr>
      <t>电机</t>
    </r>
    <r>
      <rPr>
        <b/>
        <sz val="9"/>
        <rFont val="Arial"/>
        <charset val="134"/>
      </rPr>
      <t xml:space="preserve"> motor</t>
    </r>
  </si>
  <si>
    <r>
      <rPr>
        <b/>
        <sz val="10"/>
        <rFont val="宋体"/>
        <charset val="134"/>
      </rPr>
      <t>白色</t>
    </r>
    <r>
      <rPr>
        <b/>
        <sz val="10"/>
        <rFont val="Arial"/>
        <charset val="134"/>
      </rPr>
      <t xml:space="preserve"> </t>
    </r>
    <r>
      <rPr>
        <b/>
        <sz val="10"/>
        <rFont val="宋体"/>
        <charset val="134"/>
      </rPr>
      <t>粉色</t>
    </r>
    <r>
      <rPr>
        <b/>
        <sz val="10"/>
        <rFont val="Arial"/>
        <charset val="134"/>
      </rPr>
      <t xml:space="preserve">                     </t>
    </r>
    <r>
      <rPr>
        <b/>
        <sz val="10"/>
        <rFont val="宋体"/>
        <charset val="134"/>
      </rPr>
      <t>绿色</t>
    </r>
    <r>
      <rPr>
        <b/>
        <sz val="10"/>
        <rFont val="Arial"/>
        <charset val="134"/>
      </rPr>
      <t xml:space="preserve">  </t>
    </r>
    <r>
      <rPr>
        <b/>
        <sz val="10"/>
        <rFont val="宋体"/>
        <charset val="134"/>
      </rPr>
      <t>卡其色</t>
    </r>
    <r>
      <rPr>
        <b/>
        <sz val="10"/>
        <rFont val="Arial"/>
        <charset val="134"/>
      </rPr>
      <t xml:space="preserve">                       White pink 
green khaki</t>
    </r>
  </si>
  <si>
    <t>95x44x60CM</t>
  </si>
  <si>
    <t>19KG       
22KG</t>
  </si>
  <si>
    <r>
      <rPr>
        <b/>
        <sz val="8"/>
        <color rgb="FFFF0000"/>
        <rFont val="Arial"/>
        <charset val="134"/>
      </rPr>
      <t xml:space="preserve"> (12V4.5A*1</t>
    </r>
    <r>
      <rPr>
        <b/>
        <sz val="8"/>
        <color rgb="FFFF0000"/>
        <rFont val="方正粗黑宋简体"/>
        <charset val="134"/>
      </rPr>
      <t>铅酸电池</t>
    </r>
    <r>
      <rPr>
        <b/>
        <sz val="8"/>
        <color rgb="FFFF0000"/>
        <rFont val="Arial"/>
        <charset val="134"/>
      </rPr>
      <t xml:space="preserve">Lead-acid battery + 12V380*2 </t>
    </r>
    <r>
      <rPr>
        <b/>
        <sz val="8"/>
        <color rgb="FFFF0000"/>
        <rFont val="方正粗黑宋简体"/>
        <charset val="134"/>
      </rPr>
      <t>电机</t>
    </r>
    <r>
      <rPr>
        <b/>
        <sz val="8"/>
        <color rgb="FFFF0000"/>
        <rFont val="Arial"/>
        <charset val="134"/>
      </rPr>
      <t xml:space="preserve"> motor )                                                                                                
</t>
    </r>
    <r>
      <rPr>
        <b/>
        <sz val="8"/>
        <rFont val="方正粗黑宋简体"/>
        <charset val="134"/>
      </rPr>
      <t>仿真恐龙启动音效，环保材质耐摔抗冲击，防滑把手，仿真脚踩油门，</t>
    </r>
    <r>
      <rPr>
        <b/>
        <sz val="8"/>
        <rFont val="Arial"/>
        <charset val="134"/>
      </rPr>
      <t>380</t>
    </r>
    <r>
      <rPr>
        <b/>
        <sz val="8"/>
        <rFont val="方正粗黑宋简体"/>
        <charset val="134"/>
      </rPr>
      <t>电机双驱动，炫彩灯光，动感音乐，早教，</t>
    </r>
    <r>
      <rPr>
        <b/>
        <sz val="8"/>
        <rFont val="Arial"/>
        <charset val="134"/>
      </rPr>
      <t>usb</t>
    </r>
    <r>
      <rPr>
        <b/>
        <sz val="8"/>
        <rFont val="方正粗黑宋简体"/>
        <charset val="134"/>
      </rPr>
      <t>接口，音量加减</t>
    </r>
    <r>
      <rPr>
        <b/>
        <sz val="8"/>
        <rFont val="Arial"/>
        <charset val="134"/>
      </rPr>
      <t xml:space="preserve"> </t>
    </r>
    <r>
      <rPr>
        <b/>
        <sz val="8"/>
        <rFont val="方正粗黑宋简体"/>
        <charset val="134"/>
      </rPr>
      <t>，蓝牙模</t>
    </r>
    <r>
      <rPr>
        <b/>
        <sz val="8"/>
        <rFont val="Arial"/>
        <charset val="134"/>
      </rPr>
      <t xml:space="preserve"> </t>
    </r>
    <r>
      <rPr>
        <b/>
        <sz val="8"/>
        <rFont val="方正粗黑宋简体"/>
        <charset val="134"/>
      </rPr>
      <t>式，</t>
    </r>
    <r>
      <rPr>
        <b/>
        <sz val="8"/>
        <rFont val="Arial"/>
        <charset val="134"/>
      </rPr>
      <t>12V45AH</t>
    </r>
    <r>
      <rPr>
        <b/>
        <sz val="8"/>
        <rFont val="方正粗黑宋简体"/>
        <charset val="134"/>
      </rPr>
      <t>大电瓶，三轮设计安全防侧翻</t>
    </r>
    <r>
      <rPr>
        <b/>
        <sz val="8"/>
        <rFont val="Arial"/>
        <charset val="134"/>
      </rPr>
      <t xml:space="preserve">                                                 Simulation dinosaur start sound effect, environmental protection material anti-fall anti-impact, anti-slip handle, simulation foot on the accelerator, 380 motor double drive, bright lights, dynamic music, early education, usb interface, volume plus or minus, Bluetooth mode, 12V45AH large battery, three-wheel design safety anti-roll</t>
    </r>
  </si>
  <si>
    <r>
      <rPr>
        <b/>
        <sz val="8"/>
        <color rgb="FFFF0000"/>
        <rFont val="方正粗黑宋简体"/>
        <charset val="134"/>
      </rPr>
      <t>单包</t>
    </r>
    <r>
      <rPr>
        <b/>
        <sz val="8"/>
        <color rgb="FFFF0000"/>
        <rFont val="Arial"/>
        <charset val="134"/>
      </rPr>
      <t>Single pack+3RMB</t>
    </r>
  </si>
  <si>
    <r>
      <rPr>
        <b/>
        <sz val="9"/>
        <rFont val="Arial"/>
        <charset val="134"/>
      </rPr>
      <t>0699                                                                                                                                                                                                                                                                                                                                                                                                                   
12V4.5A*1</t>
    </r>
    <r>
      <rPr>
        <b/>
        <sz val="9"/>
        <rFont val="宋体"/>
        <charset val="134"/>
      </rPr>
      <t>铅酸电池</t>
    </r>
    <r>
      <rPr>
        <b/>
        <sz val="9"/>
        <rFont val="Arial"/>
        <charset val="134"/>
      </rPr>
      <t xml:space="preserve">Lead-acid battery 
12V380*2 </t>
    </r>
    <r>
      <rPr>
        <b/>
        <sz val="9"/>
        <rFont val="宋体"/>
        <charset val="134"/>
      </rPr>
      <t>电机</t>
    </r>
    <r>
      <rPr>
        <b/>
        <sz val="9"/>
        <rFont val="Arial"/>
        <charset val="134"/>
      </rPr>
      <t xml:space="preserve"> motor</t>
    </r>
  </si>
  <si>
    <t>BSE</t>
  </si>
  <si>
    <r>
      <rPr>
        <b/>
        <sz val="9"/>
        <rFont val="Arial"/>
        <charset val="134"/>
      </rPr>
      <t>588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</si>
  <si>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t>
    </r>
    <r>
      <rPr>
        <b/>
        <sz val="10"/>
        <rFont val="Arial"/>
        <charset val="134"/>
      </rPr>
      <t>,</t>
    </r>
    <r>
      <rPr>
        <b/>
        <sz val="10"/>
        <rFont val="宋体"/>
        <charset val="134"/>
      </rPr>
      <t>蓝</t>
    </r>
    <r>
      <rPr>
        <b/>
        <sz val="10"/>
        <rFont val="Arial"/>
        <charset val="134"/>
      </rPr>
      <t>,</t>
    </r>
    <r>
      <rPr>
        <b/>
        <sz val="10"/>
        <rFont val="宋体"/>
        <charset val="134"/>
      </rPr>
      <t>粉</t>
    </r>
    <r>
      <rPr>
        <b/>
        <sz val="10"/>
        <rFont val="Arial"/>
        <charset val="134"/>
      </rPr>
      <t>,                         Red, blue, pink,</t>
    </r>
  </si>
  <si>
    <t>81*46*65CM</t>
  </si>
  <si>
    <t>12KG       
14KG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</si>
  <si>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LED</t>
    </r>
    <r>
      <rPr>
        <b/>
        <sz val="8"/>
        <rFont val="方正粗黑宋简体"/>
        <charset val="134"/>
      </rPr>
      <t>灯光，多功能早教音乐，单电单驱</t>
    </r>
    <r>
      <rPr>
        <b/>
        <sz val="8"/>
        <rFont val="Arial"/>
        <charset val="134"/>
      </rPr>
      <t xml:space="preserve">                                                              
LED lighting, multi-function early education music, single electric single drive</t>
    </r>
  </si>
  <si>
    <r>
      <rPr>
        <b/>
        <sz val="8"/>
        <color rgb="FFFF0000"/>
        <rFont val="方正粗黑宋简体"/>
        <charset val="134"/>
      </rPr>
      <t>单包装</t>
    </r>
    <r>
      <rPr>
        <b/>
        <sz val="8"/>
        <color rgb="FFFF0000"/>
        <rFont val="Arial"/>
        <charset val="134"/>
      </rPr>
      <t xml:space="preserve">Single packing+5RMB    </t>
    </r>
  </si>
  <si>
    <t>CK</t>
  </si>
  <si>
    <r>
      <rPr>
        <b/>
        <sz val="9"/>
        <rFont val="Arial"/>
        <charset val="134"/>
      </rPr>
      <t>1588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</si>
  <si>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深绿，粉，浅绿</t>
    </r>
    <r>
      <rPr>
        <b/>
        <sz val="10"/>
        <rFont val="Arial"/>
        <charset val="134"/>
      </rPr>
      <t xml:space="preserve">                   
Dark green, pink, light green</t>
    </r>
  </si>
  <si>
    <t>92*40*75CM</t>
  </si>
  <si>
    <t>5.8KG       
6.6KG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</si>
  <si>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灯光，音乐，小电瓶，单驱动</t>
    </r>
    <r>
      <rPr>
        <b/>
        <sz val="8"/>
        <rFont val="Arial"/>
        <charset val="134"/>
      </rPr>
      <t xml:space="preserve">                                                                        
Lights, music, small battery, single drive</t>
    </r>
  </si>
  <si>
    <r>
      <rPr>
        <b/>
        <sz val="9"/>
        <rFont val="Arial"/>
        <charset val="134"/>
      </rPr>
      <t>1588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</si>
  <si>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 xml:space="preserve"> (6V7A*1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方正粗黑宋简体"/>
        <charset val="134"/>
      </rPr>
      <t>灯光，音乐，小电瓶，单驱动</t>
    </r>
    <r>
      <rPr>
        <b/>
        <sz val="8"/>
        <rFont val="Arial"/>
        <charset val="134"/>
      </rPr>
      <t xml:space="preserve">                                                                        
Lights, music, small battery, single drive</t>
    </r>
  </si>
  <si>
    <t>CTL</t>
  </si>
  <si>
    <r>
      <rPr>
        <b/>
        <sz val="9"/>
        <rFont val="Arial"/>
        <charset val="134"/>
      </rPr>
      <t>699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</si>
  <si>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t>
    </r>
    <r>
      <rPr>
        <b/>
        <sz val="10"/>
        <rFont val="Arial"/>
        <charset val="134"/>
      </rPr>
      <t>,</t>
    </r>
    <r>
      <rPr>
        <b/>
        <sz val="10"/>
        <rFont val="宋体"/>
        <charset val="134"/>
      </rPr>
      <t>蓝</t>
    </r>
    <r>
      <rPr>
        <b/>
        <sz val="10"/>
        <rFont val="Arial"/>
        <charset val="134"/>
      </rPr>
      <t>,</t>
    </r>
    <r>
      <rPr>
        <b/>
        <sz val="10"/>
        <rFont val="宋体"/>
        <charset val="134"/>
      </rPr>
      <t>白</t>
    </r>
    <r>
      <rPr>
        <b/>
        <sz val="10"/>
        <rFont val="Arial"/>
        <charset val="134"/>
      </rPr>
      <t>,                     Red, blue, white,</t>
    </r>
  </si>
  <si>
    <t>92*40*56CM</t>
  </si>
  <si>
    <t>5.5KG       
6.5KG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</si>
  <si>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6v4</t>
    </r>
    <r>
      <rPr>
        <b/>
        <sz val="8"/>
        <rFont val="方正粗黑宋简体"/>
        <charset val="134"/>
      </rPr>
      <t>，早教，炫光，音乐，前进后退，</t>
    </r>
    <r>
      <rPr>
        <b/>
        <sz val="8"/>
        <rFont val="Arial"/>
        <charset val="134"/>
      </rPr>
      <t xml:space="preserve">                                                                       
6v4, early education, dazzling light, music, forward and backward,</t>
    </r>
  </si>
  <si>
    <r>
      <rPr>
        <b/>
        <sz val="9"/>
        <rFont val="Arial"/>
        <charset val="134"/>
      </rPr>
      <t>699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</si>
  <si>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 xml:space="preserve"> (6V7A*1</t>
    </r>
    <r>
      <rPr>
        <b/>
        <sz val="8"/>
        <color rgb="FFFF0000"/>
        <rFont val="方正粗黑宋简体"/>
        <charset val="134"/>
      </rPr>
      <t>铅酸电池</t>
    </r>
    <r>
      <rPr>
        <b/>
        <sz val="8"/>
        <color rgb="FFFF0000"/>
        <rFont val="Arial"/>
        <charset val="134"/>
      </rPr>
      <t>Lead-acid battery + 6V380*2</t>
    </r>
    <r>
      <rPr>
        <b/>
        <sz val="8"/>
        <color rgb="FFFF0000"/>
        <rFont val="方正粗黑宋简体"/>
        <charset val="134"/>
      </rPr>
      <t>电机</t>
    </r>
    <r>
      <rPr>
        <b/>
        <sz val="8"/>
        <color rgb="FFFF0000"/>
        <rFont val="Arial"/>
        <charset val="134"/>
      </rPr>
      <t xml:space="preserve"> motor )                                                                                                
</t>
    </r>
    <r>
      <rPr>
        <b/>
        <sz val="8"/>
        <rFont val="Arial"/>
        <charset val="134"/>
      </rPr>
      <t>6v7</t>
    </r>
    <r>
      <rPr>
        <b/>
        <sz val="8"/>
        <rFont val="方正粗黑宋简体"/>
        <charset val="134"/>
      </rPr>
      <t>，早教，炫光，音乐，前进后退，</t>
    </r>
    <r>
      <rPr>
        <b/>
        <sz val="8"/>
        <rFont val="Arial"/>
        <charset val="134"/>
      </rPr>
      <t xml:space="preserve">                                                                       
6v7, early education, dazzling light, music, forward and backward,</t>
    </r>
  </si>
  <si>
    <r>
      <rPr>
        <b/>
        <sz val="9"/>
        <rFont val="Arial"/>
        <charset val="134"/>
      </rPr>
      <t>700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</si>
  <si>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粉色</t>
    </r>
    <r>
      <rPr>
        <b/>
        <sz val="10"/>
        <rFont val="Arial"/>
        <charset val="134"/>
      </rPr>
      <t xml:space="preserve">, </t>
    </r>
    <r>
      <rPr>
        <b/>
        <sz val="10"/>
        <rFont val="宋体"/>
        <charset val="134"/>
      </rPr>
      <t>蓝色</t>
    </r>
    <r>
      <rPr>
        <b/>
        <sz val="10"/>
        <rFont val="Arial"/>
        <charset val="134"/>
      </rPr>
      <t xml:space="preserve"> ,</t>
    </r>
    <r>
      <rPr>
        <b/>
        <sz val="10"/>
        <rFont val="宋体"/>
        <charset val="134"/>
      </rPr>
      <t>绿色</t>
    </r>
    <r>
      <rPr>
        <b/>
        <sz val="10"/>
        <rFont val="Arial"/>
        <charset val="134"/>
      </rPr>
      <t xml:space="preserve">           Pink, blue, green </t>
    </r>
  </si>
  <si>
    <t>92*40*60CM</t>
  </si>
  <si>
    <r>
      <rPr>
        <b/>
        <sz val="9"/>
        <rFont val="Arial"/>
        <charset val="134"/>
      </rPr>
      <t>700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</si>
  <si>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t>MNW</t>
  </si>
  <si>
    <r>
      <rPr>
        <b/>
        <sz val="9"/>
        <rFont val="Arial"/>
        <charset val="134"/>
      </rPr>
      <t>5189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</si>
  <si>
    <r>
      <rPr>
        <b/>
        <sz val="10"/>
        <rFont val="宋体"/>
        <charset val="134"/>
      </rPr>
      <t>红，白，黑，</t>
    </r>
    <r>
      <rPr>
        <b/>
        <sz val="10"/>
        <rFont val="Arial"/>
        <charset val="134"/>
      </rPr>
      <t xml:space="preserve">          
Red,white,black ,</t>
    </r>
  </si>
  <si>
    <t>92*50*60CM</t>
  </si>
  <si>
    <t>7.5KG
9KG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</si>
  <si>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6v4</t>
    </r>
    <r>
      <rPr>
        <b/>
        <sz val="8"/>
        <rFont val="方正粗黑宋简体"/>
        <charset val="134"/>
      </rPr>
      <t>，早教，炫光，音乐，前进后退，</t>
    </r>
    <r>
      <rPr>
        <b/>
        <sz val="8"/>
        <rFont val="Arial"/>
        <charset val="134"/>
      </rPr>
      <t xml:space="preserve">                                                                       
6v4, early education, dazzling light, music, forward and backward,</t>
    </r>
  </si>
  <si>
    <r>
      <rPr>
        <b/>
        <sz val="9"/>
        <rFont val="Arial"/>
        <charset val="134"/>
      </rPr>
      <t>5189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</si>
  <si>
    <r>
      <rPr>
        <b/>
        <sz val="8"/>
        <color rgb="FFFF0000"/>
        <rFont val="Arial"/>
        <charset val="134"/>
      </rPr>
      <t xml:space="preserve"> (6V7A*1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6v7</t>
    </r>
    <r>
      <rPr>
        <b/>
        <sz val="8"/>
        <rFont val="方正粗黑宋简体"/>
        <charset val="134"/>
      </rPr>
      <t>，早教，炫光，音乐，前进后退，</t>
    </r>
    <r>
      <rPr>
        <b/>
        <sz val="8"/>
        <rFont val="Arial"/>
        <charset val="134"/>
      </rPr>
      <t xml:space="preserve">                                                                       
6v7, early education, dazzling light, music, forward and backward,</t>
    </r>
  </si>
  <si>
    <r>
      <rPr>
        <b/>
        <sz val="9"/>
        <rFont val="Arial"/>
        <charset val="134"/>
      </rPr>
      <t>5189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 
</t>
    </r>
    <r>
      <rPr>
        <b/>
        <sz val="9"/>
        <rFont val="宋体"/>
        <charset val="134"/>
      </rPr>
      <t>警灯</t>
    </r>
    <r>
      <rPr>
        <b/>
        <sz val="9"/>
        <rFont val="Arial"/>
        <charset val="134"/>
      </rPr>
      <t xml:space="preserve">
Alarm lamp</t>
    </r>
  </si>
  <si>
    <r>
      <rPr>
        <b/>
        <sz val="9"/>
        <rFont val="Arial"/>
        <charset val="134"/>
      </rPr>
      <t>5189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r>
      <rPr>
        <b/>
        <sz val="9"/>
        <rFont val="宋体"/>
        <charset val="134"/>
      </rPr>
      <t>警灯</t>
    </r>
    <r>
      <rPr>
        <b/>
        <sz val="9"/>
        <rFont val="Arial"/>
        <charset val="134"/>
      </rPr>
      <t xml:space="preserve">
Alarm lamp </t>
    </r>
  </si>
  <si>
    <r>
      <rPr>
        <b/>
        <sz val="9"/>
        <rFont val="Arial"/>
        <charset val="134"/>
      </rPr>
      <t>5189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
</t>
    </r>
    <r>
      <rPr>
        <b/>
        <sz val="9"/>
        <rFont val="宋体"/>
        <charset val="134"/>
      </rPr>
      <t>警灯</t>
    </r>
    <r>
      <rPr>
        <b/>
        <sz val="9"/>
        <rFont val="Arial"/>
        <charset val="134"/>
      </rPr>
      <t xml:space="preserve">
Alarm lamp
</t>
    </r>
    <r>
      <rPr>
        <b/>
        <sz val="9"/>
        <rFont val="宋体"/>
        <charset val="134"/>
      </rPr>
      <t>车轮灯光</t>
    </r>
    <r>
      <rPr>
        <b/>
        <sz val="9"/>
        <rFont val="Arial"/>
        <charset val="134"/>
      </rPr>
      <t xml:space="preserve">
Wheel light  </t>
    </r>
  </si>
  <si>
    <r>
      <rPr>
        <b/>
        <sz val="9"/>
        <rFont val="Arial"/>
        <charset val="134"/>
      </rPr>
      <t xml:space="preserve">1166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 xml:space="preserve"> 6V380*1</t>
    </r>
    <r>
      <rPr>
        <b/>
        <sz val="9"/>
        <rFont val="Arial"/>
        <charset val="134"/>
      </rPr>
      <t xml:space="preserve"> </t>
    </r>
    <r>
      <rPr>
        <b/>
        <sz val="9"/>
        <rFont val="宋体"/>
        <charset val="134"/>
      </rPr>
      <t>电机</t>
    </r>
    <r>
      <rPr>
        <b/>
        <sz val="9"/>
        <rFont val="Arial"/>
        <charset val="134"/>
      </rPr>
      <t xml:space="preserve"> motor</t>
    </r>
  </si>
  <si>
    <r>
      <rPr>
        <b/>
        <sz val="10"/>
        <rFont val="宋体"/>
        <charset val="134"/>
      </rPr>
      <t>红</t>
    </r>
    <r>
      <rPr>
        <b/>
        <sz val="10"/>
        <rFont val="Arial"/>
        <charset val="134"/>
      </rPr>
      <t xml:space="preserve"> red
</t>
    </r>
    <r>
      <rPr>
        <b/>
        <sz val="10"/>
        <rFont val="宋体"/>
        <charset val="134"/>
      </rPr>
      <t>蓝</t>
    </r>
    <r>
      <rPr>
        <b/>
        <sz val="10"/>
        <rFont val="Arial"/>
        <charset val="134"/>
      </rPr>
      <t xml:space="preserve"> blue
</t>
    </r>
    <r>
      <rPr>
        <b/>
        <sz val="10"/>
        <rFont val="宋体"/>
        <charset val="134"/>
      </rPr>
      <t>桔</t>
    </r>
    <r>
      <rPr>
        <b/>
        <sz val="10"/>
        <rFont val="Arial"/>
        <charset val="134"/>
      </rPr>
      <t xml:space="preserve"> Orange</t>
    </r>
  </si>
  <si>
    <t>3.8KG
4.7KG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</si>
  <si>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音乐，小电瓶，单驱动</t>
    </r>
    <r>
      <rPr>
        <b/>
        <sz val="8"/>
        <rFont val="Arial"/>
        <charset val="134"/>
      </rPr>
      <t xml:space="preserve">                                                                         Music, small battery, single drive                                   </t>
    </r>
  </si>
  <si>
    <r>
      <rPr>
        <b/>
        <sz val="9"/>
        <rFont val="Arial"/>
        <charset val="134"/>
      </rPr>
      <t xml:space="preserve">6688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 xml:space="preserve"> 6V380*1</t>
    </r>
    <r>
      <rPr>
        <b/>
        <sz val="9"/>
        <rFont val="Arial"/>
        <charset val="134"/>
      </rPr>
      <t xml:space="preserve"> </t>
    </r>
    <r>
      <rPr>
        <b/>
        <sz val="9"/>
        <rFont val="宋体"/>
        <charset val="134"/>
      </rPr>
      <t>电机</t>
    </r>
    <r>
      <rPr>
        <b/>
        <sz val="9"/>
        <rFont val="Arial"/>
        <charset val="134"/>
      </rPr>
      <t xml:space="preserve"> motor</t>
    </r>
  </si>
  <si>
    <r>
      <rPr>
        <b/>
        <sz val="10"/>
        <rFont val="宋体"/>
        <charset val="134"/>
      </rPr>
      <t>红</t>
    </r>
    <r>
      <rPr>
        <b/>
        <sz val="10"/>
        <rFont val="Arial"/>
        <charset val="134"/>
      </rPr>
      <t xml:space="preserve"> red
</t>
    </r>
    <r>
      <rPr>
        <b/>
        <sz val="10"/>
        <rFont val="宋体"/>
        <charset val="134"/>
      </rPr>
      <t>蓝</t>
    </r>
    <r>
      <rPr>
        <b/>
        <sz val="10"/>
        <rFont val="Arial"/>
        <charset val="134"/>
      </rPr>
      <t xml:space="preserve"> blue
</t>
    </r>
    <r>
      <rPr>
        <b/>
        <sz val="10"/>
        <rFont val="宋体"/>
        <charset val="134"/>
      </rPr>
      <t>白</t>
    </r>
    <r>
      <rPr>
        <b/>
        <sz val="10"/>
        <rFont val="Arial"/>
        <charset val="134"/>
      </rPr>
      <t xml:space="preserve"> white</t>
    </r>
  </si>
  <si>
    <t>82*51*35CM</t>
  </si>
  <si>
    <t>4.1KG
4.9KG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</si>
  <si>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音乐</t>
    </r>
    <r>
      <rPr>
        <b/>
        <sz val="8"/>
        <rFont val="Arial"/>
        <charset val="134"/>
      </rPr>
      <t xml:space="preserve">  </t>
    </r>
    <r>
      <rPr>
        <b/>
        <sz val="8"/>
        <rFont val="方正粗黑宋简体"/>
        <charset val="134"/>
      </rPr>
      <t>灯光</t>
    </r>
    <r>
      <rPr>
        <b/>
        <sz val="8"/>
        <rFont val="Arial"/>
        <charset val="134"/>
      </rPr>
      <t xml:space="preserve"> </t>
    </r>
    <r>
      <rPr>
        <b/>
        <sz val="8"/>
        <rFont val="方正粗黑宋简体"/>
        <charset val="134"/>
      </rPr>
      <t>前进</t>
    </r>
    <r>
      <rPr>
        <b/>
        <sz val="8"/>
        <rFont val="Arial"/>
        <charset val="134"/>
      </rPr>
      <t xml:space="preserve">  </t>
    </r>
    <r>
      <rPr>
        <b/>
        <sz val="8"/>
        <rFont val="方正粗黑宋简体"/>
        <charset val="134"/>
      </rPr>
      <t>后退</t>
    </r>
    <r>
      <rPr>
        <b/>
        <sz val="8"/>
        <rFont val="Arial"/>
        <charset val="134"/>
      </rPr>
      <t xml:space="preserve">  6V380</t>
    </r>
    <r>
      <rPr>
        <b/>
        <sz val="8"/>
        <rFont val="方正粗黑宋简体"/>
        <charset val="134"/>
      </rPr>
      <t>电机</t>
    </r>
    <r>
      <rPr>
        <b/>
        <sz val="8"/>
        <rFont val="Arial"/>
        <charset val="134"/>
      </rPr>
      <t xml:space="preserve">  </t>
    </r>
    <r>
      <rPr>
        <b/>
        <sz val="8"/>
        <rFont val="方正粗黑宋简体"/>
        <charset val="134"/>
      </rPr>
      <t>，</t>
    </r>
    <r>
      <rPr>
        <b/>
        <sz val="8"/>
        <rFont val="Arial"/>
        <charset val="134"/>
      </rPr>
      <t>6V4AH</t>
    </r>
    <r>
      <rPr>
        <b/>
        <sz val="8"/>
        <rFont val="方正粗黑宋简体"/>
        <charset val="134"/>
      </rPr>
      <t>电瓶，单电单驱。</t>
    </r>
    <r>
      <rPr>
        <b/>
        <sz val="8"/>
        <rFont val="Arial"/>
        <charset val="134"/>
      </rPr>
      <t xml:space="preserve">
Music light forward and backward 6V380 motor, 6V4AH battery, single battery single drive.</t>
    </r>
  </si>
  <si>
    <r>
      <rPr>
        <b/>
        <sz val="9"/>
        <rFont val="Arial"/>
        <charset val="134"/>
      </rPr>
      <t xml:space="preserve">9199                                                                                                                                                                                                                                                                                                                                                                                                                  
</t>
    </r>
    <r>
      <rPr>
        <b/>
        <sz val="9"/>
        <color rgb="FFFF0000"/>
        <rFont val="Arial"/>
        <charset val="134"/>
      </rPr>
      <t>6V4A*1</t>
    </r>
    <r>
      <rPr>
        <b/>
        <sz val="9"/>
        <rFont val="宋体"/>
        <charset val="134"/>
      </rPr>
      <t>铅酸电池</t>
    </r>
    <r>
      <rPr>
        <b/>
        <sz val="9"/>
        <rFont val="Arial"/>
        <charset val="134"/>
      </rPr>
      <t xml:space="preserve">
Lead-acid battery 
</t>
    </r>
    <r>
      <rPr>
        <b/>
        <sz val="9"/>
        <color rgb="FFFF0000"/>
        <rFont val="Arial"/>
        <charset val="134"/>
      </rPr>
      <t xml:space="preserve"> 6V380*1</t>
    </r>
    <r>
      <rPr>
        <b/>
        <sz val="9"/>
        <rFont val="Arial"/>
        <charset val="134"/>
      </rPr>
      <t xml:space="preserve"> </t>
    </r>
    <r>
      <rPr>
        <b/>
        <sz val="9"/>
        <rFont val="宋体"/>
        <charset val="134"/>
      </rPr>
      <t>电机</t>
    </r>
    <r>
      <rPr>
        <b/>
        <sz val="9"/>
        <rFont val="Arial"/>
        <charset val="134"/>
      </rPr>
      <t xml:space="preserve"> motor</t>
    </r>
  </si>
  <si>
    <r>
      <rPr>
        <b/>
        <sz val="10"/>
        <rFont val="宋体"/>
        <charset val="134"/>
      </rPr>
      <t>白色</t>
    </r>
    <r>
      <rPr>
        <b/>
        <sz val="10"/>
        <rFont val="Arial"/>
        <charset val="134"/>
      </rPr>
      <t xml:space="preserve">white
</t>
    </r>
    <r>
      <rPr>
        <b/>
        <sz val="10"/>
        <rFont val="宋体"/>
        <charset val="134"/>
      </rPr>
      <t>绿色</t>
    </r>
    <r>
      <rPr>
        <b/>
        <sz val="10"/>
        <rFont val="Arial"/>
        <charset val="134"/>
      </rPr>
      <t xml:space="preserve">green
</t>
    </r>
    <r>
      <rPr>
        <b/>
        <sz val="10"/>
        <rFont val="宋体"/>
        <charset val="134"/>
      </rPr>
      <t>粉色</t>
    </r>
    <r>
      <rPr>
        <b/>
        <sz val="10"/>
        <rFont val="Arial"/>
        <charset val="134"/>
      </rPr>
      <t>pink</t>
    </r>
  </si>
  <si>
    <t>79*34*52CM</t>
  </si>
  <si>
    <t>3.8KG
4.8KG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</si>
  <si>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音乐</t>
    </r>
    <r>
      <rPr>
        <b/>
        <sz val="8"/>
        <rFont val="Arial"/>
        <charset val="134"/>
      </rPr>
      <t xml:space="preserve">   </t>
    </r>
    <r>
      <rPr>
        <b/>
        <sz val="8"/>
        <rFont val="方正粗黑宋简体"/>
        <charset val="134"/>
      </rPr>
      <t>前进</t>
    </r>
    <r>
      <rPr>
        <b/>
        <sz val="8"/>
        <rFont val="Arial"/>
        <charset val="134"/>
      </rPr>
      <t xml:space="preserve">  </t>
    </r>
    <r>
      <rPr>
        <b/>
        <sz val="8"/>
        <rFont val="方正粗黑宋简体"/>
        <charset val="134"/>
      </rPr>
      <t>后退</t>
    </r>
    <r>
      <rPr>
        <b/>
        <sz val="8"/>
        <rFont val="Arial"/>
        <charset val="134"/>
      </rPr>
      <t xml:space="preserve">  6V380</t>
    </r>
    <r>
      <rPr>
        <b/>
        <sz val="8"/>
        <rFont val="方正粗黑宋简体"/>
        <charset val="134"/>
      </rPr>
      <t>电机</t>
    </r>
    <r>
      <rPr>
        <b/>
        <sz val="8"/>
        <rFont val="Arial"/>
        <charset val="134"/>
      </rPr>
      <t xml:space="preserve">  </t>
    </r>
    <r>
      <rPr>
        <b/>
        <sz val="8"/>
        <rFont val="方正粗黑宋简体"/>
        <charset val="134"/>
      </rPr>
      <t>，</t>
    </r>
    <r>
      <rPr>
        <b/>
        <sz val="8"/>
        <rFont val="Arial"/>
        <charset val="134"/>
      </rPr>
      <t>6V4AH</t>
    </r>
    <r>
      <rPr>
        <b/>
        <sz val="8"/>
        <rFont val="方正粗黑宋简体"/>
        <charset val="134"/>
      </rPr>
      <t>电瓶，单电单驱。</t>
    </r>
    <r>
      <rPr>
        <b/>
        <sz val="8"/>
        <rFont val="Arial"/>
        <charset val="134"/>
      </rPr>
      <t xml:space="preserve">
Music  forward and backward 6V380 motor, 6V4AH battery, single battery single drive.</t>
    </r>
  </si>
  <si>
    <t>XT</t>
  </si>
  <si>
    <r>
      <rPr>
        <b/>
        <sz val="9"/>
        <rFont val="Arial"/>
        <charset val="134"/>
      </rPr>
      <t>198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</si>
  <si>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粉，蓝，红，</t>
    </r>
    <r>
      <rPr>
        <b/>
        <sz val="10"/>
        <rFont val="Arial"/>
        <charset val="134"/>
      </rPr>
      <t xml:space="preserve">                   Pink, blue, 
red, </t>
    </r>
  </si>
  <si>
    <t>97*38*66CM</t>
  </si>
  <si>
    <t>6.6KG
7.8KG</t>
  </si>
  <si>
    <r>
      <rPr>
        <b/>
        <sz val="8"/>
        <color rgb="FFFF0000"/>
        <rFont val="Arial"/>
        <charset val="134"/>
      </rPr>
      <t>(6V4A*1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方正粗黑宋简体"/>
        <charset val="134"/>
      </rPr>
      <t>带早教，</t>
    </r>
    <r>
      <rPr>
        <b/>
        <sz val="8"/>
        <rFont val="Arial"/>
        <charset val="134"/>
      </rPr>
      <t>USB</t>
    </r>
    <r>
      <rPr>
        <b/>
        <sz val="8"/>
        <rFont val="方正粗黑宋简体"/>
        <charset val="134"/>
      </rPr>
      <t>播放器插口，儿歌，故事，车身灯光，双片车轮</t>
    </r>
    <r>
      <rPr>
        <b/>
        <sz val="8"/>
        <rFont val="Arial"/>
        <charset val="134"/>
      </rPr>
      <t xml:space="preserve"> </t>
    </r>
    <r>
      <rPr>
        <b/>
        <sz val="8"/>
        <rFont val="方正粗黑宋简体"/>
        <charset val="134"/>
      </rPr>
      <t>，加固车身</t>
    </r>
    <r>
      <rPr>
        <b/>
        <sz val="8"/>
        <rFont val="Arial"/>
        <charset val="134"/>
      </rPr>
      <t xml:space="preserve"> </t>
    </r>
    <r>
      <rPr>
        <b/>
        <sz val="8"/>
        <rFont val="方正粗黑宋简体"/>
        <charset val="134"/>
      </rPr>
      <t>，全彩轮片，可爱造型，</t>
    </r>
    <r>
      <rPr>
        <b/>
        <sz val="8"/>
        <rFont val="Arial"/>
        <charset val="134"/>
      </rPr>
      <t xml:space="preserve">
With early education, USB player jack, children's songs, stories, body lighting, double wheel, reinforced body, full color wheel, cute shape,           </t>
    </r>
  </si>
  <si>
    <r>
      <rPr>
        <b/>
        <sz val="9"/>
        <rFont val="Arial"/>
        <charset val="134"/>
      </rPr>
      <t>198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</si>
  <si>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方正粗黑宋简体"/>
        <charset val="134"/>
      </rPr>
      <t>铅酸电池</t>
    </r>
    <r>
      <rPr>
        <b/>
        <sz val="8"/>
        <color rgb="FFFF0000"/>
        <rFont val="Arial"/>
        <charset val="134"/>
      </rPr>
      <t xml:space="preserve"> Lead-acid battery+ 6V380*2 </t>
    </r>
    <r>
      <rPr>
        <b/>
        <sz val="8"/>
        <color rgb="FFFF0000"/>
        <rFont val="方正粗黑宋简体"/>
        <charset val="134"/>
      </rPr>
      <t>电机</t>
    </r>
    <r>
      <rPr>
        <b/>
        <sz val="8"/>
        <color rgb="FFFF0000"/>
        <rFont val="Arial"/>
        <charset val="134"/>
      </rPr>
      <t xml:space="preserve"> motor)                                                                                                       
</t>
    </r>
    <r>
      <rPr>
        <b/>
        <sz val="8"/>
        <rFont val="方正粗黑宋简体"/>
        <charset val="134"/>
      </rPr>
      <t>带早教，</t>
    </r>
    <r>
      <rPr>
        <b/>
        <sz val="8"/>
        <rFont val="Arial"/>
        <charset val="134"/>
      </rPr>
      <t>USB</t>
    </r>
    <r>
      <rPr>
        <b/>
        <sz val="8"/>
        <rFont val="方正粗黑宋简体"/>
        <charset val="134"/>
      </rPr>
      <t>播放器插口，儿歌，故事，车身灯光，双片车轮</t>
    </r>
    <r>
      <rPr>
        <b/>
        <sz val="8"/>
        <rFont val="Arial"/>
        <charset val="134"/>
      </rPr>
      <t xml:space="preserve"> </t>
    </r>
    <r>
      <rPr>
        <b/>
        <sz val="8"/>
        <rFont val="方正粗黑宋简体"/>
        <charset val="134"/>
      </rPr>
      <t>，加固车身</t>
    </r>
    <r>
      <rPr>
        <b/>
        <sz val="8"/>
        <rFont val="Arial"/>
        <charset val="134"/>
      </rPr>
      <t xml:space="preserve"> </t>
    </r>
    <r>
      <rPr>
        <b/>
        <sz val="8"/>
        <rFont val="方正粗黑宋简体"/>
        <charset val="134"/>
      </rPr>
      <t>，全彩轮片，可爱造型，</t>
    </r>
    <r>
      <rPr>
        <b/>
        <sz val="8"/>
        <rFont val="Arial"/>
        <charset val="134"/>
      </rPr>
      <t xml:space="preserve">
With early education, USB player jack, children's songs, stories, body lighting, double wheel, reinforced body, full color wheel, cute shape,           </t>
    </r>
  </si>
  <si>
    <r>
      <rPr>
        <b/>
        <sz val="9"/>
        <rFont val="Arial"/>
        <charset val="134"/>
      </rPr>
      <t>5888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</si>
  <si>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t>6.1KG
7.5KG</t>
  </si>
  <si>
    <r>
      <rPr>
        <b/>
        <sz val="9"/>
        <rFont val="Arial"/>
        <charset val="134"/>
      </rPr>
      <t>5888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</si>
  <si>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r>
      <rPr>
        <b/>
        <sz val="9"/>
        <rFont val="Arial"/>
        <charset val="134"/>
      </rPr>
      <t>5688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</si>
  <si>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粉，蓝，</t>
    </r>
    <r>
      <rPr>
        <b/>
        <sz val="10"/>
        <rFont val="Arial"/>
        <charset val="134"/>
      </rPr>
      <t xml:space="preserve">              Pink, blue, 
</t>
    </r>
  </si>
  <si>
    <r>
      <rPr>
        <b/>
        <sz val="9"/>
        <rFont val="Arial"/>
        <charset val="134"/>
      </rPr>
      <t>5688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</si>
  <si>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r>
      <rPr>
        <b/>
        <sz val="10"/>
        <rFont val="宋体"/>
        <charset val="134"/>
      </rPr>
      <t>粉，蓝，</t>
    </r>
    <r>
      <rPr>
        <b/>
        <sz val="10"/>
        <rFont val="Arial"/>
        <charset val="134"/>
      </rPr>
      <t xml:space="preserve">                Pink, blue, 
</t>
    </r>
  </si>
  <si>
    <r>
      <rPr>
        <b/>
        <sz val="9"/>
        <rFont val="Arial"/>
        <charset val="134"/>
      </rPr>
      <t>5988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</si>
  <si>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9"/>
        <rFont val="Arial"/>
        <charset val="134"/>
      </rPr>
      <t>5988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</si>
  <si>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r>
      <rPr>
        <b/>
        <sz val="9"/>
        <rFont val="Arial"/>
        <charset val="134"/>
      </rPr>
      <t>5188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</si>
  <si>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9"/>
        <rFont val="Arial"/>
        <charset val="134"/>
      </rPr>
      <t>5188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</si>
  <si>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t>SJ</t>
  </si>
  <si>
    <r>
      <rPr>
        <b/>
        <sz val="9"/>
        <rFont val="Arial"/>
        <charset val="134"/>
      </rPr>
      <t>1388
12V4.5A*1</t>
    </r>
    <r>
      <rPr>
        <b/>
        <sz val="9"/>
        <rFont val="宋体"/>
        <charset val="134"/>
      </rPr>
      <t>铅酸电池</t>
    </r>
    <r>
      <rPr>
        <b/>
        <sz val="9"/>
        <rFont val="Arial"/>
        <charset val="134"/>
      </rPr>
      <t xml:space="preserve">Lead-acid battery
12V380*2  </t>
    </r>
    <r>
      <rPr>
        <b/>
        <sz val="9"/>
        <rFont val="宋体"/>
        <charset val="134"/>
      </rPr>
      <t>电机</t>
    </r>
    <r>
      <rPr>
        <b/>
        <sz val="9"/>
        <rFont val="Arial"/>
        <charset val="134"/>
      </rPr>
      <t xml:space="preserve"> motor</t>
    </r>
  </si>
  <si>
    <r>
      <rPr>
        <b/>
        <sz val="10"/>
        <rFont val="宋体"/>
        <charset val="134"/>
      </rPr>
      <t>红、蓝、黄</t>
    </r>
    <r>
      <rPr>
        <b/>
        <sz val="10"/>
        <rFont val="Arial"/>
        <charset val="134"/>
      </rPr>
      <t xml:space="preserve">
Red,blue, yellow</t>
    </r>
  </si>
  <si>
    <t xml:space="preserve">83*48*49CM </t>
  </si>
  <si>
    <t>9.4KG
11.5KG</t>
  </si>
  <si>
    <r>
      <rPr>
        <b/>
        <sz val="8"/>
        <rFont val="Arial"/>
        <charset val="134"/>
      </rPr>
      <t xml:space="preserve">
</t>
    </r>
    <r>
      <rPr>
        <b/>
        <sz val="8"/>
        <color rgb="FFFF0000"/>
        <rFont val="Arial"/>
        <charset val="134"/>
      </rPr>
      <t>(12V4.5A*1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Arial"/>
        <charset val="134"/>
      </rPr>
      <t xml:space="preserve">   
12v4.5</t>
    </r>
    <r>
      <rPr>
        <b/>
        <sz val="8"/>
        <rFont val="宋体"/>
        <charset val="134"/>
      </rPr>
      <t>大电瓶</t>
    </r>
    <r>
      <rPr>
        <b/>
        <sz val="8"/>
        <rFont val="Arial"/>
        <charset val="134"/>
      </rPr>
      <t>,</t>
    </r>
    <r>
      <rPr>
        <b/>
        <sz val="8"/>
        <rFont val="宋体"/>
        <charset val="134"/>
      </rPr>
      <t>双驱</t>
    </r>
    <r>
      <rPr>
        <b/>
        <sz val="8"/>
        <rFont val="Arial"/>
        <charset val="134"/>
      </rPr>
      <t>-</t>
    </r>
    <r>
      <rPr>
        <b/>
        <sz val="8"/>
        <rFont val="宋体"/>
        <charset val="134"/>
      </rPr>
      <t>分离式电机</t>
    </r>
    <r>
      <rPr>
        <b/>
        <sz val="8"/>
        <rFont val="Arial"/>
        <charset val="134"/>
      </rPr>
      <t>,</t>
    </r>
    <r>
      <rPr>
        <b/>
        <sz val="8"/>
        <rFont val="宋体"/>
        <charset val="134"/>
      </rPr>
      <t>炫彩灯光</t>
    </r>
    <r>
      <rPr>
        <b/>
        <sz val="8"/>
        <rFont val="Arial"/>
        <charset val="134"/>
      </rPr>
      <t>,</t>
    </r>
    <r>
      <rPr>
        <b/>
        <sz val="8"/>
        <rFont val="宋体"/>
        <charset val="134"/>
      </rPr>
      <t>静音轮胎</t>
    </r>
    <r>
      <rPr>
        <b/>
        <sz val="8"/>
        <rFont val="Arial"/>
        <charset val="134"/>
      </rPr>
      <t>,</t>
    </r>
    <r>
      <rPr>
        <b/>
        <sz val="8"/>
        <rFont val="宋体"/>
        <charset val="134"/>
      </rPr>
      <t>电动</t>
    </r>
    <r>
      <rPr>
        <b/>
        <sz val="8"/>
        <rFont val="Arial"/>
        <charset val="134"/>
      </rPr>
      <t>-</t>
    </r>
    <r>
      <rPr>
        <b/>
        <sz val="8"/>
        <rFont val="宋体"/>
        <charset val="134"/>
      </rPr>
      <t>脚踏</t>
    </r>
    <r>
      <rPr>
        <b/>
        <sz val="8"/>
        <rFont val="Arial"/>
        <charset val="134"/>
      </rPr>
      <t>,</t>
    </r>
    <r>
      <rPr>
        <b/>
        <sz val="8"/>
        <rFont val="宋体"/>
        <charset val="134"/>
      </rPr>
      <t>双模式切换</t>
    </r>
    <r>
      <rPr>
        <b/>
        <sz val="8"/>
        <rFont val="Arial"/>
        <charset val="134"/>
      </rPr>
      <t>,
12v4.5 large battery, dual drive - separate motor, bright lights, silent tires, electric - pedal, dual mode switching,</t>
    </r>
  </si>
  <si>
    <t>5CTN</t>
  </si>
  <si>
    <t>XH</t>
  </si>
  <si>
    <r>
      <rPr>
        <b/>
        <sz val="9"/>
        <rFont val="Arial"/>
        <charset val="134"/>
      </rPr>
      <t>6188                                                                                                                                                                                                                                                                                                                                                                                                                     
6V4A*1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</si>
  <si>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10"/>
        <rFont val="宋体"/>
        <charset val="134"/>
      </rPr>
      <t>粉，蓝，白，</t>
    </r>
    <r>
      <rPr>
        <b/>
        <sz val="10"/>
        <rFont val="Arial"/>
        <charset val="134"/>
      </rPr>
      <t xml:space="preserve">                   
Pink, blue, white,</t>
    </r>
  </si>
  <si>
    <t>70x37x85CM</t>
  </si>
  <si>
    <t>11KG
12KG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</si>
  <si>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6v4</t>
    </r>
    <r>
      <rPr>
        <b/>
        <sz val="8"/>
        <rFont val="方正粗黑宋简体"/>
        <charset val="134"/>
      </rPr>
      <t>，早教，炫光，音乐，前进后退，</t>
    </r>
    <r>
      <rPr>
        <b/>
        <sz val="8"/>
        <rFont val="Arial"/>
        <charset val="134"/>
      </rPr>
      <t xml:space="preserve">                                                                       6v4, early education, dazzling light, music, forward and backward,        </t>
    </r>
  </si>
  <si>
    <r>
      <rPr>
        <b/>
        <sz val="9"/>
        <rFont val="Arial"/>
        <charset val="134"/>
      </rPr>
      <t>5189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</si>
  <si>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红色</t>
    </r>
    <r>
      <rPr>
        <b/>
        <sz val="10"/>
        <rFont val="Arial"/>
        <charset val="134"/>
      </rPr>
      <t>,</t>
    </r>
    <r>
      <rPr>
        <b/>
        <sz val="10"/>
        <rFont val="宋体"/>
        <charset val="134"/>
      </rPr>
      <t>蓝色</t>
    </r>
    <r>
      <rPr>
        <b/>
        <sz val="10"/>
        <rFont val="Arial"/>
        <charset val="134"/>
      </rPr>
      <t>,</t>
    </r>
    <r>
      <rPr>
        <b/>
        <sz val="10"/>
        <rFont val="宋体"/>
        <charset val="134"/>
      </rPr>
      <t>绿色</t>
    </r>
    <r>
      <rPr>
        <b/>
        <sz val="10"/>
        <rFont val="Arial"/>
        <charset val="134"/>
      </rPr>
      <t>,</t>
    </r>
    <r>
      <rPr>
        <b/>
        <sz val="10"/>
        <rFont val="宋体"/>
        <charset val="134"/>
      </rPr>
      <t>桔色</t>
    </r>
    <r>
      <rPr>
        <b/>
        <sz val="10"/>
        <rFont val="Arial"/>
        <charset val="134"/>
      </rPr>
      <t xml:space="preserve">
Red, blue, green, orange</t>
    </r>
  </si>
  <si>
    <t xml:space="preserve">92*53*62CM  </t>
  </si>
  <si>
    <t>9.5KG
10.5KG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</si>
  <si>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6V380*1  </t>
    </r>
    <r>
      <rPr>
        <b/>
        <sz val="8"/>
        <rFont val="方正粗黑宋简体"/>
        <charset val="134"/>
      </rPr>
      <t>电机</t>
    </r>
    <r>
      <rPr>
        <b/>
        <sz val="8"/>
        <rFont val="Arial"/>
        <charset val="134"/>
      </rPr>
      <t xml:space="preserve"> motor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</si>
  <si>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t>30CTN</t>
  </si>
  <si>
    <r>
      <rPr>
        <b/>
        <sz val="8"/>
        <color rgb="FFFF0000"/>
        <rFont val="方正粗黑宋简体"/>
        <charset val="134"/>
      </rPr>
      <t>轮子灯光</t>
    </r>
    <r>
      <rPr>
        <b/>
        <sz val="8"/>
        <color rgb="FFFF0000"/>
        <rFont val="Arial"/>
        <charset val="134"/>
      </rPr>
      <t xml:space="preserve">Wheel light+10RMB                                  
</t>
    </r>
    <r>
      <rPr>
        <b/>
        <sz val="8"/>
        <color rgb="FFFF0000"/>
        <rFont val="方正粗黑宋简体"/>
        <charset val="134"/>
      </rPr>
      <t>手动加速</t>
    </r>
    <r>
      <rPr>
        <b/>
        <sz val="8"/>
        <color rgb="FFFF0000"/>
        <rFont val="Arial"/>
        <charset val="134"/>
      </rPr>
      <t xml:space="preserve">                                                                  
Manual throttle acceleration+15RMB      </t>
    </r>
  </si>
  <si>
    <r>
      <rPr>
        <b/>
        <sz val="9"/>
        <rFont val="Arial"/>
        <charset val="134"/>
      </rPr>
      <t>5189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</si>
  <si>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 xml:space="preserve"> (6V7A*1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</si>
  <si>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r>
      <rPr>
        <b/>
        <sz val="9"/>
        <rFont val="Arial"/>
        <charset val="134"/>
      </rPr>
      <t>5189
6V4A*2</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</si>
  <si>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 xml:space="preserve"> (6V4A*2</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</si>
  <si>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r>
      <rPr>
        <b/>
        <sz val="9"/>
        <rFont val="Arial"/>
        <charset val="134"/>
      </rPr>
      <t>5188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</si>
  <si>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5188
6V4A*2</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</si>
  <si>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 xml:space="preserve"> (6V4A*2</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6V380*1  </t>
    </r>
    <r>
      <rPr>
        <b/>
        <sz val="8"/>
        <rFont val="方正粗黑宋简体"/>
        <charset val="134"/>
      </rPr>
      <t>电机</t>
    </r>
    <r>
      <rPr>
        <b/>
        <sz val="8"/>
        <rFont val="Arial"/>
        <charset val="134"/>
      </rPr>
      <t xml:space="preserve"> motor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</si>
  <si>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r>
      <rPr>
        <b/>
        <sz val="9"/>
        <rFont val="Arial"/>
        <charset val="134"/>
      </rPr>
      <t>8188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</si>
  <si>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红色</t>
    </r>
    <r>
      <rPr>
        <b/>
        <sz val="10"/>
        <rFont val="Arial"/>
        <charset val="134"/>
      </rPr>
      <t>,</t>
    </r>
    <r>
      <rPr>
        <b/>
        <sz val="10"/>
        <rFont val="宋体"/>
        <charset val="134"/>
      </rPr>
      <t>蓝色</t>
    </r>
    <r>
      <rPr>
        <b/>
        <sz val="10"/>
        <rFont val="Arial"/>
        <charset val="134"/>
      </rPr>
      <t>,</t>
    </r>
    <r>
      <rPr>
        <b/>
        <sz val="10"/>
        <rFont val="宋体"/>
        <charset val="134"/>
      </rPr>
      <t>白色</t>
    </r>
    <r>
      <rPr>
        <b/>
        <sz val="10"/>
        <rFont val="Arial"/>
        <charset val="134"/>
      </rPr>
      <t>,</t>
    </r>
    <r>
      <rPr>
        <b/>
        <sz val="10"/>
        <rFont val="宋体"/>
        <charset val="134"/>
      </rPr>
      <t>桔色</t>
    </r>
    <r>
      <rPr>
        <b/>
        <sz val="10"/>
        <rFont val="Arial"/>
        <charset val="134"/>
      </rPr>
      <t xml:space="preserve">
Red, blue, white, orange</t>
    </r>
  </si>
  <si>
    <t xml:space="preserve">88*46*65CM  </t>
  </si>
  <si>
    <t>7KG
8KG</t>
  </si>
  <si>
    <r>
      <rPr>
        <b/>
        <sz val="8"/>
        <color rgb="FFFF0000"/>
        <rFont val="Arial"/>
        <charset val="134"/>
      </rPr>
      <t xml:space="preserve"> (6V4A*1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</si>
  <si>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r>
      <rPr>
        <b/>
        <sz val="8"/>
        <color rgb="FFFF0000"/>
        <rFont val="方正粗黑宋简体"/>
        <charset val="134"/>
      </rPr>
      <t>手动加速</t>
    </r>
    <r>
      <rPr>
        <b/>
        <sz val="8"/>
        <color rgb="FFFF0000"/>
        <rFont val="Arial"/>
        <charset val="134"/>
      </rPr>
      <t xml:space="preserve">                                                                  
Manual throttle acceleration+15RMB      </t>
    </r>
  </si>
  <si>
    <r>
      <rPr>
        <b/>
        <sz val="9"/>
        <rFont val="Arial"/>
        <charset val="134"/>
      </rPr>
      <t>8188
6V4A*2</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</si>
  <si>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801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</si>
  <si>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米白，粉色，绿色</t>
    </r>
    <r>
      <rPr>
        <b/>
        <sz val="10"/>
        <rFont val="Arial"/>
        <charset val="134"/>
      </rPr>
      <t xml:space="preserve">
Beige, pink, green</t>
    </r>
  </si>
  <si>
    <t xml:space="preserve">91*39*70CM  </t>
  </si>
  <si>
    <r>
      <rPr>
        <b/>
        <sz val="9"/>
        <rFont val="Arial"/>
        <charset val="134"/>
      </rPr>
      <t>801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</si>
  <si>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801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Remote control</t>
    </r>
  </si>
  <si>
    <t>FB</t>
  </si>
  <si>
    <r>
      <rPr>
        <b/>
        <sz val="9"/>
        <rFont val="Arial"/>
        <charset val="134"/>
      </rPr>
      <t>6187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</si>
  <si>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10"/>
        <rFont val="宋体"/>
        <charset val="134"/>
      </rPr>
      <t>红，白，蓝</t>
    </r>
    <r>
      <rPr>
        <b/>
        <sz val="10"/>
        <rFont val="Arial"/>
        <charset val="134"/>
      </rPr>
      <t xml:space="preserve">                    
Red, white  blue</t>
    </r>
  </si>
  <si>
    <t xml:space="preserve">96*60*46CM  </t>
  </si>
  <si>
    <t>7.5KG
9.6KG</t>
  </si>
  <si>
    <t>XW</t>
  </si>
  <si>
    <r>
      <rPr>
        <b/>
        <sz val="9"/>
        <rFont val="Arial"/>
        <charset val="134"/>
      </rPr>
      <t>02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</si>
  <si>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米白，绿，白，粉</t>
    </r>
    <r>
      <rPr>
        <b/>
        <sz val="10"/>
        <rFont val="Arial"/>
        <charset val="134"/>
      </rPr>
      <t xml:space="preserve">                    
Rice white, green, white, pink</t>
    </r>
  </si>
  <si>
    <t xml:space="preserve">83*40*62CM  </t>
  </si>
  <si>
    <t>5.9KG
6.9KG</t>
  </si>
  <si>
    <r>
      <rPr>
        <b/>
        <sz val="8"/>
        <color rgb="FFFF0000"/>
        <rFont val="Arial"/>
        <charset val="134"/>
      </rPr>
      <t xml:space="preserve"> (6V4.5A*1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一键启动、早教功能、音乐</t>
    </r>
    <r>
      <rPr>
        <b/>
        <sz val="8"/>
        <rFont val="Arial"/>
        <charset val="134"/>
      </rPr>
      <t>,</t>
    </r>
    <r>
      <rPr>
        <b/>
        <sz val="8"/>
        <rFont val="方正粗黑宋简体"/>
        <charset val="134"/>
      </rPr>
      <t>故事、英语、电量显示、</t>
    </r>
    <r>
      <rPr>
        <b/>
        <sz val="8"/>
        <rFont val="Arial"/>
        <charset val="134"/>
      </rPr>
      <t>USB</t>
    </r>
    <r>
      <rPr>
        <b/>
        <sz val="8"/>
        <rFont val="方正粗黑宋简体"/>
        <charset val="134"/>
      </rPr>
      <t>插口</t>
    </r>
    <r>
      <rPr>
        <b/>
        <sz val="8"/>
        <rFont val="Arial"/>
        <charset val="134"/>
      </rPr>
      <t>,MP3</t>
    </r>
    <r>
      <rPr>
        <b/>
        <sz val="8"/>
        <rFont val="方正粗黑宋简体"/>
        <charset val="134"/>
      </rPr>
      <t>插口、动感炫灯、</t>
    </r>
    <r>
      <rPr>
        <b/>
        <sz val="8"/>
        <rFont val="Arial"/>
        <charset val="134"/>
      </rPr>
      <t xml:space="preserve">
One-click start, early education function, music,Story, English, battery display, USB port,MP3 jack, dynamic light,</t>
    </r>
  </si>
  <si>
    <r>
      <rPr>
        <b/>
        <sz val="8"/>
        <color rgb="FFFF0000"/>
        <rFont val="方正粗黑宋简体"/>
        <charset val="134"/>
      </rPr>
      <t>遥控</t>
    </r>
    <r>
      <rPr>
        <b/>
        <sz val="8"/>
        <color rgb="FFFF0000"/>
        <rFont val="Arial"/>
        <charset val="134"/>
      </rPr>
      <t xml:space="preserve">Remote control +20RMB  
</t>
    </r>
    <r>
      <rPr>
        <b/>
        <sz val="8"/>
        <color rgb="FFFF0000"/>
        <rFont val="方正粗黑宋简体"/>
        <charset val="134"/>
      </rPr>
      <t>皮座</t>
    </r>
    <r>
      <rPr>
        <b/>
        <sz val="8"/>
        <color rgb="FFFF0000"/>
        <rFont val="Arial"/>
        <charset val="134"/>
      </rPr>
      <t xml:space="preserve">Leather seats+15RMB </t>
    </r>
  </si>
  <si>
    <r>
      <rPr>
        <b/>
        <sz val="9"/>
        <rFont val="Arial"/>
        <charset val="134"/>
      </rPr>
      <t>02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</si>
  <si>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02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Remote control</t>
    </r>
  </si>
  <si>
    <r>
      <rPr>
        <b/>
        <sz val="9"/>
        <rFont val="Arial"/>
        <charset val="134"/>
      </rPr>
      <t>03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</si>
  <si>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9"/>
        <rFont val="Arial"/>
        <charset val="134"/>
      </rPr>
      <t>03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</si>
  <si>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03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Remote control</t>
    </r>
  </si>
  <si>
    <r>
      <rPr>
        <b/>
        <sz val="9"/>
        <rFont val="Arial"/>
        <charset val="134"/>
      </rPr>
      <t>05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</si>
  <si>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灰，蓝，粉</t>
    </r>
    <r>
      <rPr>
        <b/>
        <sz val="10"/>
        <rFont val="Arial"/>
        <charset val="134"/>
      </rPr>
      <t xml:space="preserve">                    
Gray, blue, pink</t>
    </r>
  </si>
  <si>
    <t xml:space="preserve">93*42*60CM  </t>
  </si>
  <si>
    <r>
      <rPr>
        <b/>
        <sz val="9"/>
        <rFont val="Arial"/>
        <charset val="134"/>
      </rPr>
      <t>05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</si>
  <si>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05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Remote control</t>
    </r>
  </si>
  <si>
    <t>6.2KG
7.2KG</t>
  </si>
  <si>
    <r>
      <rPr>
        <b/>
        <sz val="9"/>
        <rFont val="Arial"/>
        <charset val="134"/>
      </rPr>
      <t>06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</si>
  <si>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白，绿，粉</t>
    </r>
    <r>
      <rPr>
        <b/>
        <sz val="10"/>
        <rFont val="Arial"/>
        <charset val="134"/>
      </rPr>
      <t xml:space="preserve">                    
White, green, pink</t>
    </r>
  </si>
  <si>
    <t xml:space="preserve">115*78*58CM  </t>
  </si>
  <si>
    <t>8.5KG
10.2KG</t>
  </si>
  <si>
    <r>
      <rPr>
        <b/>
        <sz val="9"/>
        <rFont val="Arial"/>
        <charset val="134"/>
      </rPr>
      <t>06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</si>
  <si>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t>DLS</t>
  </si>
  <si>
    <r>
      <rPr>
        <b/>
        <sz val="9"/>
        <rFont val="Arial"/>
        <charset val="134"/>
      </rPr>
      <t>09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</si>
  <si>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红，</t>
    </r>
    <r>
      <rPr>
        <b/>
        <sz val="10"/>
        <rFont val="Arial"/>
        <charset val="134"/>
      </rPr>
      <t xml:space="preserve"> </t>
    </r>
    <r>
      <rPr>
        <b/>
        <sz val="10"/>
        <rFont val="宋体"/>
        <charset val="134"/>
      </rPr>
      <t>白</t>
    </r>
    <r>
      <rPr>
        <b/>
        <sz val="10"/>
        <rFont val="Arial"/>
        <charset val="134"/>
      </rPr>
      <t>,               
Red,  white.</t>
    </r>
  </si>
  <si>
    <t xml:space="preserve">85*42*58CM  </t>
  </si>
  <si>
    <t>5.55KG
6.65KG</t>
  </si>
  <si>
    <r>
      <rPr>
        <b/>
        <sz val="8"/>
        <color rgb="FFFF0000"/>
        <rFont val="Arial"/>
        <charset val="134"/>
      </rPr>
      <t>(6V4.5A*1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大轮越野轮胎、</t>
    </r>
    <r>
      <rPr>
        <b/>
        <sz val="8"/>
        <rFont val="Arial"/>
        <charset val="134"/>
      </rPr>
      <t>MP3</t>
    </r>
    <r>
      <rPr>
        <b/>
        <sz val="8"/>
        <rFont val="方正粗黑宋简体"/>
        <charset val="134"/>
      </rPr>
      <t>接口、音乐</t>
    </r>
    <r>
      <rPr>
        <b/>
        <sz val="8"/>
        <rFont val="Arial"/>
        <charset val="134"/>
      </rPr>
      <t xml:space="preserve">
Big off-road tires, MP3 interface, music</t>
    </r>
  </si>
  <si>
    <r>
      <rPr>
        <b/>
        <sz val="8"/>
        <color rgb="FFFF0000"/>
        <rFont val="方正粗黑宋简体"/>
        <charset val="134"/>
      </rPr>
      <t>皮座</t>
    </r>
    <r>
      <rPr>
        <b/>
        <sz val="8"/>
        <color rgb="FFFF0000"/>
        <rFont val="Arial"/>
        <charset val="134"/>
      </rPr>
      <t xml:space="preserve">Leather seats+8RMB </t>
    </r>
  </si>
  <si>
    <r>
      <rPr>
        <sz val="8"/>
        <rFont val="Arial"/>
        <charset val="134"/>
      </rPr>
      <t>ASTM F963
EN71-1-2-3
EN62115/
CPSIA(CPC</t>
    </r>
    <r>
      <rPr>
        <sz val="8"/>
        <rFont val="方正粗黑宋简体"/>
        <charset val="134"/>
      </rPr>
      <t>证书</t>
    </r>
    <r>
      <rPr>
        <sz val="8"/>
        <rFont val="Arial"/>
        <charset val="134"/>
      </rPr>
      <t>)/BO/UKCA</t>
    </r>
    <r>
      <rPr>
        <sz val="8"/>
        <rFont val="方正粗黑宋简体"/>
        <charset val="134"/>
      </rPr>
      <t>证书英国脱欧</t>
    </r>
  </si>
  <si>
    <r>
      <rPr>
        <b/>
        <sz val="9"/>
        <rFont val="Arial"/>
        <charset val="134"/>
      </rPr>
      <t>09
6V4A*2</t>
    </r>
    <r>
      <rPr>
        <b/>
        <sz val="9"/>
        <rFont val="宋体"/>
        <charset val="134"/>
      </rPr>
      <t>铅酸电池</t>
    </r>
    <r>
      <rPr>
        <b/>
        <sz val="9"/>
        <rFont val="Arial"/>
        <charset val="134"/>
      </rPr>
      <t xml:space="preserve">Lead-acid battery
12V390*1 </t>
    </r>
    <r>
      <rPr>
        <b/>
        <sz val="9"/>
        <rFont val="宋体"/>
        <charset val="134"/>
      </rPr>
      <t>电机</t>
    </r>
    <r>
      <rPr>
        <b/>
        <sz val="9"/>
        <rFont val="Arial"/>
        <charset val="134"/>
      </rPr>
      <t xml:space="preserve"> motor</t>
    </r>
  </si>
  <si>
    <r>
      <rPr>
        <b/>
        <sz val="8"/>
        <color rgb="FFFF0000"/>
        <rFont val="Arial"/>
        <charset val="134"/>
      </rPr>
      <t xml:space="preserve"> (6V4A*2</t>
    </r>
    <r>
      <rPr>
        <b/>
        <sz val="8"/>
        <color rgb="FFFF0000"/>
        <rFont val="方正粗黑宋简体"/>
        <charset val="134"/>
      </rPr>
      <t>铅酸电池</t>
    </r>
    <r>
      <rPr>
        <b/>
        <sz val="8"/>
        <color rgb="FFFF0000"/>
        <rFont val="Arial"/>
        <charset val="134"/>
      </rPr>
      <t xml:space="preserve">Lead-acid battery + 12V390*1 </t>
    </r>
    <r>
      <rPr>
        <b/>
        <sz val="8"/>
        <color rgb="FFFF0000"/>
        <rFont val="方正粗黑宋简体"/>
        <charset val="134"/>
      </rPr>
      <t>电机</t>
    </r>
    <r>
      <rPr>
        <b/>
        <sz val="8"/>
        <color rgb="FFFF0000"/>
        <rFont val="Arial"/>
        <charset val="134"/>
      </rPr>
      <t xml:space="preserve"> motor )</t>
    </r>
    <r>
      <rPr>
        <b/>
        <sz val="8"/>
        <rFont val="Arial"/>
        <charset val="134"/>
      </rPr>
      <t xml:space="preserve">
</t>
    </r>
    <r>
      <rPr>
        <b/>
        <sz val="8"/>
        <rFont val="方正粗黑宋简体"/>
        <charset val="134"/>
      </rPr>
      <t>大轮越野轮胎、</t>
    </r>
    <r>
      <rPr>
        <b/>
        <sz val="8"/>
        <rFont val="Arial"/>
        <charset val="134"/>
      </rPr>
      <t>MP3</t>
    </r>
    <r>
      <rPr>
        <b/>
        <sz val="8"/>
        <rFont val="方正粗黑宋简体"/>
        <charset val="134"/>
      </rPr>
      <t>接口、音乐</t>
    </r>
    <r>
      <rPr>
        <b/>
        <sz val="8"/>
        <rFont val="Arial"/>
        <charset val="134"/>
      </rPr>
      <t xml:space="preserve">
Big off-road tires, MP3 interface, music</t>
    </r>
  </si>
  <si>
    <r>
      <rPr>
        <b/>
        <sz val="9"/>
        <rFont val="Arial"/>
        <charset val="134"/>
      </rPr>
      <t>K2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</si>
  <si>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黄色</t>
    </r>
    <r>
      <rPr>
        <b/>
        <sz val="10"/>
        <rFont val="Arial"/>
        <charset val="134"/>
      </rPr>
      <t xml:space="preserve"> </t>
    </r>
    <r>
      <rPr>
        <b/>
        <sz val="10"/>
        <rFont val="宋体"/>
        <charset val="134"/>
      </rPr>
      <t>白色</t>
    </r>
    <r>
      <rPr>
        <b/>
        <sz val="10"/>
        <rFont val="Arial"/>
        <charset val="134"/>
      </rPr>
      <t xml:space="preserve">                                   
Yellow</t>
    </r>
    <r>
      <rPr>
        <b/>
        <sz val="10"/>
        <rFont val="宋体"/>
        <charset val="134"/>
      </rPr>
      <t>，</t>
    </r>
    <r>
      <rPr>
        <b/>
        <sz val="10"/>
        <rFont val="Arial"/>
        <charset val="134"/>
      </rPr>
      <t xml:space="preserve">white </t>
    </r>
    <r>
      <rPr>
        <b/>
        <sz val="10"/>
        <rFont val="宋体"/>
        <charset val="134"/>
      </rPr>
      <t>，</t>
    </r>
    <r>
      <rPr>
        <b/>
        <sz val="10"/>
        <rFont val="Arial"/>
        <charset val="134"/>
      </rPr>
      <t xml:space="preserve">           </t>
    </r>
  </si>
  <si>
    <t xml:space="preserve">68*43*50CM  </t>
  </si>
  <si>
    <t>4.3KG
5.6KG</t>
  </si>
  <si>
    <r>
      <rPr>
        <b/>
        <sz val="8"/>
        <color rgb="FFFF0000"/>
        <rFont val="Arial"/>
        <charset val="134"/>
      </rPr>
      <t>(6V4.5A*1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一键启动、前进后退、单驱、音乐儿歌喇叭、防后翻</t>
    </r>
    <r>
      <rPr>
        <b/>
        <sz val="8"/>
        <rFont val="Arial"/>
        <charset val="134"/>
      </rPr>
      <t xml:space="preserve">
One key start, forward and backward, single drive, music song trumpet, anti-back turn</t>
    </r>
  </si>
  <si>
    <t>JAT</t>
  </si>
  <si>
    <r>
      <rPr>
        <b/>
        <sz val="9"/>
        <rFont val="Arial"/>
        <charset val="134"/>
      </rPr>
      <t>588
6V4A*1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</si>
  <si>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白，蓝，灰，绿</t>
    </r>
    <r>
      <rPr>
        <b/>
        <sz val="10"/>
        <rFont val="Arial"/>
        <charset val="134"/>
      </rPr>
      <t>,         White, blue,       gray, green,</t>
    </r>
  </si>
  <si>
    <t xml:space="preserve">88*46*56CM  </t>
  </si>
  <si>
    <t>7.8KG
9KG</t>
  </si>
  <si>
    <r>
      <rPr>
        <b/>
        <sz val="8"/>
        <color rgb="FFFF0000"/>
        <rFont val="Arial"/>
        <charset val="134"/>
      </rPr>
      <t>(6V4.5A*1</t>
    </r>
    <r>
      <rPr>
        <b/>
        <sz val="8"/>
        <color rgb="FFFF0000"/>
        <rFont val="方正粗黑宋简体"/>
        <charset val="134"/>
      </rPr>
      <t>铅酸电池</t>
    </r>
    <r>
      <rPr>
        <b/>
        <sz val="8"/>
        <color rgb="FFFF0000"/>
        <rFont val="Arial"/>
        <charset val="134"/>
      </rPr>
      <t xml:space="preserve">Lead-acid battery + 6V380*1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t>
    </r>
    <r>
      <rPr>
        <b/>
        <sz val="8"/>
        <rFont val="Arial"/>
        <charset val="134"/>
      </rPr>
      <t xml:space="preserve"> </t>
    </r>
    <r>
      <rPr>
        <b/>
        <sz val="8"/>
        <rFont val="方正粗黑宋简体"/>
        <charset val="134"/>
      </rPr>
      <t>早教音乐、</t>
    </r>
    <r>
      <rPr>
        <b/>
        <sz val="8"/>
        <rFont val="Arial"/>
        <charset val="134"/>
      </rPr>
      <t xml:space="preserve"> </t>
    </r>
    <r>
      <rPr>
        <b/>
        <sz val="8"/>
        <rFont val="方正粗黑宋简体"/>
        <charset val="134"/>
      </rPr>
      <t>故事</t>
    </r>
    <r>
      <rPr>
        <b/>
        <sz val="8"/>
        <rFont val="Arial"/>
        <charset val="134"/>
      </rPr>
      <t xml:space="preserve"> </t>
    </r>
    <r>
      <rPr>
        <b/>
        <sz val="8"/>
        <rFont val="方正粗黑宋简体"/>
        <charset val="134"/>
      </rPr>
      <t>儿歌、</t>
    </r>
    <r>
      <rPr>
        <b/>
        <sz val="8"/>
        <rFont val="Arial"/>
        <charset val="134"/>
      </rPr>
      <t>USB</t>
    </r>
    <r>
      <rPr>
        <b/>
        <sz val="8"/>
        <rFont val="方正粗黑宋简体"/>
        <charset val="134"/>
      </rPr>
      <t>、</t>
    </r>
    <r>
      <rPr>
        <b/>
        <sz val="8"/>
        <rFont val="Arial"/>
        <charset val="134"/>
      </rPr>
      <t>MP3</t>
    </r>
    <r>
      <rPr>
        <b/>
        <sz val="8"/>
        <rFont val="方正粗黑宋简体"/>
        <charset val="134"/>
      </rPr>
      <t>接口</t>
    </r>
    <r>
      <rPr>
        <b/>
        <sz val="8"/>
        <rFont val="Arial"/>
        <charset val="134"/>
      </rPr>
      <t xml:space="preserve">  
One-click start, early education music,  story children's song, USB, MP3 interface</t>
    </r>
  </si>
  <si>
    <r>
      <rPr>
        <b/>
        <sz val="9"/>
        <rFont val="Arial"/>
        <charset val="134"/>
      </rPr>
      <t>588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</si>
  <si>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8"/>
        <color rgb="FFFF0000"/>
        <rFont val="Arial"/>
        <charset val="134"/>
      </rPr>
      <t>(6V7A*1</t>
    </r>
    <r>
      <rPr>
        <b/>
        <sz val="8"/>
        <color rgb="FFFF0000"/>
        <rFont val="方正粗黑宋简体"/>
        <charset val="134"/>
      </rPr>
      <t>铅酸电池</t>
    </r>
    <r>
      <rPr>
        <b/>
        <sz val="8"/>
        <color rgb="FFFF0000"/>
        <rFont val="Arial"/>
        <charset val="134"/>
      </rPr>
      <t xml:space="preserve">Lead-acid battery + 6V380*2 </t>
    </r>
    <r>
      <rPr>
        <b/>
        <sz val="8"/>
        <color rgb="FFFF0000"/>
        <rFont val="方正粗黑宋简体"/>
        <charset val="134"/>
      </rPr>
      <t>电机</t>
    </r>
    <r>
      <rPr>
        <b/>
        <sz val="8"/>
        <color rgb="FFFF0000"/>
        <rFont val="Arial"/>
        <charset val="134"/>
      </rPr>
      <t xml:space="preserve"> motor ) </t>
    </r>
    <r>
      <rPr>
        <b/>
        <sz val="8"/>
        <rFont val="Arial"/>
        <charset val="134"/>
      </rPr>
      <t xml:space="preserve">
</t>
    </r>
    <r>
      <rPr>
        <b/>
        <sz val="8"/>
        <rFont val="方正粗黑宋简体"/>
        <charset val="134"/>
      </rPr>
      <t>一键启动、</t>
    </r>
    <r>
      <rPr>
        <b/>
        <sz val="8"/>
        <rFont val="Arial"/>
        <charset val="134"/>
      </rPr>
      <t xml:space="preserve"> </t>
    </r>
    <r>
      <rPr>
        <b/>
        <sz val="8"/>
        <rFont val="方正粗黑宋简体"/>
        <charset val="134"/>
      </rPr>
      <t>早教音乐、</t>
    </r>
    <r>
      <rPr>
        <b/>
        <sz val="8"/>
        <rFont val="Arial"/>
        <charset val="134"/>
      </rPr>
      <t xml:space="preserve"> </t>
    </r>
    <r>
      <rPr>
        <b/>
        <sz val="8"/>
        <rFont val="方正粗黑宋简体"/>
        <charset val="134"/>
      </rPr>
      <t>故事</t>
    </r>
    <r>
      <rPr>
        <b/>
        <sz val="8"/>
        <rFont val="Arial"/>
        <charset val="134"/>
      </rPr>
      <t xml:space="preserve"> </t>
    </r>
    <r>
      <rPr>
        <b/>
        <sz val="8"/>
        <rFont val="方正粗黑宋简体"/>
        <charset val="134"/>
      </rPr>
      <t>儿歌、</t>
    </r>
    <r>
      <rPr>
        <b/>
        <sz val="8"/>
        <rFont val="Arial"/>
        <charset val="134"/>
      </rPr>
      <t>USB</t>
    </r>
    <r>
      <rPr>
        <b/>
        <sz val="8"/>
        <rFont val="方正粗黑宋简体"/>
        <charset val="134"/>
      </rPr>
      <t>、</t>
    </r>
    <r>
      <rPr>
        <b/>
        <sz val="8"/>
        <rFont val="Arial"/>
        <charset val="134"/>
      </rPr>
      <t>MP3</t>
    </r>
    <r>
      <rPr>
        <b/>
        <sz val="8"/>
        <rFont val="方正粗黑宋简体"/>
        <charset val="134"/>
      </rPr>
      <t>接口</t>
    </r>
    <r>
      <rPr>
        <b/>
        <sz val="8"/>
        <rFont val="Arial"/>
        <charset val="134"/>
      </rPr>
      <t xml:space="preserve">  
One-click start, early education music,  story children's song, USB, MP3 interface</t>
    </r>
  </si>
  <si>
    <r>
      <rPr>
        <b/>
        <sz val="9"/>
        <rFont val="Arial"/>
        <charset val="134"/>
      </rPr>
      <t>588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车轮灯光</t>
    </r>
    <r>
      <rPr>
        <b/>
        <sz val="9"/>
        <rFont val="Arial"/>
        <charset val="134"/>
      </rPr>
      <t xml:space="preserve">
Wheel light</t>
    </r>
  </si>
  <si>
    <t>FEY</t>
  </si>
  <si>
    <r>
      <rPr>
        <b/>
        <sz val="9"/>
        <rFont val="Arial"/>
        <charset val="134"/>
      </rPr>
      <t>903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</si>
  <si>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黄，蓝，红，</t>
    </r>
    <r>
      <rPr>
        <b/>
        <sz val="10"/>
        <rFont val="Arial"/>
        <charset val="134"/>
      </rPr>
      <t xml:space="preserve">
Yellow, blue, red,</t>
    </r>
  </si>
  <si>
    <t xml:space="preserve">77*43*58CM  </t>
  </si>
  <si>
    <t>5.5KG
6.5KG</t>
  </si>
  <si>
    <r>
      <rPr>
        <b/>
        <sz val="9"/>
        <rFont val="Arial"/>
        <charset val="134"/>
      </rPr>
      <t>903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t>
    </r>
  </si>
  <si>
    <r>
      <rPr>
        <b/>
        <sz val="9"/>
        <rFont val="Arial"/>
        <charset val="134"/>
      </rPr>
      <t>903
6V7A*1</t>
    </r>
    <r>
      <rPr>
        <b/>
        <sz val="9"/>
        <rFont val="宋体"/>
        <charset val="134"/>
      </rPr>
      <t>铅酸电池</t>
    </r>
    <r>
      <rPr>
        <b/>
        <sz val="9"/>
        <rFont val="Arial"/>
        <charset val="134"/>
      </rPr>
      <t xml:space="preserve">Lead-acid battery
6V380*2 </t>
    </r>
    <r>
      <rPr>
        <b/>
        <sz val="9"/>
        <rFont val="宋体"/>
        <charset val="134"/>
      </rPr>
      <t>电机</t>
    </r>
    <r>
      <rPr>
        <b/>
        <sz val="9"/>
        <rFont val="Arial"/>
        <charset val="134"/>
      </rPr>
      <t xml:space="preserve"> motor
</t>
    </r>
    <r>
      <rPr>
        <b/>
        <sz val="9"/>
        <rFont val="宋体"/>
        <charset val="134"/>
      </rPr>
      <t>遥控</t>
    </r>
    <r>
      <rPr>
        <b/>
        <sz val="9"/>
        <rFont val="Arial"/>
        <charset val="134"/>
      </rPr>
      <t xml:space="preserve">                          Remote control</t>
    </r>
  </si>
  <si>
    <t>HZL</t>
  </si>
  <si>
    <r>
      <rPr>
        <b/>
        <sz val="9"/>
        <rFont val="Arial"/>
        <charset val="134"/>
      </rPr>
      <t>1600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</si>
  <si>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卡其色</t>
    </r>
    <r>
      <rPr>
        <b/>
        <sz val="10"/>
        <rFont val="Arial"/>
        <charset val="134"/>
      </rPr>
      <t>,</t>
    </r>
    <r>
      <rPr>
        <b/>
        <sz val="10"/>
        <rFont val="宋体"/>
        <charset val="134"/>
      </rPr>
      <t>绿色</t>
    </r>
    <r>
      <rPr>
        <b/>
        <sz val="10"/>
        <rFont val="Arial"/>
        <charset val="134"/>
      </rPr>
      <t>,
khaki,
Green</t>
    </r>
    <r>
      <rPr>
        <b/>
        <sz val="10"/>
        <rFont val="宋体"/>
        <charset val="134"/>
      </rPr>
      <t>。</t>
    </r>
  </si>
  <si>
    <t xml:space="preserve">98x53x78CM  </t>
  </si>
  <si>
    <t>9KG
10.5KG</t>
  </si>
  <si>
    <r>
      <rPr>
        <b/>
        <sz val="9"/>
        <rFont val="Arial"/>
        <charset val="134"/>
      </rPr>
      <t xml:space="preserve">1600
</t>
    </r>
    <r>
      <rPr>
        <b/>
        <sz val="9"/>
        <color rgb="FFFF0000"/>
        <rFont val="Arial"/>
        <charset val="134"/>
      </rPr>
      <t>6V7A*1</t>
    </r>
    <r>
      <rPr>
        <b/>
        <sz val="9"/>
        <rFont val="宋体"/>
        <charset val="134"/>
      </rPr>
      <t>铅酸电池</t>
    </r>
    <r>
      <rPr>
        <b/>
        <sz val="9"/>
        <rFont val="Arial"/>
        <charset val="134"/>
      </rPr>
      <t xml:space="preserve">
Lead-acid battery
</t>
    </r>
    <r>
      <rPr>
        <b/>
        <sz val="9"/>
        <color rgb="FFFF0000"/>
        <rFont val="Arial"/>
        <charset val="134"/>
      </rPr>
      <t>6V380*2</t>
    </r>
    <r>
      <rPr>
        <b/>
        <sz val="9"/>
        <rFont val="Arial"/>
        <charset val="134"/>
      </rPr>
      <t xml:space="preserve"> </t>
    </r>
    <r>
      <rPr>
        <b/>
        <sz val="9"/>
        <rFont val="宋体"/>
        <charset val="134"/>
      </rPr>
      <t>电机</t>
    </r>
    <r>
      <rPr>
        <b/>
        <sz val="9"/>
        <rFont val="Arial"/>
        <charset val="134"/>
      </rPr>
      <t xml:space="preserve"> motor</t>
    </r>
  </si>
  <si>
    <r>
      <rPr>
        <b/>
        <sz val="9"/>
        <rFont val="Arial"/>
        <charset val="134"/>
      </rPr>
      <t>1600B
6V4.5A*1</t>
    </r>
    <r>
      <rPr>
        <b/>
        <sz val="9"/>
        <rFont val="宋体"/>
        <charset val="134"/>
      </rPr>
      <t>铅酸电池</t>
    </r>
    <r>
      <rPr>
        <b/>
        <sz val="9"/>
        <rFont val="Arial"/>
        <charset val="134"/>
      </rPr>
      <t xml:space="preserve">Lead-acid battery
6V380*1 </t>
    </r>
    <r>
      <rPr>
        <b/>
        <sz val="9"/>
        <rFont val="宋体"/>
        <charset val="134"/>
      </rPr>
      <t>电机</t>
    </r>
    <r>
      <rPr>
        <b/>
        <sz val="9"/>
        <rFont val="Arial"/>
        <charset val="134"/>
      </rPr>
      <t xml:space="preserve"> motor</t>
    </r>
  </si>
  <si>
    <r>
      <rPr>
        <b/>
        <sz val="10"/>
        <rFont val="宋体"/>
        <charset val="134"/>
      </rPr>
      <t>粉，紫，绿，</t>
    </r>
    <r>
      <rPr>
        <b/>
        <sz val="10"/>
        <rFont val="Arial"/>
        <charset val="134"/>
      </rPr>
      <t xml:space="preserve">
Pink, purple, green,</t>
    </r>
  </si>
  <si>
    <r>
      <rPr>
        <b/>
        <sz val="9"/>
        <rFont val="Arial"/>
        <charset val="134"/>
      </rPr>
      <t>1600B
6V4.5A*1</t>
    </r>
    <r>
      <rPr>
        <b/>
        <sz val="9"/>
        <rFont val="宋体"/>
        <charset val="134"/>
      </rPr>
      <t>铅酸电池</t>
    </r>
    <r>
      <rPr>
        <b/>
        <sz val="9"/>
        <rFont val="Arial"/>
        <charset val="134"/>
      </rPr>
      <t xml:space="preserve">
Lead-acid battery
6V380*1 </t>
    </r>
    <r>
      <rPr>
        <b/>
        <sz val="9"/>
        <rFont val="宋体"/>
        <charset val="134"/>
      </rPr>
      <t>电机</t>
    </r>
    <r>
      <rPr>
        <b/>
        <sz val="9"/>
        <rFont val="Arial"/>
        <charset val="134"/>
      </rPr>
      <t xml:space="preserve"> motor</t>
    </r>
  </si>
  <si>
    <r>
      <rPr>
        <b/>
        <sz val="9"/>
        <rFont val="Arial"/>
        <charset val="134"/>
      </rPr>
      <t>1600B
6V7A*1</t>
    </r>
    <r>
      <rPr>
        <b/>
        <sz val="9"/>
        <rFont val="宋体"/>
        <charset val="134"/>
      </rPr>
      <t>铅酸电池</t>
    </r>
    <r>
      <rPr>
        <b/>
        <sz val="9"/>
        <rFont val="Arial"/>
        <charset val="134"/>
      </rPr>
      <t xml:space="preserve">
Lead-acid battery
6V380*2 </t>
    </r>
    <r>
      <rPr>
        <b/>
        <sz val="9"/>
        <rFont val="宋体"/>
        <charset val="134"/>
      </rPr>
      <t>电机</t>
    </r>
    <r>
      <rPr>
        <b/>
        <sz val="9"/>
        <rFont val="Arial"/>
        <charset val="134"/>
      </rPr>
      <t xml:space="preserve"> motor</t>
    </r>
  </si>
  <si>
    <t>QZ</t>
  </si>
  <si>
    <r>
      <rPr>
        <sz val="9"/>
        <rFont val="Arial"/>
        <charset val="134"/>
      </rPr>
      <t>9299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</si>
  <si>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r>
      <rPr>
        <b/>
        <sz val="10"/>
        <rFont val="宋体"/>
        <charset val="134"/>
      </rPr>
      <t>粉，绿，白</t>
    </r>
    <r>
      <rPr>
        <b/>
        <sz val="10"/>
        <rFont val="Arial"/>
        <charset val="134"/>
      </rPr>
      <t xml:space="preserve">                    Pink, green, white</t>
    </r>
  </si>
  <si>
    <t xml:space="preserve">90*39*65CM </t>
  </si>
  <si>
    <t>10KG
13KG</t>
  </si>
  <si>
    <r>
      <rPr>
        <b/>
        <sz val="8"/>
        <color rgb="FFFF0000"/>
        <rFont val="Arial"/>
        <charset val="134"/>
      </rPr>
      <t xml:space="preserve"> (6V4A*1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音乐，小电瓶，单驱动，</t>
    </r>
    <r>
      <rPr>
        <b/>
        <sz val="8"/>
        <rFont val="Arial"/>
        <charset val="134"/>
      </rPr>
      <t xml:space="preserve">                                                                    Music, small battery, single drive</t>
    </r>
    <r>
      <rPr>
        <b/>
        <sz val="8"/>
        <rFont val="宋体"/>
        <charset val="134"/>
      </rPr>
      <t>，</t>
    </r>
  </si>
  <si>
    <t>20CTN</t>
  </si>
  <si>
    <r>
      <rPr>
        <sz val="9"/>
        <rFont val="Arial"/>
        <charset val="134"/>
      </rPr>
      <t>9299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</si>
  <si>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b/>
        <sz val="8"/>
        <color rgb="FFFF0000"/>
        <rFont val="Arial"/>
        <charset val="134"/>
      </rPr>
      <t>(6V7A*1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Arial"/>
        <charset val="134"/>
      </rPr>
      <t>6</t>
    </r>
    <r>
      <rPr>
        <b/>
        <sz val="8"/>
        <rFont val="宋体"/>
        <charset val="134"/>
      </rPr>
      <t>伏</t>
    </r>
    <r>
      <rPr>
        <b/>
        <sz val="8"/>
        <rFont val="Arial"/>
        <charset val="134"/>
      </rPr>
      <t xml:space="preserve">7 </t>
    </r>
    <r>
      <rPr>
        <b/>
        <sz val="8"/>
        <rFont val="宋体"/>
        <charset val="134"/>
      </rPr>
      <t>双驱</t>
    </r>
    <r>
      <rPr>
        <b/>
        <sz val="8"/>
        <rFont val="Arial"/>
        <charset val="134"/>
      </rPr>
      <t xml:space="preserve"> </t>
    </r>
    <r>
      <rPr>
        <b/>
        <sz val="8"/>
        <rFont val="宋体"/>
        <charset val="134"/>
      </rPr>
      <t>大电瓶</t>
    </r>
    <r>
      <rPr>
        <b/>
        <sz val="8"/>
        <rFont val="Arial"/>
        <charset val="134"/>
      </rPr>
      <t xml:space="preserve">                                                                                                       6 volt 7 twin drive large battery</t>
    </r>
  </si>
  <si>
    <r>
      <rPr>
        <b/>
        <sz val="9"/>
        <rFont val="Arial"/>
        <charset val="134"/>
      </rPr>
      <t>8611                            
6V4A*2</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</si>
  <si>
    <r>
      <rPr>
        <b/>
        <sz val="10"/>
        <rFont val="宋体"/>
        <charset val="134"/>
      </rPr>
      <t>红色</t>
    </r>
    <r>
      <rPr>
        <b/>
        <sz val="10"/>
        <rFont val="Arial"/>
        <charset val="134"/>
      </rPr>
      <t>,</t>
    </r>
    <r>
      <rPr>
        <b/>
        <sz val="10"/>
        <rFont val="宋体"/>
        <charset val="134"/>
      </rPr>
      <t>蓝色</t>
    </r>
    <r>
      <rPr>
        <b/>
        <sz val="10"/>
        <rFont val="Arial"/>
        <charset val="134"/>
      </rPr>
      <t xml:space="preserve">,
</t>
    </r>
    <r>
      <rPr>
        <b/>
        <sz val="10"/>
        <rFont val="宋体"/>
        <charset val="134"/>
      </rPr>
      <t>绿色</t>
    </r>
    <r>
      <rPr>
        <b/>
        <sz val="10"/>
        <rFont val="Arial"/>
        <charset val="134"/>
      </rPr>
      <t>,</t>
    </r>
    <r>
      <rPr>
        <b/>
        <sz val="10"/>
        <rFont val="宋体"/>
        <charset val="134"/>
      </rPr>
      <t>紫色</t>
    </r>
    <r>
      <rPr>
        <b/>
        <sz val="10"/>
        <rFont val="Arial"/>
        <charset val="134"/>
      </rPr>
      <t>,
Red, blue,
Green, purple,</t>
    </r>
  </si>
  <si>
    <t>140*48*58CM</t>
  </si>
  <si>
    <t>12KG           
14KG</t>
  </si>
  <si>
    <r>
      <rPr>
        <b/>
        <sz val="8"/>
        <color rgb="FFFF0000"/>
        <rFont val="Arial"/>
        <charset val="134"/>
      </rPr>
      <t>(6V4A*2</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电池</t>
    </r>
    <r>
      <rPr>
        <b/>
        <sz val="8"/>
        <rFont val="Arial"/>
        <charset val="134"/>
      </rPr>
      <t>;6V4AH*2</t>
    </r>
    <r>
      <rPr>
        <b/>
        <sz val="8"/>
        <rFont val="宋体"/>
        <charset val="134"/>
      </rPr>
      <t>块</t>
    </r>
    <r>
      <rPr>
        <b/>
        <sz val="8"/>
        <rFont val="Arial"/>
        <charset val="134"/>
      </rPr>
      <t xml:space="preserve">          </t>
    </r>
    <r>
      <rPr>
        <b/>
        <sz val="8"/>
        <rFont val="宋体"/>
        <charset val="134"/>
      </rPr>
      <t>驱动：双驱</t>
    </r>
    <r>
      <rPr>
        <b/>
        <sz val="8"/>
        <rFont val="Arial"/>
        <charset val="134"/>
      </rPr>
      <t>12V380W</t>
    </r>
    <r>
      <rPr>
        <b/>
        <sz val="8"/>
        <rFont val="宋体"/>
        <charset val="134"/>
      </rPr>
      <t>电机</t>
    </r>
    <r>
      <rPr>
        <b/>
        <sz val="8"/>
        <rFont val="Arial"/>
        <charset val="134"/>
      </rPr>
      <t xml:space="preserve">       </t>
    </r>
    <r>
      <rPr>
        <b/>
        <sz val="8"/>
        <rFont val="宋体"/>
        <charset val="134"/>
      </rPr>
      <t>功能：</t>
    </r>
    <r>
      <rPr>
        <b/>
        <sz val="8"/>
        <rFont val="Arial"/>
        <charset val="134"/>
      </rPr>
      <t xml:space="preserve">   </t>
    </r>
    <r>
      <rPr>
        <b/>
        <sz val="8"/>
        <rFont val="宋体"/>
        <charset val="134"/>
      </rPr>
      <t>早教音乐灯光</t>
    </r>
    <r>
      <rPr>
        <b/>
        <sz val="8"/>
        <rFont val="Arial"/>
        <charset val="134"/>
      </rPr>
      <t xml:space="preserve">   </t>
    </r>
    <r>
      <rPr>
        <b/>
        <sz val="8"/>
        <rFont val="宋体"/>
        <charset val="134"/>
      </rPr>
      <t>驱动方式；脚踩油门</t>
    </r>
    <r>
      <rPr>
        <b/>
        <sz val="8"/>
        <rFont val="Arial"/>
        <charset val="134"/>
      </rPr>
      <t xml:space="preserve">
Batteries; 6V4AH*2 block drive: dual drive 12V380W motor function: early education music light drive mode; Foot on the gas</t>
    </r>
  </si>
  <si>
    <r>
      <rPr>
        <b/>
        <sz val="8"/>
        <color rgb="FFFF0000"/>
        <rFont val="宋体"/>
        <charset val="134"/>
      </rPr>
      <t>无灯光</t>
    </r>
    <r>
      <rPr>
        <b/>
        <sz val="8"/>
        <color rgb="FFFF0000"/>
        <rFont val="Arial"/>
        <charset val="134"/>
      </rPr>
      <t>-15</t>
    </r>
    <r>
      <rPr>
        <b/>
        <sz val="8"/>
        <color rgb="FFFF0000"/>
        <rFont val="宋体"/>
        <charset val="134"/>
      </rPr>
      <t>元</t>
    </r>
  </si>
  <si>
    <r>
      <rPr>
        <b/>
        <sz val="9"/>
        <rFont val="Arial"/>
        <charset val="134"/>
      </rPr>
      <t>8611                            
6V4A*2</t>
    </r>
    <r>
      <rPr>
        <b/>
        <sz val="9"/>
        <rFont val="方正粗黑宋简体"/>
        <charset val="134"/>
      </rPr>
      <t>铅酸电池</t>
    </r>
    <r>
      <rPr>
        <b/>
        <sz val="9"/>
        <rFont val="Arial"/>
        <charset val="134"/>
      </rPr>
      <t xml:space="preserve">
Lead-acid battery
6V380*2  </t>
    </r>
    <r>
      <rPr>
        <b/>
        <sz val="9"/>
        <rFont val="方正粗黑宋简体"/>
        <charset val="134"/>
      </rPr>
      <t>电机</t>
    </r>
    <r>
      <rPr>
        <b/>
        <sz val="9"/>
        <rFont val="Arial"/>
        <charset val="134"/>
      </rPr>
      <t xml:space="preserve"> motor
</t>
    </r>
    <r>
      <rPr>
        <b/>
        <sz val="9"/>
        <rFont val="宋体"/>
        <charset val="134"/>
      </rPr>
      <t>遥控</t>
    </r>
    <r>
      <rPr>
        <b/>
        <sz val="9"/>
        <rFont val="Arial"/>
        <charset val="134"/>
      </rPr>
      <t xml:space="preserve">
Remote control    </t>
    </r>
  </si>
  <si>
    <r>
      <rPr>
        <b/>
        <sz val="9"/>
        <rFont val="Arial"/>
        <charset val="134"/>
      </rPr>
      <t xml:space="preserve">8611                            
12V7A*1 </t>
    </r>
    <r>
      <rPr>
        <b/>
        <sz val="9"/>
        <rFont val="方正粗黑宋简体"/>
        <charset val="134"/>
      </rPr>
      <t>铅酸电池</t>
    </r>
    <r>
      <rPr>
        <b/>
        <sz val="9"/>
        <rFont val="Arial"/>
        <charset val="134"/>
      </rPr>
      <t xml:space="preserve">
Lead-acid battery
12V380*2  </t>
    </r>
    <r>
      <rPr>
        <b/>
        <sz val="9"/>
        <rFont val="方正粗黑宋简体"/>
        <charset val="134"/>
      </rPr>
      <t>电机</t>
    </r>
    <r>
      <rPr>
        <b/>
        <sz val="9"/>
        <rFont val="Arial"/>
        <charset val="134"/>
      </rPr>
      <t xml:space="preserve"> motor    </t>
    </r>
  </si>
  <si>
    <r>
      <rPr>
        <b/>
        <sz val="8"/>
        <color rgb="FFFF0000"/>
        <rFont val="Arial"/>
        <charset val="134"/>
      </rPr>
      <t>(12V7A*1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电池</t>
    </r>
    <r>
      <rPr>
        <b/>
        <sz val="8"/>
        <rFont val="Arial"/>
        <charset val="134"/>
      </rPr>
      <t xml:space="preserve">;12V7A*1          </t>
    </r>
    <r>
      <rPr>
        <b/>
        <sz val="8"/>
        <rFont val="宋体"/>
        <charset val="134"/>
      </rPr>
      <t>驱动：双驱</t>
    </r>
    <r>
      <rPr>
        <b/>
        <sz val="8"/>
        <rFont val="Arial"/>
        <charset val="134"/>
      </rPr>
      <t>12V380W</t>
    </r>
    <r>
      <rPr>
        <b/>
        <sz val="8"/>
        <rFont val="宋体"/>
        <charset val="134"/>
      </rPr>
      <t>电机</t>
    </r>
    <r>
      <rPr>
        <b/>
        <sz val="8"/>
        <rFont val="Arial"/>
        <charset val="134"/>
      </rPr>
      <t xml:space="preserve">       </t>
    </r>
    <r>
      <rPr>
        <b/>
        <sz val="8"/>
        <rFont val="宋体"/>
        <charset val="134"/>
      </rPr>
      <t>功能：</t>
    </r>
    <r>
      <rPr>
        <b/>
        <sz val="8"/>
        <rFont val="Arial"/>
        <charset val="134"/>
      </rPr>
      <t xml:space="preserve">   </t>
    </r>
    <r>
      <rPr>
        <b/>
        <sz val="8"/>
        <rFont val="宋体"/>
        <charset val="134"/>
      </rPr>
      <t>早教音乐灯光</t>
    </r>
    <r>
      <rPr>
        <b/>
        <sz val="8"/>
        <rFont val="Arial"/>
        <charset val="134"/>
      </rPr>
      <t xml:space="preserve">   </t>
    </r>
    <r>
      <rPr>
        <b/>
        <sz val="8"/>
        <rFont val="宋体"/>
        <charset val="134"/>
      </rPr>
      <t>驱动方式；脚踩油门</t>
    </r>
    <r>
      <rPr>
        <b/>
        <sz val="8"/>
        <rFont val="Arial"/>
        <charset val="134"/>
      </rPr>
      <t xml:space="preserve">
Batteries; 12V7A*1 block drive: dual drive 12V380W motor function: early education music light drive mode; Foot on the gas</t>
    </r>
  </si>
  <si>
    <r>
      <rPr>
        <b/>
        <sz val="9"/>
        <rFont val="Arial"/>
        <charset val="134"/>
      </rPr>
      <t xml:space="preserve">8611                            
12V7A*1 </t>
    </r>
    <r>
      <rPr>
        <b/>
        <sz val="9"/>
        <rFont val="方正粗黑宋简体"/>
        <charset val="134"/>
      </rPr>
      <t>铅酸电池</t>
    </r>
    <r>
      <rPr>
        <b/>
        <sz val="9"/>
        <rFont val="Arial"/>
        <charset val="134"/>
      </rPr>
      <t xml:space="preserve">
Lead-acid battery
12V380*2  </t>
    </r>
    <r>
      <rPr>
        <b/>
        <sz val="9"/>
        <rFont val="方正粗黑宋简体"/>
        <charset val="134"/>
      </rPr>
      <t>电机</t>
    </r>
    <r>
      <rPr>
        <b/>
        <sz val="9"/>
        <rFont val="Arial"/>
        <charset val="134"/>
      </rPr>
      <t xml:space="preserve"> motor    
</t>
    </r>
    <r>
      <rPr>
        <b/>
        <sz val="9"/>
        <rFont val="宋体"/>
        <charset val="134"/>
      </rPr>
      <t>遥控</t>
    </r>
    <r>
      <rPr>
        <b/>
        <sz val="9"/>
        <rFont val="Arial"/>
        <charset val="134"/>
      </rPr>
      <t xml:space="preserve">
Remote controlz</t>
    </r>
  </si>
  <si>
    <r>
      <rPr>
        <b/>
        <sz val="9"/>
        <rFont val="Arial"/>
        <charset val="134"/>
      </rPr>
      <t xml:space="preserve">8611                            
12V10A*1 </t>
    </r>
    <r>
      <rPr>
        <b/>
        <sz val="9"/>
        <rFont val="方正粗黑宋简体"/>
        <charset val="134"/>
      </rPr>
      <t>铅酸电池</t>
    </r>
    <r>
      <rPr>
        <b/>
        <sz val="9"/>
        <rFont val="Arial"/>
        <charset val="134"/>
      </rPr>
      <t xml:space="preserve">
Lead-acid battery
12V380*2  </t>
    </r>
    <r>
      <rPr>
        <b/>
        <sz val="9"/>
        <rFont val="方正粗黑宋简体"/>
        <charset val="134"/>
      </rPr>
      <t>电机</t>
    </r>
    <r>
      <rPr>
        <b/>
        <sz val="9"/>
        <rFont val="Arial"/>
        <charset val="134"/>
      </rPr>
      <t xml:space="preserve"> motor    </t>
    </r>
  </si>
  <si>
    <r>
      <rPr>
        <b/>
        <sz val="8"/>
        <color rgb="FFFF0000"/>
        <rFont val="Arial"/>
        <charset val="134"/>
      </rPr>
      <t>(12V10A*1</t>
    </r>
    <r>
      <rPr>
        <b/>
        <sz val="8"/>
        <color rgb="FFFF0000"/>
        <rFont val="宋体"/>
        <charset val="134"/>
      </rPr>
      <t>铅酸电池</t>
    </r>
    <r>
      <rPr>
        <b/>
        <sz val="8"/>
        <color rgb="FFFF0000"/>
        <rFont val="Arial"/>
        <charset val="134"/>
      </rPr>
      <t xml:space="preserve">Lead-acid battery + 12V380*2  </t>
    </r>
    <r>
      <rPr>
        <b/>
        <sz val="8"/>
        <color rgb="FFFF0000"/>
        <rFont val="宋体"/>
        <charset val="134"/>
      </rPr>
      <t>电机</t>
    </r>
    <r>
      <rPr>
        <b/>
        <sz val="8"/>
        <color rgb="FFFF0000"/>
        <rFont val="Arial"/>
        <charset val="134"/>
      </rPr>
      <t xml:space="preserve"> motor )                                                     
</t>
    </r>
    <r>
      <rPr>
        <b/>
        <sz val="8"/>
        <rFont val="宋体"/>
        <charset val="134"/>
      </rPr>
      <t>电池</t>
    </r>
    <r>
      <rPr>
        <b/>
        <sz val="8"/>
        <rFont val="Arial"/>
        <charset val="134"/>
      </rPr>
      <t xml:space="preserve">;12V10A*1          </t>
    </r>
    <r>
      <rPr>
        <b/>
        <sz val="8"/>
        <rFont val="宋体"/>
        <charset val="134"/>
      </rPr>
      <t>驱动：双驱</t>
    </r>
    <r>
      <rPr>
        <b/>
        <sz val="8"/>
        <rFont val="Arial"/>
        <charset val="134"/>
      </rPr>
      <t>12V380W</t>
    </r>
    <r>
      <rPr>
        <b/>
        <sz val="8"/>
        <rFont val="宋体"/>
        <charset val="134"/>
      </rPr>
      <t>电机</t>
    </r>
    <r>
      <rPr>
        <b/>
        <sz val="8"/>
        <rFont val="Arial"/>
        <charset val="134"/>
      </rPr>
      <t xml:space="preserve">       </t>
    </r>
    <r>
      <rPr>
        <b/>
        <sz val="8"/>
        <rFont val="宋体"/>
        <charset val="134"/>
      </rPr>
      <t>功能：</t>
    </r>
    <r>
      <rPr>
        <b/>
        <sz val="8"/>
        <rFont val="Arial"/>
        <charset val="134"/>
      </rPr>
      <t xml:space="preserve">   </t>
    </r>
    <r>
      <rPr>
        <b/>
        <sz val="8"/>
        <rFont val="宋体"/>
        <charset val="134"/>
      </rPr>
      <t>早教音乐灯光</t>
    </r>
    <r>
      <rPr>
        <b/>
        <sz val="8"/>
        <rFont val="Arial"/>
        <charset val="134"/>
      </rPr>
      <t xml:space="preserve">   </t>
    </r>
    <r>
      <rPr>
        <b/>
        <sz val="8"/>
        <rFont val="宋体"/>
        <charset val="134"/>
      </rPr>
      <t>驱动方式；脚踩油门</t>
    </r>
    <r>
      <rPr>
        <b/>
        <sz val="8"/>
        <rFont val="Arial"/>
        <charset val="134"/>
      </rPr>
      <t xml:space="preserve">
Batteries; 12V7A*1 block drive: dual drive 12V380W motor function: early education music light drive mode; Foot on the gas</t>
    </r>
  </si>
  <si>
    <r>
      <rPr>
        <sz val="9"/>
        <rFont val="Arial"/>
        <charset val="134"/>
      </rPr>
      <t>801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</si>
  <si>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r>
      <rPr>
        <b/>
        <sz val="10"/>
        <rFont val="宋体"/>
        <charset val="134"/>
      </rPr>
      <t>粉色，米色，绿色</t>
    </r>
    <r>
      <rPr>
        <b/>
        <sz val="10"/>
        <rFont val="Arial"/>
        <charset val="134"/>
      </rPr>
      <t xml:space="preserve">
Pink, Beige, Green </t>
    </r>
  </si>
  <si>
    <t xml:space="preserve">91*39*70CM </t>
  </si>
  <si>
    <t>5.8KG
7KG</t>
  </si>
  <si>
    <r>
      <rPr>
        <b/>
        <sz val="8"/>
        <color rgb="FFFF0000"/>
        <rFont val="Arial"/>
        <charset val="134"/>
      </rPr>
      <t xml:space="preserve"> (6V4A*1</t>
    </r>
    <r>
      <rPr>
        <b/>
        <sz val="8"/>
        <color rgb="FFFF0000"/>
        <rFont val="宋体"/>
        <charset val="134"/>
      </rPr>
      <t>铅酸电池</t>
    </r>
    <r>
      <rPr>
        <b/>
        <sz val="8"/>
        <color rgb="FFFF0000"/>
        <rFont val="Arial"/>
        <charset val="134"/>
      </rPr>
      <t xml:space="preserve">Lead-acid battery + 6V380*1 </t>
    </r>
    <r>
      <rPr>
        <b/>
        <sz val="8"/>
        <color rgb="FFFF0000"/>
        <rFont val="宋体"/>
        <charset val="134"/>
      </rPr>
      <t>电机</t>
    </r>
    <r>
      <rPr>
        <b/>
        <sz val="8"/>
        <color rgb="FFFF0000"/>
        <rFont val="Arial"/>
        <charset val="134"/>
      </rPr>
      <t xml:space="preserve"> motor )                                                                                                </t>
    </r>
    <r>
      <rPr>
        <b/>
        <sz val="8"/>
        <rFont val="宋体"/>
        <charset val="134"/>
      </rPr>
      <t>配置：</t>
    </r>
    <r>
      <rPr>
        <b/>
        <sz val="8"/>
        <rFont val="Arial"/>
        <charset val="134"/>
      </rPr>
      <t xml:space="preserve">
</t>
    </r>
    <r>
      <rPr>
        <b/>
        <sz val="8"/>
        <rFont val="宋体"/>
        <charset val="134"/>
      </rPr>
      <t>一键启动</t>
    </r>
    <r>
      <rPr>
        <b/>
        <sz val="8"/>
        <rFont val="Arial"/>
        <charset val="134"/>
      </rPr>
      <t>,</t>
    </r>
    <r>
      <rPr>
        <b/>
        <sz val="8"/>
        <rFont val="宋体"/>
        <charset val="134"/>
      </rPr>
      <t>多功能</t>
    </r>
    <r>
      <rPr>
        <b/>
        <sz val="8"/>
        <rFont val="Arial"/>
        <charset val="134"/>
      </rPr>
      <t>USB</t>
    </r>
    <r>
      <rPr>
        <b/>
        <sz val="8"/>
        <rFont val="宋体"/>
        <charset val="134"/>
      </rPr>
      <t>蓝牙</t>
    </r>
    <r>
      <rPr>
        <b/>
        <sz val="8"/>
        <rFont val="Arial"/>
        <charset val="134"/>
      </rPr>
      <t>,</t>
    </r>
    <r>
      <rPr>
        <b/>
        <sz val="8"/>
        <rFont val="宋体"/>
        <charset val="134"/>
      </rPr>
      <t>早教功能</t>
    </r>
    <r>
      <rPr>
        <b/>
        <sz val="8"/>
        <rFont val="Arial"/>
        <charset val="134"/>
      </rPr>
      <t>,</t>
    </r>
    <r>
      <rPr>
        <b/>
        <sz val="8"/>
        <rFont val="宋体"/>
        <charset val="134"/>
      </rPr>
      <t>造型复古时尚摩登</t>
    </r>
    <r>
      <rPr>
        <b/>
        <sz val="8"/>
        <rFont val="Arial"/>
        <charset val="134"/>
      </rPr>
      <t>,</t>
    </r>
    <r>
      <rPr>
        <b/>
        <sz val="8"/>
        <rFont val="宋体"/>
        <charset val="134"/>
      </rPr>
      <t>时尚皮包外形后备箱</t>
    </r>
    <r>
      <rPr>
        <b/>
        <sz val="8"/>
        <rFont val="Arial"/>
        <charset val="134"/>
      </rPr>
      <t>,</t>
    </r>
    <r>
      <rPr>
        <b/>
        <sz val="8"/>
        <rFont val="宋体"/>
        <charset val="134"/>
      </rPr>
      <t>颜色可定制</t>
    </r>
    <r>
      <rPr>
        <b/>
        <sz val="8"/>
        <rFont val="Arial"/>
        <charset val="134"/>
      </rPr>
      <t xml:space="preserve">
One-click start, multi-function USB Bluetooth, early education function, retro fashion modern shape, fashion leather bag trunk, color can be customized</t>
    </r>
  </si>
  <si>
    <r>
      <rPr>
        <sz val="9"/>
        <rFont val="Arial"/>
        <charset val="134"/>
      </rPr>
      <t>801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</si>
  <si>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b/>
        <sz val="8"/>
        <color rgb="FFFF0000"/>
        <rFont val="Arial"/>
        <charset val="134"/>
      </rPr>
      <t xml:space="preserve"> (6V7A*1</t>
    </r>
    <r>
      <rPr>
        <b/>
        <sz val="8"/>
        <color rgb="FFFF0000"/>
        <rFont val="宋体"/>
        <charset val="134"/>
      </rPr>
      <t>铅酸电池</t>
    </r>
    <r>
      <rPr>
        <b/>
        <sz val="8"/>
        <color rgb="FFFF0000"/>
        <rFont val="Arial"/>
        <charset val="134"/>
      </rPr>
      <t xml:space="preserve">Lead-acid battery + 6V380*2 </t>
    </r>
    <r>
      <rPr>
        <b/>
        <sz val="8"/>
        <color rgb="FFFF0000"/>
        <rFont val="宋体"/>
        <charset val="134"/>
      </rPr>
      <t>电机</t>
    </r>
    <r>
      <rPr>
        <b/>
        <sz val="8"/>
        <color rgb="FFFF0000"/>
        <rFont val="Arial"/>
        <charset val="134"/>
      </rPr>
      <t xml:space="preserve"> motor )                                                                                                </t>
    </r>
    <r>
      <rPr>
        <b/>
        <sz val="8"/>
        <rFont val="宋体"/>
        <charset val="134"/>
      </rPr>
      <t>配置：</t>
    </r>
    <r>
      <rPr>
        <b/>
        <sz val="8"/>
        <rFont val="Arial"/>
        <charset val="134"/>
      </rPr>
      <t xml:space="preserve">
</t>
    </r>
    <r>
      <rPr>
        <b/>
        <sz val="8"/>
        <rFont val="宋体"/>
        <charset val="134"/>
      </rPr>
      <t>一键启动</t>
    </r>
    <r>
      <rPr>
        <b/>
        <sz val="8"/>
        <rFont val="Arial"/>
        <charset val="134"/>
      </rPr>
      <t>,</t>
    </r>
    <r>
      <rPr>
        <b/>
        <sz val="8"/>
        <rFont val="宋体"/>
        <charset val="134"/>
      </rPr>
      <t>多功能</t>
    </r>
    <r>
      <rPr>
        <b/>
        <sz val="8"/>
        <rFont val="Arial"/>
        <charset val="134"/>
      </rPr>
      <t>USB</t>
    </r>
    <r>
      <rPr>
        <b/>
        <sz val="8"/>
        <rFont val="宋体"/>
        <charset val="134"/>
      </rPr>
      <t>蓝牙</t>
    </r>
    <r>
      <rPr>
        <b/>
        <sz val="8"/>
        <rFont val="Arial"/>
        <charset val="134"/>
      </rPr>
      <t>,</t>
    </r>
    <r>
      <rPr>
        <b/>
        <sz val="8"/>
        <rFont val="宋体"/>
        <charset val="134"/>
      </rPr>
      <t>早教功能</t>
    </r>
    <r>
      <rPr>
        <b/>
        <sz val="8"/>
        <rFont val="Arial"/>
        <charset val="134"/>
      </rPr>
      <t>,</t>
    </r>
    <r>
      <rPr>
        <b/>
        <sz val="8"/>
        <rFont val="宋体"/>
        <charset val="134"/>
      </rPr>
      <t>造型复古时尚摩登</t>
    </r>
    <r>
      <rPr>
        <b/>
        <sz val="8"/>
        <rFont val="Arial"/>
        <charset val="134"/>
      </rPr>
      <t>,</t>
    </r>
    <r>
      <rPr>
        <b/>
        <sz val="8"/>
        <rFont val="宋体"/>
        <charset val="134"/>
      </rPr>
      <t>时尚皮包外形后备箱</t>
    </r>
    <r>
      <rPr>
        <b/>
        <sz val="8"/>
        <rFont val="Arial"/>
        <charset val="134"/>
      </rPr>
      <t>,</t>
    </r>
    <r>
      <rPr>
        <b/>
        <sz val="8"/>
        <rFont val="宋体"/>
        <charset val="134"/>
      </rPr>
      <t>颜色可定制</t>
    </r>
    <r>
      <rPr>
        <b/>
        <sz val="8"/>
        <rFont val="Arial"/>
        <charset val="134"/>
      </rPr>
      <t xml:space="preserve">
One-click start, multi-function USB Bluetooth, early education function, retro fashion modern shape, fashion leather bag trunk, color can be customized</t>
    </r>
  </si>
  <si>
    <r>
      <rPr>
        <sz val="9"/>
        <rFont val="Arial"/>
        <charset val="134"/>
      </rPr>
      <t>802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</si>
  <si>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r>
      <rPr>
        <sz val="9"/>
        <rFont val="Arial"/>
        <charset val="134"/>
      </rPr>
      <t>802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</si>
  <si>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sz val="9"/>
        <rFont val="Arial"/>
        <charset val="134"/>
      </rPr>
      <t>803                                                                                                                                                                                                                                                                                                                                                                                                                                                                                                                                                                                                                                                                                                                                                                                                                                                          6V4A*1</t>
    </r>
    <r>
      <rPr>
        <sz val="9"/>
        <rFont val="方正粗黑宋简体"/>
        <charset val="134"/>
      </rPr>
      <t>铅酸电池</t>
    </r>
    <r>
      <rPr>
        <sz val="9"/>
        <rFont val="Arial"/>
        <charset val="134"/>
      </rPr>
      <t xml:space="preserve">
Lead-acid battery
6V380*1 </t>
    </r>
    <r>
      <rPr>
        <sz val="9"/>
        <rFont val="方正粗黑宋简体"/>
        <charset val="134"/>
      </rPr>
      <t>电机</t>
    </r>
    <r>
      <rPr>
        <sz val="9"/>
        <rFont val="Arial"/>
        <charset val="134"/>
      </rPr>
      <t xml:space="preserve"> motor </t>
    </r>
  </si>
  <si>
    <r>
      <rPr>
        <b/>
        <sz val="10"/>
        <rFont val="宋体"/>
        <charset val="134"/>
      </rPr>
      <t>白色</t>
    </r>
    <r>
      <rPr>
        <b/>
        <sz val="10"/>
        <rFont val="Arial"/>
        <charset val="134"/>
      </rPr>
      <t xml:space="preserve">white
</t>
    </r>
    <r>
      <rPr>
        <b/>
        <sz val="10"/>
        <rFont val="宋体"/>
        <charset val="134"/>
      </rPr>
      <t>红色</t>
    </r>
    <r>
      <rPr>
        <b/>
        <sz val="10"/>
        <rFont val="Arial"/>
        <charset val="134"/>
      </rPr>
      <t xml:space="preserve">red
</t>
    </r>
    <r>
      <rPr>
        <b/>
        <sz val="10"/>
        <rFont val="宋体"/>
        <charset val="134"/>
      </rPr>
      <t>粉色</t>
    </r>
    <r>
      <rPr>
        <b/>
        <sz val="10"/>
        <rFont val="Arial"/>
        <charset val="134"/>
      </rPr>
      <t xml:space="preserve">pink
</t>
    </r>
    <r>
      <rPr>
        <b/>
        <sz val="10"/>
        <rFont val="宋体"/>
        <charset val="134"/>
      </rPr>
      <t>绿色</t>
    </r>
    <r>
      <rPr>
        <b/>
        <sz val="10"/>
        <rFont val="Arial"/>
        <charset val="134"/>
      </rPr>
      <t xml:space="preserve">green </t>
    </r>
  </si>
  <si>
    <r>
      <rPr>
        <sz val="9"/>
        <rFont val="Arial"/>
        <charset val="134"/>
      </rPr>
      <t>803                                                                                                                                                                                                                                                                                                                                                                                                                                                                                                                                                                                                                                                                                                                                                                                                                                                          6V7A*1</t>
    </r>
    <r>
      <rPr>
        <sz val="9"/>
        <rFont val="方正粗黑宋简体"/>
        <charset val="134"/>
      </rPr>
      <t>铅酸电池</t>
    </r>
    <r>
      <rPr>
        <sz val="9"/>
        <rFont val="Arial"/>
        <charset val="134"/>
      </rPr>
      <t xml:space="preserve">
Lead-acid battery
6V380*2 </t>
    </r>
    <r>
      <rPr>
        <sz val="9"/>
        <rFont val="方正粗黑宋简体"/>
        <charset val="134"/>
      </rPr>
      <t>电机</t>
    </r>
    <r>
      <rPr>
        <sz val="9"/>
        <rFont val="Arial"/>
        <charset val="134"/>
      </rPr>
      <t xml:space="preserve"> motor </t>
    </r>
  </si>
  <si>
    <r>
      <rPr>
        <b/>
        <sz val="10"/>
        <rFont val="Arial"/>
        <charset val="134"/>
      </rPr>
      <t xml:space="preserve">2023
</t>
    </r>
    <r>
      <rPr>
        <b/>
        <sz val="10"/>
        <color rgb="FFFF0000"/>
        <rFont val="Arial"/>
        <charset val="134"/>
      </rPr>
      <t>6V4.5A*1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</si>
  <si>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灰色 Grey
蓝色 blue
红色 red
咖啡色 coffee
绿色 green
桔色 Orange</t>
  </si>
  <si>
    <r>
      <rPr>
        <b/>
        <sz val="10"/>
        <rFont val="Arial"/>
        <charset val="134"/>
      </rPr>
      <t xml:space="preserve">2023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</si>
  <si>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9188
</t>
    </r>
    <r>
      <rPr>
        <b/>
        <sz val="10"/>
        <color rgb="FFFF0000"/>
        <rFont val="Arial"/>
        <charset val="134"/>
      </rPr>
      <t>6V4.5A*1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</si>
  <si>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9188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</si>
  <si>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t>AMN</t>
  </si>
  <si>
    <r>
      <rPr>
        <b/>
        <sz val="10"/>
        <rFont val="Arial"/>
        <charset val="134"/>
      </rPr>
      <t xml:space="preserve">su.7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</si>
  <si>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绿色 green
米色.Beige
粉色 pink</t>
  </si>
  <si>
    <t>95*36*49CM</t>
  </si>
  <si>
    <t>5.1KG     6.1KG</t>
  </si>
  <si>
    <t>早教音乐，，炫酷灯光音乐， 
加大舒适座椅，耐磨轮胎，后置储物箱。
Early education music, cool light music
Enlarged comfortable seats, wear-resistant tires, and a rear storage box.</t>
  </si>
  <si>
    <r>
      <rPr>
        <b/>
        <sz val="10"/>
        <rFont val="Arial"/>
        <charset val="134"/>
      </rPr>
      <t xml:space="preserve">su.7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</si>
  <si>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su.7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</si>
  <si>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E300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</si>
  <si>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黑色 black
红色 red
黄色 yellow
绿色 green</t>
  </si>
  <si>
    <r>
      <rPr>
        <b/>
        <sz val="10"/>
        <rFont val="Arial"/>
        <charset val="134"/>
      </rPr>
      <t xml:space="preserve">E300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</si>
  <si>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E300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</si>
  <si>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E300T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</si>
  <si>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6.1KG     7.1KG</t>
  </si>
  <si>
    <t>分离式电机380 益智早教音乐,炫酷灯光,蓝牙播放器，USB插口,加大舒适座椅，耐磨轮胎，后置储物箱，可拆卸推把,
Detachable motor 380 educational early music, cool lighting, Bluetooth player, USB port, enlarged comfortable seat, wear-resistant tires, rear storage box, detachable push handle</t>
  </si>
  <si>
    <r>
      <rPr>
        <b/>
        <sz val="10"/>
        <rFont val="Arial"/>
        <charset val="134"/>
      </rPr>
      <t xml:space="preserve">E300T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</si>
  <si>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E300T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</si>
  <si>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E400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</si>
  <si>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t>黑色 black
红色 red
粉色 pink
绿色 green</t>
  </si>
  <si>
    <t>80*38*50CM</t>
  </si>
  <si>
    <t>5KG     5.8KG</t>
  </si>
  <si>
    <r>
      <rPr>
        <b/>
        <sz val="10"/>
        <rFont val="Arial"/>
        <charset val="134"/>
      </rPr>
      <t xml:space="preserve">E400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</si>
  <si>
    <r>
      <rPr>
        <b/>
        <sz val="10"/>
        <rFont val="Arial"/>
        <charset val="134"/>
      </rPr>
      <t xml:space="preserve">E400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</si>
</sst>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164" formatCode="&quot;￥&quot;#,##0;[Red]&quot;￥&quot;\-#,##0"/>
    <numFmt numFmtId="169" formatCode="#,##0.000_ "/>
    <numFmt numFmtId="170" formatCode="0.00_);[Red]\(0.00\)"/>
    <numFmt numFmtId="171" formatCode="0_);[Red]\(0\)"/>
    <numFmt numFmtId="172" formatCode="0.000_ "/>
    <numFmt numFmtId="173" formatCode="0.00_ "/>
    <numFmt numFmtId="174" formatCode="&quot;￥&quot;#,##0.00_);[Red]\(&quot;￥&quot;#,##0.00\)"/>
    <numFmt numFmtId="175" formatCode="#,##0_);[Red]\(#,##0\)"/>
    <numFmt numFmtId="176" formatCode="0.000_);[Red]\(0.000\)"/>
  </numFmts>
  <fonts count="99">
    <font>
      <sz val="11"/>
      <color theme="1"/>
      <name val="Calibri"/>
      <charset val="162"/>
      <scheme val="minor"/>
    </font>
    <font>
      <b/>
      <sz val="11"/>
      <color rgb="FFFF0000"/>
      <name val="Calibri"/>
      <charset val="134"/>
      <scheme val="minor"/>
    </font>
    <font>
      <sz val="9"/>
      <name val="Times New Roman"/>
      <charset val="134"/>
    </font>
    <font>
      <b/>
      <sz val="10"/>
      <name val="Times New Roman"/>
      <charset val="134"/>
    </font>
    <font>
      <sz val="11"/>
      <color theme="1"/>
      <name val="Calibri"/>
      <charset val="134"/>
      <scheme val="minor"/>
    </font>
    <font>
      <sz val="9"/>
      <name val="Arial"/>
      <charset val="134"/>
    </font>
    <font>
      <b/>
      <sz val="10"/>
      <color theme="1"/>
      <name val="Arial"/>
      <charset val="134"/>
    </font>
    <font>
      <sz val="10"/>
      <color theme="1"/>
      <name val="Calibri"/>
      <charset val="134"/>
      <scheme val="minor"/>
    </font>
    <font>
      <sz val="8"/>
      <color theme="1"/>
      <name val="Arial"/>
      <charset val="134"/>
    </font>
    <font>
      <sz val="8"/>
      <color theme="1"/>
      <name val="Calibri"/>
      <charset val="134"/>
      <scheme val="minor"/>
    </font>
    <font>
      <b/>
      <sz val="9"/>
      <name val="Arial"/>
      <charset val="134"/>
    </font>
    <font>
      <b/>
      <sz val="10"/>
      <color rgb="FFFF0000"/>
      <name val="Arial"/>
      <charset val="134"/>
    </font>
    <font>
      <b/>
      <sz val="10"/>
      <color rgb="FFFF0000"/>
      <name val="Calibri"/>
      <charset val="134"/>
      <scheme val="minor"/>
    </font>
    <font>
      <b/>
      <sz val="8"/>
      <color rgb="FFFF0000"/>
      <name val="Calibri"/>
      <charset val="134"/>
      <scheme val="minor"/>
    </font>
    <font>
      <b/>
      <sz val="9"/>
      <color rgb="FFFF0000"/>
      <name val="宋体"/>
      <charset val="134"/>
    </font>
    <font>
      <b/>
      <sz val="10"/>
      <color rgb="FFFF0000"/>
      <name val="宋体"/>
      <charset val="134"/>
    </font>
    <font>
      <sz val="16"/>
      <name val="宋体"/>
      <charset val="134"/>
    </font>
    <font>
      <b/>
      <sz val="10"/>
      <name val="Arial"/>
      <charset val="134"/>
    </font>
    <font>
      <b/>
      <sz val="10"/>
      <name val="宋体"/>
      <charset val="134"/>
    </font>
    <font>
      <b/>
      <sz val="11"/>
      <name val="Arial"/>
      <charset val="134"/>
    </font>
    <font>
      <sz val="10"/>
      <color rgb="FFFF0000"/>
      <name val="方正粗黑宋简体"/>
      <charset val="134"/>
    </font>
    <font>
      <sz val="10"/>
      <color indexed="8"/>
      <name val="方正粗黑宋简体"/>
      <charset val="134"/>
    </font>
    <font>
      <sz val="10"/>
      <color rgb="FF000000"/>
      <name val="方正粗黑宋简体"/>
      <charset val="134"/>
    </font>
    <font>
      <sz val="10"/>
      <color theme="1"/>
      <name val="方正粗黑宋简体"/>
      <charset val="134"/>
    </font>
    <font>
      <sz val="10"/>
      <color rgb="FF0C16E4"/>
      <name val="方正粗黑宋简体"/>
      <charset val="134"/>
    </font>
    <font>
      <sz val="10"/>
      <name val="方正粗黑宋简体"/>
      <charset val="134"/>
    </font>
    <font>
      <sz val="10"/>
      <name val="Arial"/>
      <charset val="134"/>
    </font>
    <font>
      <sz val="9"/>
      <color theme="1"/>
      <name val="Arial"/>
      <charset val="134"/>
    </font>
    <font>
      <sz val="9"/>
      <color theme="1"/>
      <name val="方正粗黑宋简体"/>
      <charset val="134"/>
    </font>
    <font>
      <sz val="10"/>
      <name val="宋体"/>
      <charset val="134"/>
    </font>
    <font>
      <b/>
      <sz val="10"/>
      <color theme="1"/>
      <name val="宋体"/>
      <charset val="134"/>
    </font>
    <font>
      <b/>
      <sz val="11"/>
      <color theme="1"/>
      <name val="Calibri"/>
      <charset val="134"/>
      <scheme val="minor"/>
    </font>
    <font>
      <sz val="9"/>
      <name val="方正粗黑宋简体"/>
      <charset val="134"/>
    </font>
    <font>
      <sz val="8"/>
      <name val="方正粗黑宋简体"/>
      <charset val="134"/>
    </font>
    <font>
      <b/>
      <sz val="9"/>
      <name val="新宋体"/>
      <charset val="134"/>
    </font>
    <font>
      <b/>
      <sz val="14"/>
      <name val="宋体"/>
      <charset val="134"/>
    </font>
    <font>
      <b/>
      <sz val="10"/>
      <name val="新宋体"/>
      <charset val="134"/>
    </font>
    <font>
      <sz val="8"/>
      <name val="Arial"/>
      <charset val="134"/>
    </font>
    <font>
      <b/>
      <sz val="8"/>
      <name val="Arial"/>
      <charset val="134"/>
    </font>
    <font>
      <b/>
      <sz val="8"/>
      <color rgb="FFFF0000"/>
      <name val="Arial"/>
      <charset val="134"/>
    </font>
    <font>
      <b/>
      <sz val="8"/>
      <name val="宋体"/>
      <charset val="134"/>
    </font>
    <font>
      <b/>
      <sz val="10"/>
      <color rgb="FF0070C0"/>
      <name val="宋体"/>
      <charset val="134"/>
    </font>
    <font>
      <b/>
      <sz val="10"/>
      <name val="Calibri"/>
      <charset val="134"/>
      <scheme val="minor"/>
    </font>
    <font>
      <b/>
      <sz val="9"/>
      <color rgb="FFFF0000"/>
      <name val="Arial"/>
      <charset val="134"/>
    </font>
    <font>
      <sz val="9"/>
      <color rgb="FFFF0000"/>
      <name val="Arial"/>
      <charset val="134"/>
    </font>
    <font>
      <sz val="9"/>
      <color rgb="FFFF0000"/>
      <name val="方正粗黑宋简体"/>
      <charset val="134"/>
    </font>
    <font>
      <b/>
      <sz val="9"/>
      <name val="宋体"/>
      <charset val="134"/>
    </font>
    <font>
      <sz val="10"/>
      <color theme="1"/>
      <name val="方正大标宋简体"/>
      <charset val="134"/>
    </font>
    <font>
      <sz val="11"/>
      <name val="Arial"/>
      <charset val="134"/>
    </font>
    <font>
      <b/>
      <sz val="10"/>
      <color theme="1"/>
      <name val="方正大标宋简体"/>
      <charset val="134"/>
    </font>
    <font>
      <b/>
      <sz val="10"/>
      <color theme="1"/>
      <name val="黑体"/>
      <charset val="134"/>
    </font>
    <font>
      <sz val="10"/>
      <color theme="1"/>
      <name val="Arial"/>
      <charset val="134"/>
    </font>
    <font>
      <b/>
      <sz val="8"/>
      <color rgb="FFFF0000"/>
      <name val="宋体"/>
      <charset val="134"/>
    </font>
    <font>
      <b/>
      <sz val="9"/>
      <color rgb="FF0070C0"/>
      <name val="Arial"/>
      <charset val="134"/>
    </font>
    <font>
      <sz val="10"/>
      <color rgb="FF1244D4"/>
      <name val="方正粗黑宋简体"/>
      <charset val="134"/>
    </font>
    <font>
      <b/>
      <sz val="8"/>
      <color rgb="FFFF0000"/>
      <name val="方正粗黑宋简体"/>
      <charset val="134"/>
    </font>
    <font>
      <b/>
      <sz val="10"/>
      <color indexed="8"/>
      <name val="Arial"/>
      <charset val="134"/>
    </font>
    <font>
      <b/>
      <sz val="10"/>
      <color rgb="FF000000"/>
      <name val="Arial"/>
      <charset val="134"/>
    </font>
    <font>
      <b/>
      <sz val="9"/>
      <color theme="1"/>
      <name val="宋体"/>
      <charset val="134"/>
    </font>
    <font>
      <sz val="12"/>
      <name val="宋体"/>
      <charset val="134"/>
    </font>
    <font>
      <sz val="10"/>
      <name val="Times New Roman"/>
      <charset val="134"/>
    </font>
    <font>
      <sz val="9"/>
      <color theme="1"/>
      <name val="Calibri"/>
      <charset val="134"/>
      <scheme val="minor"/>
    </font>
    <font>
      <b/>
      <sz val="20"/>
      <name val="宋体"/>
      <charset val="134"/>
    </font>
    <font>
      <b/>
      <sz val="16"/>
      <name val="Times New Roman"/>
      <charset val="134"/>
    </font>
    <font>
      <b/>
      <sz val="9"/>
      <name val="Times New Roman"/>
      <charset val="134"/>
    </font>
    <font>
      <b/>
      <sz val="11"/>
      <name val="Times New Roman"/>
      <charset val="134"/>
    </font>
    <font>
      <b/>
      <sz val="12"/>
      <name val="宋体"/>
      <charset val="134"/>
    </font>
    <font>
      <b/>
      <sz val="12"/>
      <color rgb="FFFF0000"/>
      <name val="宋体"/>
      <charset val="134"/>
    </font>
    <font>
      <sz val="8"/>
      <color rgb="FFFF0000"/>
      <name val="方正粗黑宋简体"/>
      <charset val="134"/>
    </font>
    <font>
      <b/>
      <sz val="9"/>
      <color rgb="FFFF0000"/>
      <name val="Times New Roman"/>
      <charset val="134"/>
    </font>
    <font>
      <b/>
      <sz val="11"/>
      <name val="宋体"/>
      <charset val="134"/>
    </font>
    <font>
      <b/>
      <sz val="72"/>
      <color theme="1"/>
      <name val="Calibri"/>
      <charset val="134"/>
      <scheme val="minor"/>
    </font>
    <font>
      <b/>
      <sz val="16"/>
      <color theme="1"/>
      <name val="Calibri"/>
      <charset val="134"/>
      <scheme val="minor"/>
    </font>
    <font>
      <b/>
      <sz val="14"/>
      <color rgb="FFFF0000"/>
      <name val="Calibri"/>
      <charset val="134"/>
      <scheme val="minor"/>
    </font>
    <font>
      <b/>
      <sz val="18"/>
      <color theme="1"/>
      <name val="Calibri"/>
      <charset val="134"/>
      <scheme val="minor"/>
    </font>
    <font>
      <b/>
      <sz val="14"/>
      <color theme="1"/>
      <name val="Calibri"/>
      <charset val="134"/>
      <scheme val="minor"/>
    </font>
    <font>
      <b/>
      <sz val="36"/>
      <color theme="1"/>
      <name val="Calibri"/>
      <charset val="134"/>
      <scheme val="minor"/>
    </font>
    <font>
      <sz val="9"/>
      <name val="??"/>
      <charset val="134"/>
    </font>
    <font>
      <b/>
      <sz val="9"/>
      <name val="方正粗黑宋简体"/>
      <charset val="134"/>
    </font>
    <font>
      <b/>
      <sz val="8"/>
      <name val="方正粗黑宋简体"/>
      <charset val="134"/>
    </font>
    <font>
      <b/>
      <sz val="10"/>
      <name val="方正粗黑宋简体"/>
      <charset val="134"/>
    </font>
    <font>
      <sz val="10"/>
      <color rgb="FFFF0000"/>
      <name val="Arial"/>
      <charset val="134"/>
    </font>
    <font>
      <sz val="8"/>
      <name val="宋体"/>
      <charset val="134"/>
    </font>
    <font>
      <sz val="10"/>
      <color rgb="FFFF0000"/>
      <name val="宋体"/>
      <charset val="134"/>
    </font>
    <font>
      <b/>
      <sz val="11"/>
      <color rgb="FFFF0000"/>
      <name val="Arial"/>
      <charset val="134"/>
    </font>
    <font>
      <b/>
      <sz val="16"/>
      <name val="宋体"/>
      <charset val="134"/>
    </font>
    <font>
      <b/>
      <sz val="11"/>
      <color rgb="FFFF0000"/>
      <name val="宋体"/>
      <charset val="134"/>
    </font>
    <font>
      <b/>
      <sz val="10"/>
      <color rgb="FF0070C0"/>
      <name val="Arial"/>
      <charset val="134"/>
    </font>
    <font>
      <sz val="11"/>
      <color rgb="FFFF0000"/>
      <name val="Arial"/>
      <charset val="134"/>
    </font>
    <font>
      <sz val="11"/>
      <name val="方正粗黑宋简体"/>
      <charset val="134"/>
    </font>
    <font>
      <b/>
      <sz val="11"/>
      <name val="方正粗黑宋简体"/>
      <charset val="134"/>
    </font>
    <font>
      <b/>
      <sz val="11"/>
      <color theme="0"/>
      <name val="Calibri"/>
      <charset val="134"/>
      <scheme val="minor"/>
    </font>
    <font>
      <sz val="10"/>
      <color theme="1"/>
      <name val="宋体"/>
      <charset val="134"/>
    </font>
    <font>
      <b/>
      <sz val="16"/>
      <color rgb="FFFF0000"/>
      <name val="Calibri"/>
      <charset val="134"/>
      <scheme val="minor"/>
    </font>
    <font>
      <b/>
      <sz val="9"/>
      <color theme="1"/>
      <name val="Arial"/>
      <charset val="134"/>
    </font>
    <font>
      <b/>
      <sz val="9"/>
      <color rgb="FF0070C0"/>
      <name val="宋体"/>
      <charset val="134"/>
    </font>
    <font>
      <sz val="11"/>
      <name val="宋体"/>
      <charset val="134"/>
    </font>
    <font>
      <b/>
      <sz val="8"/>
      <color theme="1"/>
      <name val="宋体"/>
      <charset val="134"/>
    </font>
    <font>
      <b/>
      <sz val="8"/>
      <color theme="1"/>
      <name val="Arial"/>
      <charset val="134"/>
    </font>
  </fonts>
  <fills count="7">
    <fill>
      <patternFill patternType="none"/>
    </fill>
    <fill>
      <patternFill patternType="gray125"/>
    </fill>
    <fill>
      <patternFill patternType="solid">
        <fgColor theme="1"/>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4.9989318521683403E-2"/>
        <bgColor indexed="64"/>
      </patternFill>
    </fill>
  </fills>
  <borders count="8">
    <border>
      <left/>
      <right/>
      <top/>
      <bottom/>
      <diagonal/>
    </border>
    <border>
      <left style="thin">
        <color auto="1"/>
      </left>
      <right style="thin">
        <color auto="1"/>
      </right>
      <top style="thin">
        <color auto="1"/>
      </top>
      <bottom style="thin">
        <color auto="1"/>
      </bottom>
      <diagonal/>
    </border>
    <border>
      <left/>
      <right/>
      <top/>
      <bottom style="thin">
        <color rgb="FF000000"/>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auto="1"/>
      </left>
      <right/>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s>
  <cellStyleXfs count="8">
    <xf numFmtId="0" fontId="0" fillId="0" borderId="0"/>
    <xf numFmtId="9" fontId="4" fillId="0" borderId="0" applyFont="0" applyFill="0" applyBorder="0" applyAlignment="0" applyProtection="0">
      <alignment vertical="center"/>
    </xf>
    <xf numFmtId="0" fontId="26" fillId="0" borderId="0"/>
    <xf numFmtId="0" fontId="26" fillId="0" borderId="0"/>
    <xf numFmtId="0" fontId="77" fillId="0" borderId="0"/>
    <xf numFmtId="0" fontId="59" fillId="0" borderId="0"/>
    <xf numFmtId="0" fontId="59" fillId="0" borderId="0"/>
    <xf numFmtId="0" fontId="59" fillId="0" borderId="0">
      <alignment vertical="center"/>
    </xf>
  </cellStyleXfs>
  <cellXfs count="222">
    <xf numFmtId="0" fontId="0" fillId="0" borderId="0" xfId="0"/>
    <xf numFmtId="0" fontId="1" fillId="2" borderId="0" xfId="0" applyFont="1" applyFill="1" applyAlignment="1">
      <alignment horizontal="center" vertical="center" wrapText="1"/>
    </xf>
    <xf numFmtId="0" fontId="2" fillId="0" borderId="0" xfId="2" applyFont="1" applyFill="1" applyAlignment="1">
      <alignment vertical="center"/>
    </xf>
    <xf numFmtId="0" fontId="3" fillId="0" borderId="0" xfId="2" applyFont="1" applyFill="1" applyAlignment="1">
      <alignment horizontal="center" vertical="center" wrapText="1"/>
    </xf>
    <xf numFmtId="0" fontId="4" fillId="0" borderId="0" xfId="0" applyFont="1" applyFill="1" applyAlignment="1">
      <alignment vertical="center"/>
    </xf>
    <xf numFmtId="0" fontId="5" fillId="0" borderId="0" xfId="0" applyFont="1" applyFill="1" applyAlignment="1">
      <alignment vertical="center"/>
    </xf>
    <xf numFmtId="0" fontId="6" fillId="0" borderId="0" xfId="0" applyFont="1" applyFill="1" applyAlignment="1">
      <alignment vertical="center" wrapText="1"/>
    </xf>
    <xf numFmtId="0" fontId="7" fillId="0" borderId="0" xfId="0" applyFont="1" applyFill="1" applyAlignment="1">
      <alignment vertical="center"/>
    </xf>
    <xf numFmtId="169" fontId="7" fillId="0" borderId="0" xfId="0" applyNumberFormat="1" applyFont="1" applyFill="1" applyAlignment="1">
      <alignment vertical="center"/>
    </xf>
    <xf numFmtId="0" fontId="8" fillId="0" borderId="0" xfId="0" applyFont="1" applyFill="1" applyAlignment="1">
      <alignment vertical="center"/>
    </xf>
    <xf numFmtId="0" fontId="9" fillId="0" borderId="0" xfId="0" applyFont="1" applyFill="1" applyAlignment="1">
      <alignment vertical="center"/>
    </xf>
    <xf numFmtId="170" fontId="14" fillId="3" borderId="1" xfId="3" applyNumberFormat="1" applyFont="1" applyFill="1" applyBorder="1" applyAlignment="1">
      <alignment horizontal="center" vertical="center"/>
    </xf>
    <xf numFmtId="170" fontId="15" fillId="3" borderId="1" xfId="3" applyNumberFormat="1" applyFont="1" applyFill="1" applyBorder="1" applyAlignment="1">
      <alignment horizontal="center" vertical="center" wrapText="1"/>
    </xf>
    <xf numFmtId="170" fontId="15" fillId="3" borderId="1" xfId="3" applyNumberFormat="1" applyFont="1" applyFill="1" applyBorder="1" applyAlignment="1">
      <alignment horizontal="center" vertical="center"/>
    </xf>
    <xf numFmtId="0" fontId="15" fillId="3" borderId="1" xfId="0" applyNumberFormat="1" applyFont="1" applyFill="1" applyBorder="1" applyAlignment="1">
      <alignment horizontal="center" vertical="center" wrapText="1"/>
    </xf>
    <xf numFmtId="169" fontId="15" fillId="3" borderId="1" xfId="3" applyNumberFormat="1" applyFont="1" applyFill="1" applyBorder="1" applyAlignment="1">
      <alignment horizontal="center" vertical="center"/>
    </xf>
    <xf numFmtId="0" fontId="14" fillId="3" borderId="1" xfId="2" applyFont="1" applyFill="1" applyBorder="1" applyAlignment="1">
      <alignment horizontal="center" vertical="center"/>
    </xf>
    <xf numFmtId="0" fontId="14" fillId="3" borderId="2" xfId="0" applyNumberFormat="1" applyFont="1" applyFill="1" applyBorder="1" applyAlignment="1" applyProtection="1">
      <alignment horizontal="center" vertical="center" wrapText="1"/>
      <protection locked="0"/>
    </xf>
    <xf numFmtId="0" fontId="14" fillId="3" borderId="3" xfId="0" applyNumberFormat="1" applyFont="1" applyFill="1" applyBorder="1" applyAlignment="1">
      <alignment horizontal="center" vertical="center" wrapText="1"/>
    </xf>
    <xf numFmtId="0" fontId="14" fillId="3" borderId="1" xfId="2" applyFont="1" applyFill="1" applyBorder="1" applyAlignment="1">
      <alignment horizontal="center" vertical="center" wrapText="1"/>
    </xf>
    <xf numFmtId="0" fontId="14" fillId="3" borderId="0" xfId="2" applyFont="1" applyFill="1" applyAlignment="1">
      <alignment horizontal="center" vertical="center"/>
    </xf>
    <xf numFmtId="170" fontId="16" fillId="0" borderId="1" xfId="3" applyNumberFormat="1" applyFont="1" applyFill="1" applyBorder="1" applyAlignment="1">
      <alignment horizontal="center" vertical="center" wrapText="1"/>
    </xf>
    <xf numFmtId="49" fontId="17" fillId="0" borderId="1" xfId="1" applyNumberFormat="1" applyFont="1" applyFill="1" applyBorder="1" applyAlignment="1">
      <alignment horizontal="center" vertical="center" wrapText="1"/>
    </xf>
    <xf numFmtId="0" fontId="18" fillId="0" borderId="1" xfId="0" applyFont="1" applyFill="1" applyBorder="1" applyAlignment="1">
      <alignment horizontal="center" vertical="center" wrapText="1"/>
    </xf>
    <xf numFmtId="171" fontId="19" fillId="0" borderId="1" xfId="4" applyNumberFormat="1" applyFont="1" applyFill="1" applyBorder="1" applyAlignment="1">
      <alignment horizontal="center" vertical="center" wrapText="1"/>
    </xf>
    <xf numFmtId="164" fontId="20" fillId="0" borderId="1" xfId="0" applyNumberFormat="1" applyFont="1" applyFill="1" applyBorder="1" applyAlignment="1">
      <alignment horizontal="center" vertical="center" wrapText="1"/>
    </xf>
    <xf numFmtId="0" fontId="21" fillId="0" borderId="4" xfId="0" applyFont="1" applyFill="1" applyBorder="1" applyAlignment="1">
      <alignment horizontal="center" vertical="center" wrapText="1"/>
    </xf>
    <xf numFmtId="172" fontId="22" fillId="0" borderId="1" xfId="0" applyNumberFormat="1" applyFont="1" applyFill="1" applyBorder="1" applyAlignment="1">
      <alignment horizontal="center" vertical="center" wrapText="1"/>
    </xf>
    <xf numFmtId="0" fontId="21" fillId="0" borderId="1" xfId="0" applyFont="1" applyFill="1" applyBorder="1" applyAlignment="1">
      <alignment horizontal="center" vertical="center" wrapText="1"/>
    </xf>
    <xf numFmtId="0" fontId="23" fillId="0" borderId="1" xfId="0" applyFont="1" applyFill="1" applyBorder="1" applyAlignment="1">
      <alignment horizontal="left" vertical="center" wrapText="1"/>
    </xf>
    <xf numFmtId="0" fontId="20" fillId="3" borderId="5" xfId="0" applyFont="1" applyFill="1" applyBorder="1" applyAlignment="1">
      <alignment horizontal="center" vertical="center" wrapText="1"/>
    </xf>
    <xf numFmtId="0" fontId="11" fillId="3" borderId="1" xfId="0" applyNumberFormat="1" applyFont="1" applyFill="1" applyBorder="1" applyAlignment="1">
      <alignment horizontal="center" vertical="center"/>
    </xf>
    <xf numFmtId="0" fontId="24" fillId="4" borderId="4" xfId="0" applyFont="1" applyFill="1" applyBorder="1" applyAlignment="1">
      <alignment horizontal="center" vertical="center" wrapText="1"/>
    </xf>
    <xf numFmtId="0" fontId="25" fillId="4" borderId="1" xfId="0" applyFont="1" applyFill="1" applyBorder="1" applyAlignment="1">
      <alignment horizontal="center" vertical="center" wrapText="1"/>
    </xf>
    <xf numFmtId="0" fontId="26" fillId="0" borderId="1" xfId="0" applyFont="1" applyFill="1" applyBorder="1" applyAlignment="1">
      <alignment horizontal="center" vertical="center" wrapText="1"/>
    </xf>
    <xf numFmtId="0" fontId="27" fillId="0" borderId="1" xfId="0" applyFont="1" applyFill="1" applyBorder="1" applyAlignment="1">
      <alignment horizontal="left" vertical="center" wrapText="1"/>
    </xf>
    <xf numFmtId="0" fontId="28" fillId="0" borderId="1" xfId="0" applyFont="1" applyFill="1" applyBorder="1" applyAlignment="1">
      <alignment horizontal="left" vertical="center" wrapText="1"/>
    </xf>
    <xf numFmtId="170" fontId="29" fillId="0" borderId="1" xfId="3" applyNumberFormat="1" applyFont="1" applyFill="1" applyBorder="1" applyAlignment="1">
      <alignment horizontal="center" vertical="center" wrapText="1"/>
    </xf>
    <xf numFmtId="0" fontId="17" fillId="0" borderId="1" xfId="0" applyFont="1" applyFill="1" applyBorder="1" applyAlignment="1">
      <alignment horizontal="center" vertical="center" wrapText="1"/>
    </xf>
    <xf numFmtId="0" fontId="30" fillId="0" borderId="1" xfId="0" applyFont="1" applyFill="1" applyBorder="1" applyAlignment="1">
      <alignment horizontal="left" vertical="center" wrapText="1"/>
    </xf>
    <xf numFmtId="0" fontId="24" fillId="4" borderId="5" xfId="0" applyFont="1" applyFill="1" applyBorder="1" applyAlignment="1">
      <alignment horizontal="center" vertical="center" wrapText="1"/>
    </xf>
    <xf numFmtId="170" fontId="18" fillId="0" borderId="1" xfId="3" applyNumberFormat="1" applyFont="1" applyFill="1" applyBorder="1" applyAlignment="1">
      <alignment horizontal="center" vertical="center" wrapText="1"/>
    </xf>
    <xf numFmtId="0" fontId="25" fillId="0" borderId="1" xfId="0" applyFont="1" applyFill="1" applyBorder="1" applyAlignment="1">
      <alignment horizontal="center" vertical="center" wrapText="1"/>
    </xf>
    <xf numFmtId="171" fontId="10" fillId="0" borderId="1" xfId="4" applyNumberFormat="1" applyFont="1" applyFill="1" applyBorder="1" applyAlignment="1">
      <alignment horizontal="center" vertical="center" wrapText="1"/>
    </xf>
    <xf numFmtId="173" fontId="22" fillId="0" borderId="1" xfId="0" applyNumberFormat="1" applyFont="1" applyFill="1" applyBorder="1" applyAlignment="1">
      <alignment horizontal="center" vertical="center" wrapText="1"/>
    </xf>
    <xf numFmtId="0" fontId="31" fillId="0" borderId="1" xfId="0" applyFont="1" applyFill="1" applyBorder="1" applyAlignment="1">
      <alignment horizontal="center" vertical="center" wrapText="1"/>
    </xf>
    <xf numFmtId="0" fontId="11" fillId="3" borderId="3" xfId="0" applyNumberFormat="1" applyFont="1" applyFill="1" applyBorder="1" applyAlignment="1">
      <alignment horizontal="center" vertical="center"/>
    </xf>
    <xf numFmtId="0" fontId="32" fillId="0" borderId="1" xfId="0" applyFont="1" applyFill="1" applyBorder="1" applyAlignment="1">
      <alignment horizontal="center" vertical="center" wrapText="1"/>
    </xf>
    <xf numFmtId="0" fontId="33" fillId="0" borderId="1" xfId="0" applyFont="1" applyFill="1" applyBorder="1" applyAlignment="1">
      <alignment horizontal="center" vertical="center" wrapText="1"/>
    </xf>
    <xf numFmtId="0" fontId="34" fillId="0" borderId="1" xfId="0" applyFont="1" applyFill="1" applyBorder="1" applyAlignment="1">
      <alignment horizontal="left" vertical="center" wrapText="1"/>
    </xf>
    <xf numFmtId="170" fontId="35" fillId="0" borderId="1" xfId="3" applyNumberFormat="1" applyFont="1" applyFill="1" applyBorder="1" applyAlignment="1">
      <alignment horizontal="center" vertical="center" wrapText="1"/>
    </xf>
    <xf numFmtId="0" fontId="36" fillId="0" borderId="1" xfId="0" applyFont="1" applyFill="1" applyBorder="1" applyAlignment="1">
      <alignment horizontal="left" vertical="center" wrapText="1"/>
    </xf>
    <xf numFmtId="0" fontId="37" fillId="5" borderId="1" xfId="0" applyFont="1" applyFill="1" applyBorder="1" applyAlignment="1">
      <alignment horizontal="center" vertical="center" wrapText="1"/>
    </xf>
    <xf numFmtId="0" fontId="10" fillId="0" borderId="1" xfId="0" applyFont="1" applyFill="1" applyBorder="1" applyAlignment="1">
      <alignment horizontal="center" vertical="center" wrapText="1"/>
    </xf>
    <xf numFmtId="171" fontId="38" fillId="0" borderId="1" xfId="4" applyNumberFormat="1" applyFont="1" applyFill="1" applyBorder="1" applyAlignment="1">
      <alignment horizontal="center" vertical="center" wrapText="1"/>
    </xf>
    <xf numFmtId="174" fontId="39" fillId="0" borderId="1" xfId="4" applyNumberFormat="1" applyFont="1" applyFill="1" applyBorder="1" applyAlignment="1">
      <alignment horizontal="center" vertical="center" wrapText="1"/>
    </xf>
    <xf numFmtId="174" fontId="39" fillId="0" borderId="1" xfId="3" applyNumberFormat="1" applyFont="1" applyFill="1" applyBorder="1" applyAlignment="1">
      <alignment horizontal="center" vertical="center" wrapText="1"/>
    </xf>
    <xf numFmtId="1" fontId="38" fillId="0" borderId="1" xfId="2" applyNumberFormat="1" applyFont="1" applyFill="1" applyBorder="1" applyAlignment="1">
      <alignment horizontal="center" vertical="center" wrapText="1"/>
    </xf>
    <xf numFmtId="169" fontId="38" fillId="0" borderId="1" xfId="3" applyNumberFormat="1" applyFont="1" applyFill="1" applyBorder="1" applyAlignment="1">
      <alignment horizontal="center" vertical="center" wrapText="1"/>
    </xf>
    <xf numFmtId="0" fontId="38" fillId="0" borderId="1" xfId="2" applyFont="1" applyFill="1" applyBorder="1" applyAlignment="1">
      <alignment horizontal="center" vertical="center" wrapText="1"/>
    </xf>
    <xf numFmtId="1" fontId="40" fillId="0" borderId="1" xfId="2" applyNumberFormat="1" applyFont="1" applyFill="1" applyBorder="1" applyAlignment="1">
      <alignment horizontal="center" vertical="center" wrapText="1"/>
    </xf>
    <xf numFmtId="0" fontId="39" fillId="3" borderId="5" xfId="0" applyFont="1" applyFill="1" applyBorder="1" applyAlignment="1">
      <alignment horizontal="center" vertical="center" wrapText="1"/>
    </xf>
    <xf numFmtId="0" fontId="39" fillId="3" borderId="1" xfId="0" applyNumberFormat="1" applyFont="1" applyFill="1" applyBorder="1" applyAlignment="1">
      <alignment horizontal="center" vertical="center"/>
    </xf>
    <xf numFmtId="0" fontId="39" fillId="4" borderId="1" xfId="0" applyFont="1" applyFill="1" applyBorder="1" applyAlignment="1">
      <alignment horizontal="center" vertical="center" wrapText="1"/>
    </xf>
    <xf numFmtId="0" fontId="37" fillId="4" borderId="1" xfId="0" applyFont="1" applyFill="1" applyBorder="1" applyAlignment="1">
      <alignment horizontal="center" vertical="center" wrapText="1"/>
    </xf>
    <xf numFmtId="1" fontId="18" fillId="0" borderId="1" xfId="2" applyNumberFormat="1" applyFont="1" applyFill="1" applyBorder="1" applyAlignment="1">
      <alignment horizontal="left" vertical="center" wrapText="1"/>
    </xf>
    <xf numFmtId="0" fontId="41" fillId="4" borderId="1" xfId="0" applyFont="1" applyFill="1" applyBorder="1" applyAlignment="1">
      <alignment horizontal="center" vertical="center" wrapText="1"/>
    </xf>
    <xf numFmtId="170" fontId="38" fillId="0" borderId="1" xfId="3" applyNumberFormat="1" applyFont="1" applyFill="1" applyBorder="1" applyAlignment="1">
      <alignment horizontal="center" vertical="center" wrapText="1"/>
    </xf>
    <xf numFmtId="0" fontId="42" fillId="5" borderId="1" xfId="0" applyFont="1" applyFill="1" applyBorder="1" applyAlignment="1">
      <alignment horizontal="center" vertical="center" wrapText="1"/>
    </xf>
    <xf numFmtId="171" fontId="10" fillId="5" borderId="1" xfId="4" applyNumberFormat="1" applyFont="1" applyFill="1" applyBorder="1" applyAlignment="1">
      <alignment horizontal="center" vertical="center" wrapText="1"/>
    </xf>
    <xf numFmtId="174" fontId="43" fillId="5" borderId="1" xfId="4" applyNumberFormat="1" applyFont="1" applyFill="1" applyBorder="1" applyAlignment="1">
      <alignment horizontal="center" vertical="center" wrapText="1"/>
    </xf>
    <xf numFmtId="174" fontId="43" fillId="5" borderId="1" xfId="3" applyNumberFormat="1" applyFont="1" applyFill="1" applyBorder="1" applyAlignment="1">
      <alignment horizontal="center" vertical="center" wrapText="1"/>
    </xf>
    <xf numFmtId="1" fontId="10" fillId="5" borderId="1" xfId="2" applyNumberFormat="1" applyFont="1" applyFill="1" applyBorder="1" applyAlignment="1">
      <alignment horizontal="center" vertical="center" wrapText="1"/>
    </xf>
    <xf numFmtId="170" fontId="10" fillId="5" borderId="1" xfId="0" applyNumberFormat="1" applyFont="1" applyFill="1" applyBorder="1" applyAlignment="1">
      <alignment horizontal="center" vertical="center" wrapText="1"/>
    </xf>
    <xf numFmtId="0" fontId="10" fillId="5" borderId="1" xfId="2" applyFont="1" applyFill="1" applyBorder="1" applyAlignment="1">
      <alignment horizontal="center" vertical="center" wrapText="1"/>
    </xf>
    <xf numFmtId="1" fontId="18" fillId="5" borderId="1" xfId="2" applyNumberFormat="1" applyFont="1" applyFill="1" applyBorder="1" applyAlignment="1">
      <alignment horizontal="left" vertical="center" wrapText="1"/>
    </xf>
    <xf numFmtId="0" fontId="44" fillId="3" borderId="5" xfId="0" applyFont="1" applyFill="1" applyBorder="1" applyAlignment="1">
      <alignment horizontal="center" vertical="center" wrapText="1"/>
    </xf>
    <xf numFmtId="0" fontId="43" fillId="3" borderId="1" xfId="0" applyNumberFormat="1" applyFont="1" applyFill="1" applyBorder="1" applyAlignment="1">
      <alignment horizontal="center" vertical="center"/>
    </xf>
    <xf numFmtId="0" fontId="45" fillId="5" borderId="1" xfId="0" applyFont="1" applyFill="1" applyBorder="1" applyAlignment="1">
      <alignment horizontal="center" vertical="center" wrapText="1"/>
    </xf>
    <xf numFmtId="0" fontId="38" fillId="5" borderId="1" xfId="2" applyFont="1" applyFill="1" applyBorder="1" applyAlignment="1">
      <alignment horizontal="center" vertical="center" wrapText="1"/>
    </xf>
    <xf numFmtId="0" fontId="3" fillId="0" borderId="0" xfId="2" applyFont="1" applyFill="1" applyBorder="1" applyAlignment="1">
      <alignment horizontal="center" vertical="center" wrapText="1"/>
    </xf>
    <xf numFmtId="0" fontId="46" fillId="5" borderId="1" xfId="0" applyFont="1" applyFill="1" applyBorder="1" applyAlignment="1">
      <alignment horizontal="center" vertical="center" wrapText="1"/>
    </xf>
    <xf numFmtId="1" fontId="18" fillId="5" borderId="1" xfId="2" applyNumberFormat="1" applyFont="1" applyFill="1" applyBorder="1" applyAlignment="1">
      <alignment horizontal="center" vertical="center" wrapText="1"/>
    </xf>
    <xf numFmtId="0" fontId="12" fillId="5" borderId="1" xfId="0" applyFont="1" applyFill="1" applyBorder="1" applyAlignment="1">
      <alignment horizontal="center" vertical="center" wrapText="1"/>
    </xf>
    <xf numFmtId="1" fontId="39" fillId="0" borderId="1" xfId="2" applyNumberFormat="1" applyFont="1" applyFill="1" applyBorder="1" applyAlignment="1">
      <alignment horizontal="center" vertical="center" wrapText="1"/>
    </xf>
    <xf numFmtId="170" fontId="16" fillId="0" borderId="1" xfId="3" applyNumberFormat="1" applyFont="1" applyFill="1" applyBorder="1" applyAlignment="1">
      <alignment horizontal="center" wrapText="1"/>
    </xf>
    <xf numFmtId="0" fontId="47" fillId="0" borderId="1" xfId="0" applyFont="1" applyFill="1" applyBorder="1" applyAlignment="1">
      <alignment horizontal="left" vertical="center" wrapText="1"/>
    </xf>
    <xf numFmtId="0" fontId="48" fillId="0" borderId="1" xfId="0" applyFont="1" applyFill="1" applyBorder="1" applyAlignment="1">
      <alignment horizontal="center" vertical="center" wrapText="1"/>
    </xf>
    <xf numFmtId="0" fontId="46" fillId="0" borderId="1" xfId="0" applyFont="1" applyFill="1" applyBorder="1" applyAlignment="1">
      <alignment horizontal="center" vertical="center" wrapText="1"/>
    </xf>
    <xf numFmtId="0" fontId="49" fillId="0" borderId="1" xfId="0" applyFont="1" applyFill="1" applyBorder="1" applyAlignment="1">
      <alignment horizontal="left" vertical="center" wrapText="1"/>
    </xf>
    <xf numFmtId="0" fontId="50" fillId="0" borderId="1" xfId="0" applyFont="1" applyFill="1" applyBorder="1" applyAlignment="1">
      <alignment horizontal="left" vertical="center" wrapText="1"/>
    </xf>
    <xf numFmtId="0" fontId="6" fillId="0" borderId="1" xfId="0" applyFont="1" applyFill="1" applyBorder="1" applyAlignment="1">
      <alignment horizontal="left" vertical="center" wrapText="1"/>
    </xf>
    <xf numFmtId="0" fontId="51" fillId="0" borderId="1" xfId="0" applyFont="1" applyFill="1" applyBorder="1" applyAlignment="1">
      <alignment horizontal="left" vertical="center" wrapText="1"/>
    </xf>
    <xf numFmtId="0" fontId="5" fillId="0" borderId="1" xfId="0" applyFont="1" applyFill="1" applyBorder="1" applyAlignment="1">
      <alignment horizontal="left" vertical="center" wrapText="1"/>
    </xf>
    <xf numFmtId="0" fontId="32" fillId="0" borderId="1" xfId="0" applyFont="1" applyFill="1" applyBorder="1" applyAlignment="1">
      <alignment horizontal="left" vertical="center" wrapText="1"/>
    </xf>
    <xf numFmtId="0" fontId="10" fillId="6" borderId="1" xfId="0" applyFont="1" applyFill="1" applyBorder="1" applyAlignment="1">
      <alignment horizontal="center" vertical="center" wrapText="1"/>
    </xf>
    <xf numFmtId="0" fontId="32" fillId="6" borderId="1" xfId="0" applyFont="1" applyFill="1" applyBorder="1" applyAlignment="1">
      <alignment horizontal="center" vertical="center" wrapText="1"/>
    </xf>
    <xf numFmtId="171" fontId="38" fillId="6" borderId="1" xfId="4" applyNumberFormat="1" applyFont="1" applyFill="1" applyBorder="1" applyAlignment="1">
      <alignment horizontal="center" vertical="center" wrapText="1"/>
    </xf>
    <xf numFmtId="174" fontId="39" fillId="6" borderId="1" xfId="4" applyNumberFormat="1" applyFont="1" applyFill="1" applyBorder="1" applyAlignment="1">
      <alignment horizontal="center" vertical="center" wrapText="1"/>
    </xf>
    <xf numFmtId="174" fontId="39" fillId="6" borderId="1" xfId="3" applyNumberFormat="1" applyFont="1" applyFill="1" applyBorder="1" applyAlignment="1">
      <alignment horizontal="center" vertical="center" wrapText="1"/>
    </xf>
    <xf numFmtId="1" fontId="38" fillId="6" borderId="1" xfId="2" applyNumberFormat="1" applyFont="1" applyFill="1" applyBorder="1" applyAlignment="1">
      <alignment horizontal="center" vertical="center" wrapText="1"/>
    </xf>
    <xf numFmtId="169" fontId="38" fillId="6" borderId="1" xfId="3" applyNumberFormat="1" applyFont="1" applyFill="1" applyBorder="1" applyAlignment="1">
      <alignment horizontal="center" vertical="center" wrapText="1"/>
    </xf>
    <xf numFmtId="0" fontId="38" fillId="6" borderId="1" xfId="2" applyFont="1" applyFill="1" applyBorder="1" applyAlignment="1">
      <alignment horizontal="center" vertical="center" wrapText="1"/>
    </xf>
    <xf numFmtId="1" fontId="39" fillId="6" borderId="1" xfId="2" applyNumberFormat="1" applyFont="1" applyFill="1" applyBorder="1" applyAlignment="1">
      <alignment horizontal="center" vertical="center" wrapText="1"/>
    </xf>
    <xf numFmtId="0" fontId="5" fillId="6" borderId="1" xfId="0" applyFont="1" applyFill="1" applyBorder="1" applyAlignment="1">
      <alignment horizontal="center" vertical="center" wrapText="1"/>
    </xf>
    <xf numFmtId="0" fontId="18" fillId="6" borderId="1" xfId="0" applyFont="1" applyFill="1" applyBorder="1" applyAlignment="1">
      <alignment horizontal="center" vertical="center" wrapText="1"/>
    </xf>
    <xf numFmtId="171" fontId="19" fillId="6" borderId="1" xfId="4" applyNumberFormat="1" applyFont="1" applyFill="1" applyBorder="1" applyAlignment="1">
      <alignment horizontal="center" vertical="center" wrapText="1"/>
    </xf>
    <xf numFmtId="174" fontId="11" fillId="6" borderId="1" xfId="4" applyNumberFormat="1" applyFont="1" applyFill="1" applyBorder="1" applyAlignment="1">
      <alignment horizontal="center" vertical="center" wrapText="1"/>
    </xf>
    <xf numFmtId="174" fontId="11" fillId="6" borderId="1" xfId="3" applyNumberFormat="1" applyFont="1" applyFill="1" applyBorder="1" applyAlignment="1">
      <alignment horizontal="center" vertical="center" wrapText="1"/>
    </xf>
    <xf numFmtId="1" fontId="17" fillId="6" borderId="1" xfId="2" applyNumberFormat="1" applyFont="1" applyFill="1" applyBorder="1" applyAlignment="1">
      <alignment horizontal="center" vertical="center" wrapText="1"/>
    </xf>
    <xf numFmtId="169" fontId="17" fillId="6" borderId="1" xfId="3" applyNumberFormat="1" applyFont="1" applyFill="1" applyBorder="1" applyAlignment="1">
      <alignment horizontal="center" vertical="center" wrapText="1"/>
    </xf>
    <xf numFmtId="0" fontId="52" fillId="4" borderId="1" xfId="0" applyFont="1" applyFill="1" applyBorder="1" applyAlignment="1">
      <alignment horizontal="center" vertical="center" wrapText="1"/>
    </xf>
    <xf numFmtId="0" fontId="17" fillId="6" borderId="1" xfId="0" applyFont="1" applyFill="1" applyBorder="1" applyAlignment="1">
      <alignment horizontal="center" vertical="center" wrapText="1"/>
    </xf>
    <xf numFmtId="0" fontId="26" fillId="6" borderId="1" xfId="0" applyFont="1" applyFill="1" applyBorder="1" applyAlignment="1">
      <alignment horizontal="center" vertical="center" wrapText="1"/>
    </xf>
    <xf numFmtId="0" fontId="17" fillId="6" borderId="1" xfId="2" applyFont="1" applyFill="1" applyBorder="1" applyAlignment="1">
      <alignment horizontal="center" vertical="center" wrapText="1"/>
    </xf>
    <xf numFmtId="1" fontId="18" fillId="6" borderId="1" xfId="2" applyNumberFormat="1" applyFont="1" applyFill="1" applyBorder="1" applyAlignment="1">
      <alignment horizontal="left" vertical="center" wrapText="1"/>
    </xf>
    <xf numFmtId="0" fontId="53" fillId="4" borderId="1" xfId="0" applyFont="1" applyFill="1" applyBorder="1" applyAlignment="1">
      <alignment horizontal="center" vertical="center" wrapText="1"/>
    </xf>
    <xf numFmtId="0" fontId="26" fillId="5" borderId="1" xfId="0" applyFont="1" applyFill="1" applyBorder="1" applyAlignment="1">
      <alignment horizontal="center" vertical="center" wrapText="1"/>
    </xf>
    <xf numFmtId="0" fontId="54" fillId="4" borderId="1" xfId="0" applyFont="1" applyFill="1" applyBorder="1" applyAlignment="1">
      <alignment horizontal="center" vertical="center" wrapText="1"/>
    </xf>
    <xf numFmtId="0" fontId="43" fillId="3" borderId="5" xfId="0" applyFont="1" applyFill="1" applyBorder="1" applyAlignment="1">
      <alignment horizontal="center" vertical="center" wrapText="1"/>
    </xf>
    <xf numFmtId="0" fontId="55" fillId="4" borderId="1" xfId="0" applyFont="1" applyFill="1" applyBorder="1" applyAlignment="1">
      <alignment horizontal="center" vertical="center" wrapText="1"/>
    </xf>
    <xf numFmtId="1" fontId="52" fillId="6" borderId="1" xfId="2" applyNumberFormat="1" applyFont="1" applyFill="1" applyBorder="1" applyAlignment="1">
      <alignment horizontal="center" vertical="center" wrapText="1"/>
    </xf>
    <xf numFmtId="1" fontId="46" fillId="6" borderId="1" xfId="2" applyNumberFormat="1" applyFont="1" applyFill="1" applyBorder="1" applyAlignment="1">
      <alignment horizontal="left" vertical="center" wrapText="1"/>
    </xf>
    <xf numFmtId="0" fontId="19" fillId="6" borderId="1" xfId="0" applyFont="1" applyFill="1" applyBorder="1" applyAlignment="1">
      <alignment horizontal="center" vertical="center" wrapText="1"/>
    </xf>
    <xf numFmtId="0" fontId="19" fillId="6" borderId="1" xfId="2" applyFont="1" applyFill="1" applyBorder="1" applyAlignment="1">
      <alignment horizontal="center" vertical="center" wrapText="1"/>
    </xf>
    <xf numFmtId="0" fontId="20" fillId="4" borderId="1"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11" fillId="6" borderId="1" xfId="0" applyFont="1" applyFill="1" applyBorder="1" applyAlignment="1">
      <alignment horizontal="center" vertical="center" wrapText="1"/>
    </xf>
    <xf numFmtId="170" fontId="17" fillId="6" borderId="1" xfId="2" applyNumberFormat="1" applyFont="1" applyFill="1" applyBorder="1" applyAlignment="1">
      <alignment horizontal="center" vertical="center" wrapText="1"/>
    </xf>
    <xf numFmtId="169" fontId="17" fillId="6" borderId="1" xfId="2" applyNumberFormat="1" applyFont="1" applyFill="1" applyBorder="1" applyAlignment="1">
      <alignment horizontal="center" vertical="center" wrapText="1"/>
    </xf>
    <xf numFmtId="169" fontId="56" fillId="6" borderId="4" xfId="0" applyNumberFormat="1" applyFont="1" applyFill="1" applyBorder="1" applyAlignment="1">
      <alignment horizontal="center" vertical="center" wrapText="1"/>
    </xf>
    <xf numFmtId="0" fontId="46" fillId="6" borderId="1" xfId="0" applyFont="1" applyFill="1" applyBorder="1" applyAlignment="1">
      <alignment horizontal="center" vertical="center" wrapText="1"/>
    </xf>
    <xf numFmtId="0" fontId="14" fillId="4" borderId="1" xfId="0" applyFont="1" applyFill="1" applyBorder="1" applyAlignment="1">
      <alignment horizontal="center" vertical="center" wrapText="1"/>
    </xf>
    <xf numFmtId="1" fontId="30" fillId="6" borderId="1" xfId="2" applyNumberFormat="1" applyFont="1" applyFill="1" applyBorder="1" applyAlignment="1">
      <alignment vertical="center" wrapText="1"/>
    </xf>
    <xf numFmtId="173" fontId="57" fillId="6" borderId="1" xfId="0" applyNumberFormat="1" applyFont="1" applyFill="1" applyBorder="1" applyAlignment="1">
      <alignment horizontal="center" vertical="center" wrapText="1"/>
    </xf>
    <xf numFmtId="1" fontId="58" fillId="6" borderId="1" xfId="2" applyNumberFormat="1" applyFont="1" applyFill="1" applyBorder="1" applyAlignment="1">
      <alignment horizontal="center" vertical="center" wrapText="1"/>
    </xf>
    <xf numFmtId="0" fontId="38" fillId="4" borderId="1" xfId="2" applyFont="1" applyFill="1" applyBorder="1" applyAlignment="1">
      <alignment horizontal="center" vertical="center" wrapText="1"/>
    </xf>
    <xf numFmtId="0" fontId="39" fillId="6" borderId="1" xfId="0" applyFont="1" applyFill="1" applyBorder="1" applyAlignment="1">
      <alignment horizontal="center" vertical="center" wrapText="1"/>
    </xf>
    <xf numFmtId="49" fontId="10" fillId="6" borderId="1" xfId="0" applyNumberFormat="1" applyFont="1" applyFill="1" applyBorder="1" applyAlignment="1">
      <alignment horizontal="center" vertical="center" wrapText="1"/>
    </xf>
    <xf numFmtId="0" fontId="32" fillId="5" borderId="1" xfId="0" applyFont="1" applyFill="1" applyBorder="1" applyAlignment="1">
      <alignment horizontal="center" vertical="center" wrapText="1"/>
    </xf>
    <xf numFmtId="0" fontId="59" fillId="0" borderId="0" xfId="2" applyFont="1" applyFill="1"/>
    <xf numFmtId="0" fontId="16" fillId="0" borderId="0" xfId="2" applyFont="1" applyFill="1"/>
    <xf numFmtId="0" fontId="60" fillId="0" borderId="0" xfId="2" applyFont="1" applyFill="1" applyAlignment="1">
      <alignment vertical="center"/>
    </xf>
    <xf numFmtId="0" fontId="60" fillId="0" borderId="0" xfId="2" applyFont="1" applyFill="1" applyAlignment="1"/>
    <xf numFmtId="0" fontId="4" fillId="0" borderId="0" xfId="0" applyFont="1" applyFill="1" applyAlignment="1"/>
    <xf numFmtId="0" fontId="61" fillId="0" borderId="0" xfId="0" applyFont="1" applyFill="1" applyAlignment="1"/>
    <xf numFmtId="0" fontId="3" fillId="0" borderId="1" xfId="0" applyFont="1" applyFill="1" applyBorder="1" applyAlignment="1"/>
    <xf numFmtId="0" fontId="64" fillId="0" borderId="1" xfId="3" applyFont="1" applyFill="1" applyBorder="1" applyAlignment="1">
      <alignment horizontal="center" vertical="center" wrapText="1"/>
    </xf>
    <xf numFmtId="0" fontId="3" fillId="0" borderId="1" xfId="3" applyFont="1" applyFill="1" applyBorder="1" applyAlignment="1">
      <alignment horizontal="center" vertical="center" wrapText="1"/>
    </xf>
    <xf numFmtId="175" fontId="3" fillId="0" borderId="1" xfId="3" applyNumberFormat="1" applyFont="1" applyFill="1" applyBorder="1" applyAlignment="1">
      <alignment horizontal="center" vertical="center" wrapText="1"/>
    </xf>
    <xf numFmtId="174" fontId="3" fillId="0" borderId="1" xfId="3" applyNumberFormat="1" applyFont="1" applyFill="1" applyBorder="1" applyAlignment="1"/>
    <xf numFmtId="0" fontId="66" fillId="0" borderId="1" xfId="2" applyFont="1" applyFill="1" applyBorder="1"/>
    <xf numFmtId="0" fontId="67" fillId="0" borderId="1" xfId="2" applyFont="1" applyFill="1" applyBorder="1" applyAlignment="1">
      <alignment horizontal="left"/>
    </xf>
    <xf numFmtId="0" fontId="67" fillId="0" borderId="1" xfId="2" applyFont="1" applyFill="1" applyBorder="1" applyAlignment="1"/>
    <xf numFmtId="170" fontId="46" fillId="0" borderId="1" xfId="3" applyNumberFormat="1" applyFont="1" applyFill="1" applyBorder="1" applyAlignment="1">
      <alignment horizontal="center" vertical="center"/>
    </xf>
    <xf numFmtId="170" fontId="46" fillId="0" borderId="1" xfId="3" applyNumberFormat="1" applyFont="1" applyFill="1" applyBorder="1" applyAlignment="1">
      <alignment horizontal="center" vertical="center" wrapText="1"/>
    </xf>
    <xf numFmtId="175" fontId="46" fillId="0" borderId="1" xfId="3" applyNumberFormat="1" applyFont="1" applyFill="1" applyBorder="1" applyAlignment="1">
      <alignment horizontal="center" vertical="center" wrapText="1"/>
    </xf>
    <xf numFmtId="176" fontId="46" fillId="0" borderId="1" xfId="3" applyNumberFormat="1" applyFont="1" applyFill="1" applyBorder="1" applyAlignment="1">
      <alignment horizontal="center" vertical="center"/>
    </xf>
    <xf numFmtId="0" fontId="46" fillId="0" borderId="1" xfId="2" applyFont="1" applyFill="1" applyBorder="1" applyAlignment="1">
      <alignment horizontal="center" vertical="center"/>
    </xf>
    <xf numFmtId="170" fontId="3" fillId="0" borderId="1" xfId="3" applyNumberFormat="1" applyFont="1" applyFill="1" applyBorder="1" applyAlignment="1">
      <alignment horizontal="center" vertical="center"/>
    </xf>
    <xf numFmtId="170" fontId="64" fillId="0" borderId="1" xfId="3" applyNumberFormat="1" applyFont="1" applyFill="1" applyBorder="1" applyAlignment="1">
      <alignment horizontal="center" vertical="center"/>
    </xf>
    <xf numFmtId="170" fontId="3" fillId="0" borderId="1" xfId="3" applyNumberFormat="1" applyFont="1" applyFill="1" applyBorder="1" applyAlignment="1">
      <alignment horizontal="center" vertical="center" wrapText="1"/>
    </xf>
    <xf numFmtId="176" fontId="3" fillId="0" borderId="1" xfId="3" applyNumberFormat="1" applyFont="1" applyFill="1" applyBorder="1" applyAlignment="1">
      <alignment horizontal="center" vertical="center"/>
    </xf>
    <xf numFmtId="0" fontId="3" fillId="0" borderId="1" xfId="2" applyFont="1" applyFill="1" applyBorder="1" applyAlignment="1">
      <alignment horizontal="center" vertical="center"/>
    </xf>
    <xf numFmtId="0" fontId="64" fillId="0" borderId="1" xfId="2" applyFont="1" applyFill="1" applyBorder="1" applyAlignment="1">
      <alignment horizontal="center" vertical="center"/>
    </xf>
    <xf numFmtId="49" fontId="18" fillId="0" borderId="1" xfId="3" applyNumberFormat="1" applyFont="1" applyFill="1" applyBorder="1" applyAlignment="1">
      <alignment horizontal="center" vertical="center" wrapText="1"/>
    </xf>
    <xf numFmtId="0" fontId="68" fillId="0" borderId="1" xfId="0" applyFont="1" applyFill="1" applyBorder="1" applyAlignment="1">
      <alignment horizontal="center" vertical="center" wrapText="1"/>
    </xf>
    <xf numFmtId="0" fontId="45" fillId="0" borderId="1" xfId="0" applyFont="1" applyFill="1" applyBorder="1" applyAlignment="1">
      <alignment horizontal="center" vertical="center" wrapText="1"/>
    </xf>
    <xf numFmtId="171" fontId="64" fillId="0" borderId="1" xfId="4" applyNumberFormat="1" applyFont="1" applyFill="1" applyBorder="1" applyAlignment="1">
      <alignment horizontal="center" vertical="center" wrapText="1"/>
    </xf>
    <xf numFmtId="171" fontId="69" fillId="0" borderId="1" xfId="4" applyNumberFormat="1" applyFont="1" applyFill="1" applyBorder="1" applyAlignment="1">
      <alignment horizontal="center" vertical="center" wrapText="1"/>
    </xf>
    <xf numFmtId="171" fontId="64" fillId="0" borderId="1" xfId="3" applyNumberFormat="1" applyFont="1" applyFill="1" applyBorder="1" applyAlignment="1">
      <alignment horizontal="center" vertical="center" wrapText="1"/>
    </xf>
    <xf numFmtId="174" fontId="64" fillId="0" borderId="1" xfId="4" applyNumberFormat="1" applyFont="1" applyFill="1" applyBorder="1" applyAlignment="1">
      <alignment horizontal="center" vertical="center" wrapText="1"/>
    </xf>
    <xf numFmtId="174" fontId="69" fillId="0" borderId="1" xfId="3" applyNumberFormat="1" applyFont="1" applyFill="1" applyBorder="1" applyAlignment="1">
      <alignment horizontal="center" vertical="center" wrapText="1"/>
    </xf>
    <xf numFmtId="176" fontId="64" fillId="0" borderId="1" xfId="3" applyNumberFormat="1" applyFont="1" applyFill="1" applyBorder="1" applyAlignment="1">
      <alignment horizontal="center" vertical="center" wrapText="1"/>
    </xf>
    <xf numFmtId="170" fontId="69" fillId="0" borderId="1" xfId="3" applyNumberFormat="1" applyFont="1" applyFill="1" applyBorder="1" applyAlignment="1">
      <alignment horizontal="center" vertical="center" wrapText="1"/>
    </xf>
    <xf numFmtId="0" fontId="64" fillId="0" borderId="1" xfId="2" applyFont="1" applyFill="1" applyBorder="1" applyAlignment="1">
      <alignment horizontal="center" vertical="center" wrapText="1"/>
    </xf>
    <xf numFmtId="0" fontId="69" fillId="0" borderId="1" xfId="2" applyFont="1" applyFill="1" applyBorder="1" applyAlignment="1">
      <alignment horizontal="center" vertical="center" wrapText="1"/>
    </xf>
    <xf numFmtId="1" fontId="3" fillId="0" borderId="0" xfId="2" applyNumberFormat="1" applyFont="1" applyFill="1" applyAlignment="1">
      <alignment horizontal="center" vertical="center" wrapText="1"/>
    </xf>
    <xf numFmtId="0" fontId="4" fillId="0" borderId="1" xfId="0" applyFont="1" applyFill="1" applyBorder="1" applyAlignment="1"/>
    <xf numFmtId="0" fontId="61" fillId="0" borderId="1" xfId="0" applyFont="1" applyFill="1" applyBorder="1" applyAlignment="1"/>
    <xf numFmtId="0" fontId="1" fillId="3" borderId="1" xfId="0" applyFont="1" applyFill="1" applyBorder="1" applyAlignment="1">
      <alignment horizontal="center" vertical="center"/>
    </xf>
    <xf numFmtId="0" fontId="4" fillId="0" borderId="1" xfId="0" applyFont="1" applyFill="1" applyBorder="1" applyAlignment="1">
      <alignment vertical="center"/>
    </xf>
    <xf numFmtId="49" fontId="3" fillId="0" borderId="1" xfId="3" applyNumberFormat="1" applyFont="1" applyFill="1" applyBorder="1" applyAlignment="1">
      <alignment horizontal="center" vertical="center" wrapText="1"/>
    </xf>
    <xf numFmtId="0" fontId="4" fillId="0" borderId="0" xfId="0" applyFont="1" applyFill="1" applyAlignment="1">
      <alignment horizontal="center" vertical="center"/>
    </xf>
    <xf numFmtId="0" fontId="1" fillId="2" borderId="0" xfId="0" applyFont="1" applyFill="1" applyAlignment="1">
      <alignment horizontal="center" vertical="center" wrapText="1"/>
    </xf>
    <xf numFmtId="0" fontId="10" fillId="2" borderId="0" xfId="0" applyFont="1" applyFill="1" applyAlignment="1">
      <alignment horizontal="center" vertical="center" wrapText="1"/>
    </xf>
    <xf numFmtId="0" fontId="11" fillId="2" borderId="0" xfId="0" applyFont="1" applyFill="1" applyAlignment="1">
      <alignment horizontal="center" vertical="center" wrapText="1"/>
    </xf>
    <xf numFmtId="0" fontId="12" fillId="2" borderId="0" xfId="0" applyFont="1" applyFill="1" applyAlignment="1">
      <alignment horizontal="center" vertical="center" wrapText="1"/>
    </xf>
    <xf numFmtId="0" fontId="13" fillId="2" borderId="0" xfId="0" applyFont="1" applyFill="1" applyAlignment="1">
      <alignment horizontal="center" vertical="center" wrapText="1"/>
    </xf>
    <xf numFmtId="0" fontId="75" fillId="0" borderId="0" xfId="0" applyFont="1" applyFill="1" applyAlignment="1">
      <alignment horizontal="center" vertical="center"/>
    </xf>
    <xf numFmtId="0" fontId="76" fillId="0" borderId="0" xfId="0" applyFont="1" applyFill="1" applyAlignment="1">
      <alignment horizontal="center" vertical="center"/>
    </xf>
    <xf numFmtId="49" fontId="63" fillId="0" borderId="4" xfId="3" applyNumberFormat="1" applyFont="1" applyFill="1" applyBorder="1" applyAlignment="1">
      <alignment horizontal="center"/>
    </xf>
    <xf numFmtId="49" fontId="63" fillId="0" borderId="6" xfId="3" applyNumberFormat="1" applyFont="1" applyFill="1" applyBorder="1" applyAlignment="1">
      <alignment horizontal="center"/>
    </xf>
    <xf numFmtId="49" fontId="65" fillId="0" borderId="4" xfId="3" applyNumberFormat="1" applyFont="1" applyFill="1" applyBorder="1" applyAlignment="1">
      <alignment horizontal="center" vertical="center"/>
    </xf>
    <xf numFmtId="49" fontId="65" fillId="0" borderId="6" xfId="3" applyNumberFormat="1" applyFont="1" applyFill="1" applyBorder="1" applyAlignment="1">
      <alignment horizontal="center" vertical="center"/>
    </xf>
    <xf numFmtId="0" fontId="3" fillId="0" borderId="1" xfId="0" applyFont="1" applyFill="1" applyBorder="1" applyAlignment="1"/>
    <xf numFmtId="0" fontId="18" fillId="0" borderId="1" xfId="0" applyFont="1" applyFill="1" applyBorder="1" applyAlignment="1"/>
    <xf numFmtId="174" fontId="3" fillId="0" borderId="1" xfId="3" applyNumberFormat="1" applyFont="1" applyFill="1" applyBorder="1" applyAlignment="1">
      <alignment horizontal="center" vertical="center"/>
    </xf>
    <xf numFmtId="0" fontId="66" fillId="0" borderId="1" xfId="2" applyFont="1" applyFill="1" applyBorder="1" applyAlignment="1">
      <alignment horizontal="center"/>
    </xf>
    <xf numFmtId="14" fontId="66" fillId="0" borderId="1" xfId="2" applyNumberFormat="1" applyFont="1" applyFill="1" applyBorder="1" applyAlignment="1">
      <alignment horizontal="center"/>
    </xf>
    <xf numFmtId="0" fontId="72" fillId="0" borderId="4" xfId="0" applyFont="1" applyFill="1" applyBorder="1" applyAlignment="1">
      <alignment horizontal="center" vertical="center" wrapText="1"/>
    </xf>
    <xf numFmtId="0" fontId="72" fillId="0" borderId="6" xfId="0" applyFont="1" applyFill="1" applyBorder="1" applyAlignment="1">
      <alignment horizontal="center" vertical="center" wrapText="1"/>
    </xf>
    <xf numFmtId="0" fontId="72" fillId="0" borderId="7" xfId="0" applyFont="1" applyFill="1" applyBorder="1" applyAlignment="1">
      <alignment horizontal="center" vertical="center" wrapText="1"/>
    </xf>
    <xf numFmtId="0" fontId="72" fillId="0" borderId="1" xfId="0" applyFont="1" applyFill="1" applyBorder="1" applyAlignment="1">
      <alignment horizontal="center" vertical="center"/>
    </xf>
    <xf numFmtId="0" fontId="73" fillId="0" borderId="4" xfId="0" applyFont="1" applyFill="1" applyBorder="1" applyAlignment="1">
      <alignment horizontal="center" vertical="center"/>
    </xf>
    <xf numFmtId="0" fontId="4" fillId="0" borderId="6" xfId="0" applyFont="1" applyFill="1" applyBorder="1" applyAlignment="1">
      <alignment horizontal="center" vertical="center"/>
    </xf>
    <xf numFmtId="0" fontId="4" fillId="0" borderId="7" xfId="0" applyFont="1" applyFill="1" applyBorder="1" applyAlignment="1">
      <alignment horizontal="center" vertical="center"/>
    </xf>
    <xf numFmtId="0" fontId="74" fillId="0" borderId="1" xfId="0" applyFont="1" applyFill="1" applyBorder="1" applyAlignment="1">
      <alignment horizontal="center" vertical="center"/>
    </xf>
    <xf numFmtId="0" fontId="74" fillId="0" borderId="1" xfId="0" applyFont="1" applyFill="1" applyBorder="1" applyAlignment="1">
      <alignment horizontal="center" vertical="center" wrapText="1"/>
    </xf>
    <xf numFmtId="49" fontId="62" fillId="0" borderId="4" xfId="3" applyNumberFormat="1" applyFont="1" applyFill="1" applyBorder="1" applyAlignment="1">
      <alignment horizontal="center"/>
    </xf>
    <xf numFmtId="49" fontId="62" fillId="0" borderId="6" xfId="3" applyNumberFormat="1" applyFont="1" applyFill="1" applyBorder="1" applyAlignment="1">
      <alignment horizontal="center"/>
    </xf>
    <xf numFmtId="49" fontId="46" fillId="0" borderId="6" xfId="3" applyNumberFormat="1" applyFont="1" applyFill="1" applyBorder="1" applyAlignment="1">
      <alignment horizontal="center"/>
    </xf>
    <xf numFmtId="49" fontId="62" fillId="0" borderId="7" xfId="3" applyNumberFormat="1" applyFont="1" applyFill="1" applyBorder="1" applyAlignment="1">
      <alignment horizontal="center"/>
    </xf>
    <xf numFmtId="49" fontId="64" fillId="0" borderId="6" xfId="3" applyNumberFormat="1" applyFont="1" applyFill="1" applyBorder="1" applyAlignment="1">
      <alignment horizontal="center"/>
    </xf>
    <xf numFmtId="49" fontId="63" fillId="0" borderId="7" xfId="3" applyNumberFormat="1" applyFont="1" applyFill="1" applyBorder="1" applyAlignment="1">
      <alignment horizontal="center"/>
    </xf>
    <xf numFmtId="49" fontId="65" fillId="0" borderId="1" xfId="3" applyNumberFormat="1" applyFont="1" applyFill="1" applyBorder="1" applyAlignment="1">
      <alignment horizontal="center" vertical="center"/>
    </xf>
    <xf numFmtId="49" fontId="64" fillId="0" borderId="1" xfId="3" applyNumberFormat="1" applyFont="1" applyFill="1" applyBorder="1" applyAlignment="1">
      <alignment horizontal="center" vertical="center"/>
    </xf>
    <xf numFmtId="49" fontId="70" fillId="0" borderId="1" xfId="3" applyNumberFormat="1" applyFont="1" applyFill="1" applyBorder="1" applyAlignment="1">
      <alignment horizontal="center" vertical="center" wrapText="1"/>
    </xf>
    <xf numFmtId="0" fontId="71" fillId="0" borderId="1" xfId="0" applyFont="1" applyFill="1" applyBorder="1" applyAlignment="1">
      <alignment horizontal="center" vertical="center" wrapText="1"/>
    </xf>
    <xf numFmtId="0" fontId="71" fillId="0" borderId="1" xfId="0" applyFont="1" applyFill="1" applyBorder="1" applyAlignment="1">
      <alignment horizontal="center" vertical="center"/>
    </xf>
    <xf numFmtId="0" fontId="31" fillId="0" borderId="1" xfId="0" applyFont="1" applyFill="1" applyBorder="1" applyAlignment="1">
      <alignment horizontal="center" vertical="center" wrapText="1"/>
    </xf>
    <xf numFmtId="0" fontId="0" fillId="0" borderId="0" xfId="0" applyAlignment="1">
      <alignment horizontal="center"/>
    </xf>
  </cellXfs>
  <cellStyles count="8">
    <cellStyle name="0,0_x000d__x000a_NA_x000d__x000a_" xfId="2" xr:uid="{00000000-0005-0000-0000-000031000000}"/>
    <cellStyle name="Normal" xfId="0" builtinId="0"/>
    <cellStyle name="Normal_Feuil1" xfId="4" xr:uid="{00000000-0005-0000-0000-000033000000}"/>
    <cellStyle name="Percent" xfId="1" builtinId="5"/>
    <cellStyle name="常规 2" xfId="7" xr:uid="{00000000-0005-0000-0000-000036000000}"/>
    <cellStyle name="常规 2 2 2" xfId="5" xr:uid="{00000000-0005-0000-0000-000034000000}"/>
    <cellStyle name="常规 6" xfId="6" xr:uid="{00000000-0005-0000-0000-000035000000}"/>
    <cellStyle name="常规_Sheet1" xfId="3" xr:uid="{00000000-0005-0000-0000-000032000000}"/>
  </cellStyles>
  <dxfs count="0"/>
  <tableStyles count="0" defaultTableStyle="TableStyleMedium9" defaultPivotStyle="PivotStyleLight16"/>
  <colors>
    <mruColors>
      <color rgb="FF1244D4"/>
      <color rgb="FF0000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 /><Relationship Id="rId117" Type="http://schemas.openxmlformats.org/officeDocument/2006/relationships/worksheet" Target="worksheets/sheet117.xml" /><Relationship Id="rId21" Type="http://schemas.openxmlformats.org/officeDocument/2006/relationships/worksheet" Target="worksheets/sheet21.xml" /><Relationship Id="rId42" Type="http://schemas.openxmlformats.org/officeDocument/2006/relationships/worksheet" Target="worksheets/sheet42.xml" /><Relationship Id="rId47" Type="http://schemas.openxmlformats.org/officeDocument/2006/relationships/worksheet" Target="worksheets/sheet47.xml" /><Relationship Id="rId63" Type="http://schemas.openxmlformats.org/officeDocument/2006/relationships/worksheet" Target="worksheets/sheet63.xml" /><Relationship Id="rId68" Type="http://schemas.openxmlformats.org/officeDocument/2006/relationships/worksheet" Target="worksheets/sheet68.xml" /><Relationship Id="rId84" Type="http://schemas.openxmlformats.org/officeDocument/2006/relationships/worksheet" Target="worksheets/sheet84.xml" /><Relationship Id="rId89" Type="http://schemas.openxmlformats.org/officeDocument/2006/relationships/worksheet" Target="worksheets/sheet89.xml" /><Relationship Id="rId112" Type="http://schemas.openxmlformats.org/officeDocument/2006/relationships/worksheet" Target="worksheets/sheet112.xml" /><Relationship Id="rId133" Type="http://schemas.openxmlformats.org/officeDocument/2006/relationships/worksheet" Target="worksheets/sheet133.xml" /><Relationship Id="rId138" Type="http://schemas.openxmlformats.org/officeDocument/2006/relationships/worksheet" Target="worksheets/sheet138.xml" /><Relationship Id="rId16" Type="http://schemas.openxmlformats.org/officeDocument/2006/relationships/worksheet" Target="worksheets/sheet16.xml" /><Relationship Id="rId107" Type="http://schemas.openxmlformats.org/officeDocument/2006/relationships/worksheet" Target="worksheets/sheet107.xml" /><Relationship Id="rId11" Type="http://schemas.openxmlformats.org/officeDocument/2006/relationships/worksheet" Target="worksheets/sheet11.xml" /><Relationship Id="rId32" Type="http://schemas.openxmlformats.org/officeDocument/2006/relationships/worksheet" Target="worksheets/sheet32.xml" /><Relationship Id="rId37" Type="http://schemas.openxmlformats.org/officeDocument/2006/relationships/worksheet" Target="worksheets/sheet37.xml" /><Relationship Id="rId53" Type="http://schemas.openxmlformats.org/officeDocument/2006/relationships/worksheet" Target="worksheets/sheet53.xml" /><Relationship Id="rId58" Type="http://schemas.openxmlformats.org/officeDocument/2006/relationships/worksheet" Target="worksheets/sheet58.xml" /><Relationship Id="rId74" Type="http://schemas.openxmlformats.org/officeDocument/2006/relationships/worksheet" Target="worksheets/sheet74.xml" /><Relationship Id="rId79" Type="http://schemas.openxmlformats.org/officeDocument/2006/relationships/worksheet" Target="worksheets/sheet79.xml" /><Relationship Id="rId102" Type="http://schemas.openxmlformats.org/officeDocument/2006/relationships/worksheet" Target="worksheets/sheet102.xml" /><Relationship Id="rId123" Type="http://schemas.openxmlformats.org/officeDocument/2006/relationships/worksheet" Target="worksheets/sheet123.xml" /><Relationship Id="rId128" Type="http://schemas.openxmlformats.org/officeDocument/2006/relationships/worksheet" Target="worksheets/sheet128.xml" /><Relationship Id="rId5" Type="http://schemas.openxmlformats.org/officeDocument/2006/relationships/worksheet" Target="worksheets/sheet5.xml" /><Relationship Id="rId90" Type="http://schemas.openxmlformats.org/officeDocument/2006/relationships/worksheet" Target="worksheets/sheet90.xml" /><Relationship Id="rId95" Type="http://schemas.openxmlformats.org/officeDocument/2006/relationships/worksheet" Target="worksheets/sheet95.xml" /><Relationship Id="rId22" Type="http://schemas.openxmlformats.org/officeDocument/2006/relationships/worksheet" Target="worksheets/sheet22.xml" /><Relationship Id="rId27" Type="http://schemas.openxmlformats.org/officeDocument/2006/relationships/worksheet" Target="worksheets/sheet27.xml" /><Relationship Id="rId43" Type="http://schemas.openxmlformats.org/officeDocument/2006/relationships/worksheet" Target="worksheets/sheet43.xml" /><Relationship Id="rId48" Type="http://schemas.openxmlformats.org/officeDocument/2006/relationships/worksheet" Target="worksheets/sheet48.xml" /><Relationship Id="rId64" Type="http://schemas.openxmlformats.org/officeDocument/2006/relationships/worksheet" Target="worksheets/sheet64.xml" /><Relationship Id="rId69" Type="http://schemas.openxmlformats.org/officeDocument/2006/relationships/worksheet" Target="worksheets/sheet69.xml" /><Relationship Id="rId113" Type="http://schemas.openxmlformats.org/officeDocument/2006/relationships/worksheet" Target="worksheets/sheet113.xml" /><Relationship Id="rId118" Type="http://schemas.openxmlformats.org/officeDocument/2006/relationships/worksheet" Target="worksheets/sheet118.xml" /><Relationship Id="rId134" Type="http://schemas.openxmlformats.org/officeDocument/2006/relationships/worksheet" Target="worksheets/sheet134.xml" /><Relationship Id="rId139" Type="http://schemas.openxmlformats.org/officeDocument/2006/relationships/theme" Target="theme/theme1.xml" /><Relationship Id="rId8" Type="http://schemas.openxmlformats.org/officeDocument/2006/relationships/worksheet" Target="worksheets/sheet8.xml" /><Relationship Id="rId51" Type="http://schemas.openxmlformats.org/officeDocument/2006/relationships/worksheet" Target="worksheets/sheet51.xml" /><Relationship Id="rId72" Type="http://schemas.openxmlformats.org/officeDocument/2006/relationships/worksheet" Target="worksheets/sheet72.xml" /><Relationship Id="rId80" Type="http://schemas.openxmlformats.org/officeDocument/2006/relationships/worksheet" Target="worksheets/sheet80.xml" /><Relationship Id="rId85" Type="http://schemas.openxmlformats.org/officeDocument/2006/relationships/worksheet" Target="worksheets/sheet85.xml" /><Relationship Id="rId93" Type="http://schemas.openxmlformats.org/officeDocument/2006/relationships/worksheet" Target="worksheets/sheet93.xml" /><Relationship Id="rId98" Type="http://schemas.openxmlformats.org/officeDocument/2006/relationships/worksheet" Target="worksheets/sheet98.xml" /><Relationship Id="rId121" Type="http://schemas.openxmlformats.org/officeDocument/2006/relationships/worksheet" Target="worksheets/sheet121.xml" /><Relationship Id="rId142" Type="http://schemas.openxmlformats.org/officeDocument/2006/relationships/calcChain" Target="calcChain.xml" /><Relationship Id="rId3" Type="http://schemas.openxmlformats.org/officeDocument/2006/relationships/worksheet" Target="worksheets/sheet3.xml" /><Relationship Id="rId12" Type="http://schemas.openxmlformats.org/officeDocument/2006/relationships/worksheet" Target="worksheets/sheet12.xml" /><Relationship Id="rId17" Type="http://schemas.openxmlformats.org/officeDocument/2006/relationships/worksheet" Target="worksheets/sheet17.xml" /><Relationship Id="rId25" Type="http://schemas.openxmlformats.org/officeDocument/2006/relationships/worksheet" Target="worksheets/sheet25.xml" /><Relationship Id="rId33" Type="http://schemas.openxmlformats.org/officeDocument/2006/relationships/worksheet" Target="worksheets/sheet33.xml" /><Relationship Id="rId38" Type="http://schemas.openxmlformats.org/officeDocument/2006/relationships/worksheet" Target="worksheets/sheet38.xml" /><Relationship Id="rId46" Type="http://schemas.openxmlformats.org/officeDocument/2006/relationships/worksheet" Target="worksheets/sheet46.xml" /><Relationship Id="rId59" Type="http://schemas.openxmlformats.org/officeDocument/2006/relationships/worksheet" Target="worksheets/sheet59.xml" /><Relationship Id="rId67" Type="http://schemas.openxmlformats.org/officeDocument/2006/relationships/worksheet" Target="worksheets/sheet67.xml" /><Relationship Id="rId103" Type="http://schemas.openxmlformats.org/officeDocument/2006/relationships/worksheet" Target="worksheets/sheet103.xml" /><Relationship Id="rId108" Type="http://schemas.openxmlformats.org/officeDocument/2006/relationships/worksheet" Target="worksheets/sheet108.xml" /><Relationship Id="rId116" Type="http://schemas.openxmlformats.org/officeDocument/2006/relationships/worksheet" Target="worksheets/sheet116.xml" /><Relationship Id="rId124" Type="http://schemas.openxmlformats.org/officeDocument/2006/relationships/worksheet" Target="worksheets/sheet124.xml" /><Relationship Id="rId129" Type="http://schemas.openxmlformats.org/officeDocument/2006/relationships/worksheet" Target="worksheets/sheet129.xml" /><Relationship Id="rId137" Type="http://schemas.openxmlformats.org/officeDocument/2006/relationships/worksheet" Target="worksheets/sheet137.xml" /><Relationship Id="rId20" Type="http://schemas.openxmlformats.org/officeDocument/2006/relationships/worksheet" Target="worksheets/sheet20.xml" /><Relationship Id="rId41" Type="http://schemas.openxmlformats.org/officeDocument/2006/relationships/worksheet" Target="worksheets/sheet41.xml" /><Relationship Id="rId54" Type="http://schemas.openxmlformats.org/officeDocument/2006/relationships/worksheet" Target="worksheets/sheet54.xml" /><Relationship Id="rId62" Type="http://schemas.openxmlformats.org/officeDocument/2006/relationships/worksheet" Target="worksheets/sheet62.xml" /><Relationship Id="rId70" Type="http://schemas.openxmlformats.org/officeDocument/2006/relationships/worksheet" Target="worksheets/sheet70.xml" /><Relationship Id="rId75" Type="http://schemas.openxmlformats.org/officeDocument/2006/relationships/worksheet" Target="worksheets/sheet75.xml" /><Relationship Id="rId83" Type="http://schemas.openxmlformats.org/officeDocument/2006/relationships/worksheet" Target="worksheets/sheet83.xml" /><Relationship Id="rId88" Type="http://schemas.openxmlformats.org/officeDocument/2006/relationships/worksheet" Target="worksheets/sheet88.xml" /><Relationship Id="rId91" Type="http://schemas.openxmlformats.org/officeDocument/2006/relationships/worksheet" Target="worksheets/sheet91.xml" /><Relationship Id="rId96" Type="http://schemas.openxmlformats.org/officeDocument/2006/relationships/worksheet" Target="worksheets/sheet96.xml" /><Relationship Id="rId111" Type="http://schemas.openxmlformats.org/officeDocument/2006/relationships/worksheet" Target="worksheets/sheet111.xml" /><Relationship Id="rId132" Type="http://schemas.openxmlformats.org/officeDocument/2006/relationships/worksheet" Target="worksheets/sheet132.xml" /><Relationship Id="rId140" Type="http://schemas.openxmlformats.org/officeDocument/2006/relationships/styles" Target="styles.xml" /><Relationship Id="rId1" Type="http://schemas.openxmlformats.org/officeDocument/2006/relationships/worksheet" Target="worksheets/sheet1.xml" /><Relationship Id="rId6" Type="http://schemas.openxmlformats.org/officeDocument/2006/relationships/worksheet" Target="worksheets/sheet6.xml" /><Relationship Id="rId15" Type="http://schemas.openxmlformats.org/officeDocument/2006/relationships/worksheet" Target="worksheets/sheet15.xml" /><Relationship Id="rId23" Type="http://schemas.openxmlformats.org/officeDocument/2006/relationships/worksheet" Target="worksheets/sheet23.xml" /><Relationship Id="rId28" Type="http://schemas.openxmlformats.org/officeDocument/2006/relationships/worksheet" Target="worksheets/sheet28.xml" /><Relationship Id="rId36" Type="http://schemas.openxmlformats.org/officeDocument/2006/relationships/worksheet" Target="worksheets/sheet36.xml" /><Relationship Id="rId49" Type="http://schemas.openxmlformats.org/officeDocument/2006/relationships/worksheet" Target="worksheets/sheet49.xml" /><Relationship Id="rId57" Type="http://schemas.openxmlformats.org/officeDocument/2006/relationships/worksheet" Target="worksheets/sheet57.xml" /><Relationship Id="rId106" Type="http://schemas.openxmlformats.org/officeDocument/2006/relationships/worksheet" Target="worksheets/sheet106.xml" /><Relationship Id="rId114" Type="http://schemas.openxmlformats.org/officeDocument/2006/relationships/worksheet" Target="worksheets/sheet114.xml" /><Relationship Id="rId119" Type="http://schemas.openxmlformats.org/officeDocument/2006/relationships/worksheet" Target="worksheets/sheet119.xml" /><Relationship Id="rId127" Type="http://schemas.openxmlformats.org/officeDocument/2006/relationships/worksheet" Target="worksheets/sheet127.xml" /><Relationship Id="rId10" Type="http://schemas.openxmlformats.org/officeDocument/2006/relationships/worksheet" Target="worksheets/sheet10.xml" /><Relationship Id="rId31" Type="http://schemas.openxmlformats.org/officeDocument/2006/relationships/worksheet" Target="worksheets/sheet31.xml" /><Relationship Id="rId44" Type="http://schemas.openxmlformats.org/officeDocument/2006/relationships/worksheet" Target="worksheets/sheet44.xml" /><Relationship Id="rId52" Type="http://schemas.openxmlformats.org/officeDocument/2006/relationships/worksheet" Target="worksheets/sheet52.xml" /><Relationship Id="rId60" Type="http://schemas.openxmlformats.org/officeDocument/2006/relationships/worksheet" Target="worksheets/sheet60.xml" /><Relationship Id="rId65" Type="http://schemas.openxmlformats.org/officeDocument/2006/relationships/worksheet" Target="worksheets/sheet65.xml" /><Relationship Id="rId73" Type="http://schemas.openxmlformats.org/officeDocument/2006/relationships/worksheet" Target="worksheets/sheet73.xml" /><Relationship Id="rId78" Type="http://schemas.openxmlformats.org/officeDocument/2006/relationships/worksheet" Target="worksheets/sheet78.xml" /><Relationship Id="rId81" Type="http://schemas.openxmlformats.org/officeDocument/2006/relationships/worksheet" Target="worksheets/sheet81.xml" /><Relationship Id="rId86" Type="http://schemas.openxmlformats.org/officeDocument/2006/relationships/worksheet" Target="worksheets/sheet86.xml" /><Relationship Id="rId94" Type="http://schemas.openxmlformats.org/officeDocument/2006/relationships/worksheet" Target="worksheets/sheet94.xml" /><Relationship Id="rId99" Type="http://schemas.openxmlformats.org/officeDocument/2006/relationships/worksheet" Target="worksheets/sheet99.xml" /><Relationship Id="rId101" Type="http://schemas.openxmlformats.org/officeDocument/2006/relationships/worksheet" Target="worksheets/sheet101.xml" /><Relationship Id="rId122" Type="http://schemas.openxmlformats.org/officeDocument/2006/relationships/worksheet" Target="worksheets/sheet122.xml" /><Relationship Id="rId130" Type="http://schemas.openxmlformats.org/officeDocument/2006/relationships/worksheet" Target="worksheets/sheet130.xml" /><Relationship Id="rId135" Type="http://schemas.openxmlformats.org/officeDocument/2006/relationships/worksheet" Target="worksheets/sheet135.xml" /><Relationship Id="rId4" Type="http://schemas.openxmlformats.org/officeDocument/2006/relationships/worksheet" Target="worksheets/sheet4.xml" /><Relationship Id="rId9" Type="http://schemas.openxmlformats.org/officeDocument/2006/relationships/worksheet" Target="worksheets/sheet9.xml" /><Relationship Id="rId13" Type="http://schemas.openxmlformats.org/officeDocument/2006/relationships/worksheet" Target="worksheets/sheet13.xml" /><Relationship Id="rId18" Type="http://schemas.openxmlformats.org/officeDocument/2006/relationships/worksheet" Target="worksheets/sheet18.xml" /><Relationship Id="rId39" Type="http://schemas.openxmlformats.org/officeDocument/2006/relationships/worksheet" Target="worksheets/sheet39.xml" /><Relationship Id="rId109" Type="http://schemas.openxmlformats.org/officeDocument/2006/relationships/worksheet" Target="worksheets/sheet109.xml" /><Relationship Id="rId34" Type="http://schemas.openxmlformats.org/officeDocument/2006/relationships/worksheet" Target="worksheets/sheet34.xml" /><Relationship Id="rId50" Type="http://schemas.openxmlformats.org/officeDocument/2006/relationships/worksheet" Target="worksheets/sheet50.xml" /><Relationship Id="rId55" Type="http://schemas.openxmlformats.org/officeDocument/2006/relationships/worksheet" Target="worksheets/sheet55.xml" /><Relationship Id="rId76" Type="http://schemas.openxmlformats.org/officeDocument/2006/relationships/worksheet" Target="worksheets/sheet76.xml" /><Relationship Id="rId97" Type="http://schemas.openxmlformats.org/officeDocument/2006/relationships/worksheet" Target="worksheets/sheet97.xml" /><Relationship Id="rId104" Type="http://schemas.openxmlformats.org/officeDocument/2006/relationships/worksheet" Target="worksheets/sheet104.xml" /><Relationship Id="rId120" Type="http://schemas.openxmlformats.org/officeDocument/2006/relationships/worksheet" Target="worksheets/sheet120.xml" /><Relationship Id="rId125" Type="http://schemas.openxmlformats.org/officeDocument/2006/relationships/worksheet" Target="worksheets/sheet125.xml" /><Relationship Id="rId141" Type="http://schemas.openxmlformats.org/officeDocument/2006/relationships/sharedStrings" Target="sharedStrings.xml" /><Relationship Id="rId7" Type="http://schemas.openxmlformats.org/officeDocument/2006/relationships/worksheet" Target="worksheets/sheet7.xml" /><Relationship Id="rId71" Type="http://schemas.openxmlformats.org/officeDocument/2006/relationships/worksheet" Target="worksheets/sheet71.xml" /><Relationship Id="rId92" Type="http://schemas.openxmlformats.org/officeDocument/2006/relationships/worksheet" Target="worksheets/sheet92.xml" /><Relationship Id="rId2" Type="http://schemas.openxmlformats.org/officeDocument/2006/relationships/worksheet" Target="worksheets/sheet2.xml" /><Relationship Id="rId29" Type="http://schemas.openxmlformats.org/officeDocument/2006/relationships/worksheet" Target="worksheets/sheet29.xml" /><Relationship Id="rId24" Type="http://schemas.openxmlformats.org/officeDocument/2006/relationships/worksheet" Target="worksheets/sheet24.xml" /><Relationship Id="rId40" Type="http://schemas.openxmlformats.org/officeDocument/2006/relationships/worksheet" Target="worksheets/sheet40.xml" /><Relationship Id="rId45" Type="http://schemas.openxmlformats.org/officeDocument/2006/relationships/worksheet" Target="worksheets/sheet45.xml" /><Relationship Id="rId66" Type="http://schemas.openxmlformats.org/officeDocument/2006/relationships/worksheet" Target="worksheets/sheet66.xml" /><Relationship Id="rId87" Type="http://schemas.openxmlformats.org/officeDocument/2006/relationships/worksheet" Target="worksheets/sheet87.xml" /><Relationship Id="rId110" Type="http://schemas.openxmlformats.org/officeDocument/2006/relationships/worksheet" Target="worksheets/sheet110.xml" /><Relationship Id="rId115" Type="http://schemas.openxmlformats.org/officeDocument/2006/relationships/worksheet" Target="worksheets/sheet115.xml" /><Relationship Id="rId131" Type="http://schemas.openxmlformats.org/officeDocument/2006/relationships/worksheet" Target="worksheets/sheet131.xml" /><Relationship Id="rId136" Type="http://schemas.openxmlformats.org/officeDocument/2006/relationships/worksheet" Target="worksheets/sheet136.xml" /><Relationship Id="rId61" Type="http://schemas.openxmlformats.org/officeDocument/2006/relationships/worksheet" Target="worksheets/sheet61.xml" /><Relationship Id="rId82" Type="http://schemas.openxmlformats.org/officeDocument/2006/relationships/worksheet" Target="worksheets/sheet82.xml" /><Relationship Id="rId19" Type="http://schemas.openxmlformats.org/officeDocument/2006/relationships/worksheet" Target="worksheets/sheet19.xml" /><Relationship Id="rId14" Type="http://schemas.openxmlformats.org/officeDocument/2006/relationships/worksheet" Target="worksheets/sheet14.xml" /><Relationship Id="rId30" Type="http://schemas.openxmlformats.org/officeDocument/2006/relationships/worksheet" Target="worksheets/sheet30.xml" /><Relationship Id="rId35" Type="http://schemas.openxmlformats.org/officeDocument/2006/relationships/worksheet" Target="worksheets/sheet35.xml" /><Relationship Id="rId56" Type="http://schemas.openxmlformats.org/officeDocument/2006/relationships/worksheet" Target="worksheets/sheet56.xml" /><Relationship Id="rId77" Type="http://schemas.openxmlformats.org/officeDocument/2006/relationships/worksheet" Target="worksheets/sheet77.xml" /><Relationship Id="rId100" Type="http://schemas.openxmlformats.org/officeDocument/2006/relationships/worksheet" Target="worksheets/sheet100.xml" /><Relationship Id="rId105" Type="http://schemas.openxmlformats.org/officeDocument/2006/relationships/worksheet" Target="worksheets/sheet105.xml" /><Relationship Id="rId126" Type="http://schemas.openxmlformats.org/officeDocument/2006/relationships/worksheet" Target="worksheets/sheet126.xml" /></Relationships>
</file>

<file path=xl/drawings/_rels/drawing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6.xml.rels><?xml version="1.0" encoding="UTF-8" standalone="yes"?>
<Relationships xmlns="http://schemas.openxmlformats.org/package/2006/relationships"><Relationship Id="rId117" Type="http://schemas.openxmlformats.org/officeDocument/2006/relationships/image" Target="../media/image198.png" /><Relationship Id="rId671" Type="http://schemas.openxmlformats.org/officeDocument/2006/relationships/image" Target="../media/image752.png" /><Relationship Id="rId769" Type="http://schemas.openxmlformats.org/officeDocument/2006/relationships/image" Target="../media/image850.png" /><Relationship Id="rId21" Type="http://schemas.openxmlformats.org/officeDocument/2006/relationships/image" Target="../media/image102.png" /><Relationship Id="rId324" Type="http://schemas.openxmlformats.org/officeDocument/2006/relationships/image" Target="../media/image405.png" /><Relationship Id="rId531" Type="http://schemas.openxmlformats.org/officeDocument/2006/relationships/image" Target="../media/image612.png" /><Relationship Id="rId629" Type="http://schemas.openxmlformats.org/officeDocument/2006/relationships/image" Target="../media/image710.png" /><Relationship Id="rId170" Type="http://schemas.openxmlformats.org/officeDocument/2006/relationships/image" Target="../media/image251.png" /><Relationship Id="rId836" Type="http://schemas.openxmlformats.org/officeDocument/2006/relationships/image" Target="../media/image917.png" /><Relationship Id="rId268" Type="http://schemas.openxmlformats.org/officeDocument/2006/relationships/image" Target="../media/image349.png" /><Relationship Id="rId475" Type="http://schemas.openxmlformats.org/officeDocument/2006/relationships/image" Target="../media/image556.png" /><Relationship Id="rId682" Type="http://schemas.openxmlformats.org/officeDocument/2006/relationships/image" Target="../media/image763.png" /><Relationship Id="rId903" Type="http://schemas.openxmlformats.org/officeDocument/2006/relationships/image" Target="../media/image984.png" /><Relationship Id="rId32" Type="http://schemas.openxmlformats.org/officeDocument/2006/relationships/image" Target="../media/image113.png" /><Relationship Id="rId128" Type="http://schemas.openxmlformats.org/officeDocument/2006/relationships/image" Target="../media/image209.png" /><Relationship Id="rId335" Type="http://schemas.openxmlformats.org/officeDocument/2006/relationships/image" Target="../media/image416.png" /><Relationship Id="rId542" Type="http://schemas.openxmlformats.org/officeDocument/2006/relationships/image" Target="../media/image623.png" /><Relationship Id="rId181" Type="http://schemas.openxmlformats.org/officeDocument/2006/relationships/image" Target="../media/image262.png" /><Relationship Id="rId402" Type="http://schemas.openxmlformats.org/officeDocument/2006/relationships/image" Target="../media/image483.png" /><Relationship Id="rId847" Type="http://schemas.openxmlformats.org/officeDocument/2006/relationships/image" Target="../media/image928.png" /><Relationship Id="rId279" Type="http://schemas.openxmlformats.org/officeDocument/2006/relationships/image" Target="../media/image360.png" /><Relationship Id="rId486" Type="http://schemas.openxmlformats.org/officeDocument/2006/relationships/image" Target="../media/image567.png" /><Relationship Id="rId693" Type="http://schemas.openxmlformats.org/officeDocument/2006/relationships/image" Target="../media/image774.png" /><Relationship Id="rId707" Type="http://schemas.openxmlformats.org/officeDocument/2006/relationships/image" Target="../media/image788.png" /><Relationship Id="rId914" Type="http://schemas.openxmlformats.org/officeDocument/2006/relationships/image" Target="../media/image995.png" /><Relationship Id="rId43" Type="http://schemas.openxmlformats.org/officeDocument/2006/relationships/image" Target="../media/image124.png" /><Relationship Id="rId139" Type="http://schemas.openxmlformats.org/officeDocument/2006/relationships/image" Target="../media/image220.png" /><Relationship Id="rId346" Type="http://schemas.openxmlformats.org/officeDocument/2006/relationships/image" Target="../media/image427.png" /><Relationship Id="rId553" Type="http://schemas.openxmlformats.org/officeDocument/2006/relationships/image" Target="../media/image634.png" /><Relationship Id="rId760" Type="http://schemas.openxmlformats.org/officeDocument/2006/relationships/image" Target="../media/image841.png" /><Relationship Id="rId192" Type="http://schemas.openxmlformats.org/officeDocument/2006/relationships/image" Target="../media/image273.png" /><Relationship Id="rId206" Type="http://schemas.openxmlformats.org/officeDocument/2006/relationships/image" Target="../media/image287.png" /><Relationship Id="rId413" Type="http://schemas.openxmlformats.org/officeDocument/2006/relationships/image" Target="../media/image494.png" /><Relationship Id="rId858" Type="http://schemas.openxmlformats.org/officeDocument/2006/relationships/image" Target="../media/image939.png" /><Relationship Id="rId497" Type="http://schemas.openxmlformats.org/officeDocument/2006/relationships/image" Target="../media/image578.png" /><Relationship Id="rId620" Type="http://schemas.openxmlformats.org/officeDocument/2006/relationships/image" Target="../media/image701.png" /><Relationship Id="rId718" Type="http://schemas.openxmlformats.org/officeDocument/2006/relationships/image" Target="../media/image799.png" /><Relationship Id="rId925" Type="http://schemas.openxmlformats.org/officeDocument/2006/relationships/image" Target="../media/image1006.png" /><Relationship Id="rId357" Type="http://schemas.openxmlformats.org/officeDocument/2006/relationships/image" Target="../media/image438.png" /><Relationship Id="rId54" Type="http://schemas.openxmlformats.org/officeDocument/2006/relationships/image" Target="../media/image135.png" /><Relationship Id="rId217" Type="http://schemas.openxmlformats.org/officeDocument/2006/relationships/image" Target="../media/image298.png" /><Relationship Id="rId564" Type="http://schemas.openxmlformats.org/officeDocument/2006/relationships/image" Target="../media/image645.png" /><Relationship Id="rId771" Type="http://schemas.openxmlformats.org/officeDocument/2006/relationships/image" Target="../media/image852.png" /><Relationship Id="rId869" Type="http://schemas.openxmlformats.org/officeDocument/2006/relationships/image" Target="../media/image950.png" /><Relationship Id="rId424" Type="http://schemas.openxmlformats.org/officeDocument/2006/relationships/image" Target="../media/image505.png" /><Relationship Id="rId631" Type="http://schemas.openxmlformats.org/officeDocument/2006/relationships/image" Target="../media/image712.png" /><Relationship Id="rId729" Type="http://schemas.openxmlformats.org/officeDocument/2006/relationships/image" Target="../media/image810.png" /><Relationship Id="rId270" Type="http://schemas.openxmlformats.org/officeDocument/2006/relationships/image" Target="../media/image351.png" /><Relationship Id="rId936" Type="http://schemas.openxmlformats.org/officeDocument/2006/relationships/image" Target="../media/image1017.png" /><Relationship Id="rId65" Type="http://schemas.openxmlformats.org/officeDocument/2006/relationships/image" Target="../media/image146.png" /><Relationship Id="rId130" Type="http://schemas.openxmlformats.org/officeDocument/2006/relationships/image" Target="../media/image211.png" /><Relationship Id="rId368" Type="http://schemas.openxmlformats.org/officeDocument/2006/relationships/image" Target="../media/image449.png" /><Relationship Id="rId575" Type="http://schemas.openxmlformats.org/officeDocument/2006/relationships/image" Target="../media/image656.png" /><Relationship Id="rId782" Type="http://schemas.openxmlformats.org/officeDocument/2006/relationships/image" Target="../media/image863.png" /><Relationship Id="rId228" Type="http://schemas.openxmlformats.org/officeDocument/2006/relationships/image" Target="../media/image309.png" /><Relationship Id="rId435" Type="http://schemas.openxmlformats.org/officeDocument/2006/relationships/image" Target="../media/image516.png" /><Relationship Id="rId642" Type="http://schemas.openxmlformats.org/officeDocument/2006/relationships/image" Target="../media/image723.png" /><Relationship Id="rId281" Type="http://schemas.openxmlformats.org/officeDocument/2006/relationships/image" Target="../media/image362.png" /><Relationship Id="rId502" Type="http://schemas.openxmlformats.org/officeDocument/2006/relationships/image" Target="../media/image583.png" /><Relationship Id="rId947" Type="http://schemas.openxmlformats.org/officeDocument/2006/relationships/image" Target="../media/image1028.png" /><Relationship Id="rId76" Type="http://schemas.openxmlformats.org/officeDocument/2006/relationships/image" Target="../media/image157.png" /><Relationship Id="rId141" Type="http://schemas.openxmlformats.org/officeDocument/2006/relationships/image" Target="../media/image222.png" /><Relationship Id="rId379" Type="http://schemas.openxmlformats.org/officeDocument/2006/relationships/image" Target="../media/image460.png" /><Relationship Id="rId586" Type="http://schemas.openxmlformats.org/officeDocument/2006/relationships/image" Target="../media/image667.png" /><Relationship Id="rId793" Type="http://schemas.openxmlformats.org/officeDocument/2006/relationships/image" Target="../media/image874.png" /><Relationship Id="rId807" Type="http://schemas.openxmlformats.org/officeDocument/2006/relationships/image" Target="../media/image888.png" /><Relationship Id="rId7" Type="http://schemas.openxmlformats.org/officeDocument/2006/relationships/image" Target="../media/image88.png" /><Relationship Id="rId239" Type="http://schemas.openxmlformats.org/officeDocument/2006/relationships/image" Target="../media/image320.png" /><Relationship Id="rId446" Type="http://schemas.openxmlformats.org/officeDocument/2006/relationships/image" Target="../media/image527.png" /><Relationship Id="rId653" Type="http://schemas.openxmlformats.org/officeDocument/2006/relationships/image" Target="../media/image734.png" /><Relationship Id="rId292" Type="http://schemas.openxmlformats.org/officeDocument/2006/relationships/image" Target="../media/image373.png" /><Relationship Id="rId306" Type="http://schemas.openxmlformats.org/officeDocument/2006/relationships/image" Target="../media/image387.png" /><Relationship Id="rId860" Type="http://schemas.openxmlformats.org/officeDocument/2006/relationships/image" Target="../media/image941.png" /><Relationship Id="rId87" Type="http://schemas.openxmlformats.org/officeDocument/2006/relationships/image" Target="../media/image168.png" /><Relationship Id="rId513" Type="http://schemas.openxmlformats.org/officeDocument/2006/relationships/image" Target="../media/image594.png" /><Relationship Id="rId597" Type="http://schemas.openxmlformats.org/officeDocument/2006/relationships/image" Target="../media/image678.png" /><Relationship Id="rId720" Type="http://schemas.openxmlformats.org/officeDocument/2006/relationships/image" Target="../media/image801.png" /><Relationship Id="rId818" Type="http://schemas.openxmlformats.org/officeDocument/2006/relationships/image" Target="../media/image899.png" /><Relationship Id="rId152" Type="http://schemas.openxmlformats.org/officeDocument/2006/relationships/image" Target="../media/image233.png" /><Relationship Id="rId457" Type="http://schemas.openxmlformats.org/officeDocument/2006/relationships/image" Target="../media/image538.png" /><Relationship Id="rId664" Type="http://schemas.openxmlformats.org/officeDocument/2006/relationships/image" Target="../media/image745.png" /><Relationship Id="rId871" Type="http://schemas.openxmlformats.org/officeDocument/2006/relationships/image" Target="../media/image952.png" /><Relationship Id="rId14" Type="http://schemas.openxmlformats.org/officeDocument/2006/relationships/image" Target="../media/image95.png" /><Relationship Id="rId317" Type="http://schemas.openxmlformats.org/officeDocument/2006/relationships/image" Target="../media/image398.png" /><Relationship Id="rId524" Type="http://schemas.openxmlformats.org/officeDocument/2006/relationships/image" Target="../media/image605.png" /><Relationship Id="rId731" Type="http://schemas.openxmlformats.org/officeDocument/2006/relationships/image" Target="../media/image812.png" /><Relationship Id="rId98" Type="http://schemas.openxmlformats.org/officeDocument/2006/relationships/image" Target="../media/image179.png" /><Relationship Id="rId163" Type="http://schemas.openxmlformats.org/officeDocument/2006/relationships/image" Target="../media/image244.png" /><Relationship Id="rId370" Type="http://schemas.openxmlformats.org/officeDocument/2006/relationships/image" Target="../media/image451.png" /><Relationship Id="rId829" Type="http://schemas.openxmlformats.org/officeDocument/2006/relationships/image" Target="../media/image910.png" /><Relationship Id="rId230" Type="http://schemas.openxmlformats.org/officeDocument/2006/relationships/image" Target="../media/image311.png" /><Relationship Id="rId468" Type="http://schemas.openxmlformats.org/officeDocument/2006/relationships/image" Target="../media/image549.png" /><Relationship Id="rId675" Type="http://schemas.openxmlformats.org/officeDocument/2006/relationships/image" Target="../media/image756.png" /><Relationship Id="rId882" Type="http://schemas.openxmlformats.org/officeDocument/2006/relationships/image" Target="../media/image963.png" /><Relationship Id="rId25" Type="http://schemas.openxmlformats.org/officeDocument/2006/relationships/image" Target="../media/image106.png" /><Relationship Id="rId328" Type="http://schemas.openxmlformats.org/officeDocument/2006/relationships/image" Target="../media/image409.png" /><Relationship Id="rId535" Type="http://schemas.openxmlformats.org/officeDocument/2006/relationships/image" Target="../media/image616.png" /><Relationship Id="rId742" Type="http://schemas.openxmlformats.org/officeDocument/2006/relationships/image" Target="../media/image823.png" /><Relationship Id="rId174" Type="http://schemas.openxmlformats.org/officeDocument/2006/relationships/image" Target="../media/image255.png" /><Relationship Id="rId381" Type="http://schemas.openxmlformats.org/officeDocument/2006/relationships/image" Target="../media/image462.png" /><Relationship Id="rId602" Type="http://schemas.openxmlformats.org/officeDocument/2006/relationships/image" Target="../media/image683.png" /><Relationship Id="rId241" Type="http://schemas.openxmlformats.org/officeDocument/2006/relationships/image" Target="../media/image322.png" /><Relationship Id="rId479" Type="http://schemas.openxmlformats.org/officeDocument/2006/relationships/image" Target="../media/image560.png" /><Relationship Id="rId686" Type="http://schemas.openxmlformats.org/officeDocument/2006/relationships/image" Target="../media/image767.png" /><Relationship Id="rId893" Type="http://schemas.openxmlformats.org/officeDocument/2006/relationships/image" Target="../media/image974.png" /><Relationship Id="rId907" Type="http://schemas.openxmlformats.org/officeDocument/2006/relationships/image" Target="../media/image988.png" /><Relationship Id="rId36" Type="http://schemas.openxmlformats.org/officeDocument/2006/relationships/image" Target="../media/image117.png" /><Relationship Id="rId339" Type="http://schemas.openxmlformats.org/officeDocument/2006/relationships/image" Target="../media/image420.png" /><Relationship Id="rId546" Type="http://schemas.openxmlformats.org/officeDocument/2006/relationships/image" Target="../media/image627.png" /><Relationship Id="rId753" Type="http://schemas.openxmlformats.org/officeDocument/2006/relationships/image" Target="../media/image834.png" /><Relationship Id="rId101" Type="http://schemas.openxmlformats.org/officeDocument/2006/relationships/image" Target="../media/image182.png" /><Relationship Id="rId185" Type="http://schemas.openxmlformats.org/officeDocument/2006/relationships/image" Target="../media/image266.png" /><Relationship Id="rId406" Type="http://schemas.openxmlformats.org/officeDocument/2006/relationships/image" Target="../media/image487.png" /><Relationship Id="rId392" Type="http://schemas.openxmlformats.org/officeDocument/2006/relationships/image" Target="../media/image473.png" /><Relationship Id="rId613" Type="http://schemas.openxmlformats.org/officeDocument/2006/relationships/image" Target="../media/image694.png" /><Relationship Id="rId697" Type="http://schemas.openxmlformats.org/officeDocument/2006/relationships/image" Target="../media/image778.png" /><Relationship Id="rId820" Type="http://schemas.openxmlformats.org/officeDocument/2006/relationships/image" Target="../media/image901.png" /><Relationship Id="rId918" Type="http://schemas.openxmlformats.org/officeDocument/2006/relationships/image" Target="../media/image999.png" /><Relationship Id="rId252" Type="http://schemas.openxmlformats.org/officeDocument/2006/relationships/image" Target="../media/image333.png" /><Relationship Id="rId294" Type="http://schemas.openxmlformats.org/officeDocument/2006/relationships/image" Target="../media/image375.png" /><Relationship Id="rId308" Type="http://schemas.openxmlformats.org/officeDocument/2006/relationships/image" Target="../media/image389.png" /><Relationship Id="rId515" Type="http://schemas.openxmlformats.org/officeDocument/2006/relationships/image" Target="../media/image596.png" /><Relationship Id="rId722" Type="http://schemas.openxmlformats.org/officeDocument/2006/relationships/image" Target="../media/image803.png" /><Relationship Id="rId47" Type="http://schemas.openxmlformats.org/officeDocument/2006/relationships/image" Target="../media/image128.png" /><Relationship Id="rId89" Type="http://schemas.openxmlformats.org/officeDocument/2006/relationships/image" Target="../media/image170.png" /><Relationship Id="rId112" Type="http://schemas.openxmlformats.org/officeDocument/2006/relationships/image" Target="../media/image193.png" /><Relationship Id="rId154" Type="http://schemas.openxmlformats.org/officeDocument/2006/relationships/image" Target="../media/image235.png" /><Relationship Id="rId361" Type="http://schemas.openxmlformats.org/officeDocument/2006/relationships/image" Target="../media/image442.png" /><Relationship Id="rId557" Type="http://schemas.openxmlformats.org/officeDocument/2006/relationships/image" Target="../media/image638.png" /><Relationship Id="rId599" Type="http://schemas.openxmlformats.org/officeDocument/2006/relationships/image" Target="../media/image680.png" /><Relationship Id="rId764" Type="http://schemas.openxmlformats.org/officeDocument/2006/relationships/image" Target="../media/image845.png" /><Relationship Id="rId196" Type="http://schemas.openxmlformats.org/officeDocument/2006/relationships/image" Target="../media/image277.png" /><Relationship Id="rId417" Type="http://schemas.openxmlformats.org/officeDocument/2006/relationships/image" Target="../media/image498.png" /><Relationship Id="rId459" Type="http://schemas.openxmlformats.org/officeDocument/2006/relationships/image" Target="../media/image540.png" /><Relationship Id="rId624" Type="http://schemas.openxmlformats.org/officeDocument/2006/relationships/image" Target="../media/image705.png" /><Relationship Id="rId666" Type="http://schemas.openxmlformats.org/officeDocument/2006/relationships/image" Target="../media/image747.png" /><Relationship Id="rId831" Type="http://schemas.openxmlformats.org/officeDocument/2006/relationships/image" Target="../media/image912.png" /><Relationship Id="rId873" Type="http://schemas.openxmlformats.org/officeDocument/2006/relationships/image" Target="../media/image954.png" /><Relationship Id="rId16" Type="http://schemas.openxmlformats.org/officeDocument/2006/relationships/image" Target="../media/image97.png" /><Relationship Id="rId221" Type="http://schemas.openxmlformats.org/officeDocument/2006/relationships/image" Target="../media/image302.png" /><Relationship Id="rId263" Type="http://schemas.openxmlformats.org/officeDocument/2006/relationships/image" Target="../media/image344.png" /><Relationship Id="rId319" Type="http://schemas.openxmlformats.org/officeDocument/2006/relationships/image" Target="../media/image400.png" /><Relationship Id="rId470" Type="http://schemas.openxmlformats.org/officeDocument/2006/relationships/image" Target="../media/image551.png" /><Relationship Id="rId526" Type="http://schemas.openxmlformats.org/officeDocument/2006/relationships/image" Target="../media/image607.png" /><Relationship Id="rId929" Type="http://schemas.openxmlformats.org/officeDocument/2006/relationships/image" Target="../media/image1010.png" /><Relationship Id="rId58" Type="http://schemas.openxmlformats.org/officeDocument/2006/relationships/image" Target="../media/image139.png" /><Relationship Id="rId123" Type="http://schemas.openxmlformats.org/officeDocument/2006/relationships/image" Target="../media/image204.png" /><Relationship Id="rId330" Type="http://schemas.openxmlformats.org/officeDocument/2006/relationships/image" Target="../media/image411.png" /><Relationship Id="rId568" Type="http://schemas.openxmlformats.org/officeDocument/2006/relationships/image" Target="../media/image649.png" /><Relationship Id="rId733" Type="http://schemas.openxmlformats.org/officeDocument/2006/relationships/image" Target="../media/image814.png" /><Relationship Id="rId775" Type="http://schemas.openxmlformats.org/officeDocument/2006/relationships/image" Target="../media/image856.png" /><Relationship Id="rId940" Type="http://schemas.openxmlformats.org/officeDocument/2006/relationships/image" Target="../media/image1021.png" /><Relationship Id="rId165" Type="http://schemas.openxmlformats.org/officeDocument/2006/relationships/image" Target="../media/image246.png" /><Relationship Id="rId372" Type="http://schemas.openxmlformats.org/officeDocument/2006/relationships/image" Target="../media/image453.png" /><Relationship Id="rId428" Type="http://schemas.openxmlformats.org/officeDocument/2006/relationships/image" Target="../media/image509.png" /><Relationship Id="rId635" Type="http://schemas.openxmlformats.org/officeDocument/2006/relationships/image" Target="../media/image716.png" /><Relationship Id="rId677" Type="http://schemas.openxmlformats.org/officeDocument/2006/relationships/image" Target="../media/image758.png" /><Relationship Id="rId800" Type="http://schemas.openxmlformats.org/officeDocument/2006/relationships/image" Target="../media/image881.png" /><Relationship Id="rId842" Type="http://schemas.openxmlformats.org/officeDocument/2006/relationships/image" Target="../media/image923.png" /><Relationship Id="rId232" Type="http://schemas.openxmlformats.org/officeDocument/2006/relationships/image" Target="../media/image313.png" /><Relationship Id="rId274" Type="http://schemas.openxmlformats.org/officeDocument/2006/relationships/image" Target="../media/image355.png" /><Relationship Id="rId481" Type="http://schemas.openxmlformats.org/officeDocument/2006/relationships/image" Target="../media/image562.png" /><Relationship Id="rId702" Type="http://schemas.openxmlformats.org/officeDocument/2006/relationships/image" Target="../media/image783.png" /><Relationship Id="rId884" Type="http://schemas.openxmlformats.org/officeDocument/2006/relationships/image" Target="../media/image965.png" /><Relationship Id="rId27" Type="http://schemas.openxmlformats.org/officeDocument/2006/relationships/image" Target="../media/image108.png" /><Relationship Id="rId69" Type="http://schemas.openxmlformats.org/officeDocument/2006/relationships/image" Target="../media/image150.png" /><Relationship Id="rId134" Type="http://schemas.openxmlformats.org/officeDocument/2006/relationships/image" Target="../media/image215.png" /><Relationship Id="rId537" Type="http://schemas.openxmlformats.org/officeDocument/2006/relationships/image" Target="../media/image618.png" /><Relationship Id="rId579" Type="http://schemas.openxmlformats.org/officeDocument/2006/relationships/image" Target="../media/image660.png" /><Relationship Id="rId744" Type="http://schemas.openxmlformats.org/officeDocument/2006/relationships/image" Target="../media/image825.png" /><Relationship Id="rId786" Type="http://schemas.openxmlformats.org/officeDocument/2006/relationships/image" Target="../media/image867.png" /><Relationship Id="rId951" Type="http://schemas.openxmlformats.org/officeDocument/2006/relationships/image" Target="../media/image1032.png" /><Relationship Id="rId80" Type="http://schemas.openxmlformats.org/officeDocument/2006/relationships/image" Target="../media/image161.png" /><Relationship Id="rId176" Type="http://schemas.openxmlformats.org/officeDocument/2006/relationships/image" Target="../media/image257.png" /><Relationship Id="rId341" Type="http://schemas.openxmlformats.org/officeDocument/2006/relationships/image" Target="../media/image422.png" /><Relationship Id="rId383" Type="http://schemas.openxmlformats.org/officeDocument/2006/relationships/image" Target="../media/image464.png" /><Relationship Id="rId439" Type="http://schemas.openxmlformats.org/officeDocument/2006/relationships/image" Target="../media/image520.png" /><Relationship Id="rId590" Type="http://schemas.openxmlformats.org/officeDocument/2006/relationships/image" Target="../media/image671.png" /><Relationship Id="rId604" Type="http://schemas.openxmlformats.org/officeDocument/2006/relationships/image" Target="../media/image685.png" /><Relationship Id="rId646" Type="http://schemas.openxmlformats.org/officeDocument/2006/relationships/image" Target="../media/image727.png" /><Relationship Id="rId811" Type="http://schemas.openxmlformats.org/officeDocument/2006/relationships/image" Target="../media/image892.png" /><Relationship Id="rId201" Type="http://schemas.openxmlformats.org/officeDocument/2006/relationships/image" Target="../media/image282.png" /><Relationship Id="rId243" Type="http://schemas.openxmlformats.org/officeDocument/2006/relationships/image" Target="../media/image324.png" /><Relationship Id="rId285" Type="http://schemas.openxmlformats.org/officeDocument/2006/relationships/image" Target="../media/image366.png" /><Relationship Id="rId450" Type="http://schemas.openxmlformats.org/officeDocument/2006/relationships/image" Target="../media/image531.png" /><Relationship Id="rId506" Type="http://schemas.openxmlformats.org/officeDocument/2006/relationships/image" Target="../media/image587.png" /><Relationship Id="rId688" Type="http://schemas.openxmlformats.org/officeDocument/2006/relationships/image" Target="../media/image769.png" /><Relationship Id="rId853" Type="http://schemas.openxmlformats.org/officeDocument/2006/relationships/image" Target="../media/image934.png" /><Relationship Id="rId895" Type="http://schemas.openxmlformats.org/officeDocument/2006/relationships/image" Target="../media/image976.png" /><Relationship Id="rId909" Type="http://schemas.openxmlformats.org/officeDocument/2006/relationships/image" Target="../media/image990.png" /><Relationship Id="rId38" Type="http://schemas.openxmlformats.org/officeDocument/2006/relationships/image" Target="../media/image119.png" /><Relationship Id="rId103" Type="http://schemas.openxmlformats.org/officeDocument/2006/relationships/image" Target="../media/image184.png" /><Relationship Id="rId310" Type="http://schemas.openxmlformats.org/officeDocument/2006/relationships/image" Target="../media/image391.png" /><Relationship Id="rId492" Type="http://schemas.openxmlformats.org/officeDocument/2006/relationships/image" Target="../media/image573.png" /><Relationship Id="rId548" Type="http://schemas.openxmlformats.org/officeDocument/2006/relationships/image" Target="../media/image629.png" /><Relationship Id="rId713" Type="http://schemas.openxmlformats.org/officeDocument/2006/relationships/image" Target="../media/image794.png" /><Relationship Id="rId755" Type="http://schemas.openxmlformats.org/officeDocument/2006/relationships/image" Target="../media/image836.png" /><Relationship Id="rId797" Type="http://schemas.openxmlformats.org/officeDocument/2006/relationships/image" Target="../media/image878.png" /><Relationship Id="rId920" Type="http://schemas.openxmlformats.org/officeDocument/2006/relationships/image" Target="../media/image1001.png" /><Relationship Id="rId91" Type="http://schemas.openxmlformats.org/officeDocument/2006/relationships/image" Target="../media/image172.png" /><Relationship Id="rId145" Type="http://schemas.openxmlformats.org/officeDocument/2006/relationships/image" Target="../media/image226.png" /><Relationship Id="rId187" Type="http://schemas.openxmlformats.org/officeDocument/2006/relationships/image" Target="../media/image268.png" /><Relationship Id="rId352" Type="http://schemas.openxmlformats.org/officeDocument/2006/relationships/image" Target="../media/image433.png" /><Relationship Id="rId394" Type="http://schemas.openxmlformats.org/officeDocument/2006/relationships/image" Target="../media/image475.png" /><Relationship Id="rId408" Type="http://schemas.openxmlformats.org/officeDocument/2006/relationships/image" Target="../media/image489.png" /><Relationship Id="rId615" Type="http://schemas.openxmlformats.org/officeDocument/2006/relationships/image" Target="../media/image696.png" /><Relationship Id="rId822" Type="http://schemas.openxmlformats.org/officeDocument/2006/relationships/image" Target="../media/image903.png" /><Relationship Id="rId212" Type="http://schemas.openxmlformats.org/officeDocument/2006/relationships/image" Target="../media/image293.png" /><Relationship Id="rId254" Type="http://schemas.openxmlformats.org/officeDocument/2006/relationships/image" Target="../media/image335.png" /><Relationship Id="rId657" Type="http://schemas.openxmlformats.org/officeDocument/2006/relationships/image" Target="../media/image738.png" /><Relationship Id="rId699" Type="http://schemas.openxmlformats.org/officeDocument/2006/relationships/image" Target="../media/image780.png" /><Relationship Id="rId864" Type="http://schemas.openxmlformats.org/officeDocument/2006/relationships/image" Target="../media/image945.png" /><Relationship Id="rId49" Type="http://schemas.openxmlformats.org/officeDocument/2006/relationships/image" Target="../media/image130.png" /><Relationship Id="rId114" Type="http://schemas.openxmlformats.org/officeDocument/2006/relationships/image" Target="../media/image195.png" /><Relationship Id="rId296" Type="http://schemas.openxmlformats.org/officeDocument/2006/relationships/image" Target="../media/image377.png" /><Relationship Id="rId461" Type="http://schemas.openxmlformats.org/officeDocument/2006/relationships/image" Target="../media/image542.png" /><Relationship Id="rId517" Type="http://schemas.openxmlformats.org/officeDocument/2006/relationships/image" Target="../media/image598.png" /><Relationship Id="rId559" Type="http://schemas.openxmlformats.org/officeDocument/2006/relationships/image" Target="../media/image640.png" /><Relationship Id="rId724" Type="http://schemas.openxmlformats.org/officeDocument/2006/relationships/image" Target="../media/image805.png" /><Relationship Id="rId766" Type="http://schemas.openxmlformats.org/officeDocument/2006/relationships/image" Target="../media/image847.png" /><Relationship Id="rId931" Type="http://schemas.openxmlformats.org/officeDocument/2006/relationships/image" Target="../media/image1012.png" /><Relationship Id="rId60" Type="http://schemas.openxmlformats.org/officeDocument/2006/relationships/image" Target="../media/image141.png" /><Relationship Id="rId156" Type="http://schemas.openxmlformats.org/officeDocument/2006/relationships/image" Target="../media/image237.png" /><Relationship Id="rId198" Type="http://schemas.openxmlformats.org/officeDocument/2006/relationships/image" Target="../media/image279.png" /><Relationship Id="rId321" Type="http://schemas.openxmlformats.org/officeDocument/2006/relationships/image" Target="../media/image402.png" /><Relationship Id="rId363" Type="http://schemas.openxmlformats.org/officeDocument/2006/relationships/image" Target="../media/image444.png" /><Relationship Id="rId419" Type="http://schemas.openxmlformats.org/officeDocument/2006/relationships/image" Target="../media/image500.png" /><Relationship Id="rId570" Type="http://schemas.openxmlformats.org/officeDocument/2006/relationships/image" Target="../media/image651.png" /><Relationship Id="rId626" Type="http://schemas.openxmlformats.org/officeDocument/2006/relationships/image" Target="../media/image707.png" /><Relationship Id="rId223" Type="http://schemas.openxmlformats.org/officeDocument/2006/relationships/image" Target="../media/image304.png" /><Relationship Id="rId430" Type="http://schemas.openxmlformats.org/officeDocument/2006/relationships/image" Target="../media/image511.png" /><Relationship Id="rId668" Type="http://schemas.openxmlformats.org/officeDocument/2006/relationships/image" Target="../media/image749.png" /><Relationship Id="rId833" Type="http://schemas.openxmlformats.org/officeDocument/2006/relationships/image" Target="../media/image914.png" /><Relationship Id="rId875" Type="http://schemas.openxmlformats.org/officeDocument/2006/relationships/image" Target="../media/image956.png" /><Relationship Id="rId18" Type="http://schemas.openxmlformats.org/officeDocument/2006/relationships/image" Target="../media/image99.png" /><Relationship Id="rId265" Type="http://schemas.openxmlformats.org/officeDocument/2006/relationships/image" Target="../media/image346.png" /><Relationship Id="rId472" Type="http://schemas.openxmlformats.org/officeDocument/2006/relationships/image" Target="../media/image553.png" /><Relationship Id="rId528" Type="http://schemas.openxmlformats.org/officeDocument/2006/relationships/image" Target="../media/image609.png" /><Relationship Id="rId735" Type="http://schemas.openxmlformats.org/officeDocument/2006/relationships/image" Target="../media/image816.png" /><Relationship Id="rId900" Type="http://schemas.openxmlformats.org/officeDocument/2006/relationships/image" Target="../media/image981.png" /><Relationship Id="rId942" Type="http://schemas.openxmlformats.org/officeDocument/2006/relationships/image" Target="../media/image1023.png" /><Relationship Id="rId125" Type="http://schemas.openxmlformats.org/officeDocument/2006/relationships/image" Target="../media/image206.png" /><Relationship Id="rId167" Type="http://schemas.openxmlformats.org/officeDocument/2006/relationships/image" Target="../media/image248.png" /><Relationship Id="rId332" Type="http://schemas.openxmlformats.org/officeDocument/2006/relationships/image" Target="../media/image413.png" /><Relationship Id="rId374" Type="http://schemas.openxmlformats.org/officeDocument/2006/relationships/image" Target="../media/image455.png" /><Relationship Id="rId581" Type="http://schemas.openxmlformats.org/officeDocument/2006/relationships/image" Target="../media/image662.png" /><Relationship Id="rId777" Type="http://schemas.openxmlformats.org/officeDocument/2006/relationships/image" Target="../media/image858.png" /><Relationship Id="rId71" Type="http://schemas.openxmlformats.org/officeDocument/2006/relationships/image" Target="../media/image152.png" /><Relationship Id="rId234" Type="http://schemas.openxmlformats.org/officeDocument/2006/relationships/image" Target="../media/image315.png" /><Relationship Id="rId637" Type="http://schemas.openxmlformats.org/officeDocument/2006/relationships/image" Target="../media/image718.png" /><Relationship Id="rId679" Type="http://schemas.openxmlformats.org/officeDocument/2006/relationships/image" Target="../media/image760.png" /><Relationship Id="rId802" Type="http://schemas.openxmlformats.org/officeDocument/2006/relationships/image" Target="../media/image883.png" /><Relationship Id="rId844" Type="http://schemas.openxmlformats.org/officeDocument/2006/relationships/image" Target="../media/image925.png" /><Relationship Id="rId886" Type="http://schemas.openxmlformats.org/officeDocument/2006/relationships/image" Target="../media/image967.png" /><Relationship Id="rId2" Type="http://schemas.openxmlformats.org/officeDocument/2006/relationships/image" Target="../media/image83.png" /><Relationship Id="rId29" Type="http://schemas.openxmlformats.org/officeDocument/2006/relationships/image" Target="../media/image110.png" /><Relationship Id="rId276" Type="http://schemas.openxmlformats.org/officeDocument/2006/relationships/image" Target="../media/image357.png" /><Relationship Id="rId441" Type="http://schemas.openxmlformats.org/officeDocument/2006/relationships/image" Target="../media/image522.png" /><Relationship Id="rId483" Type="http://schemas.openxmlformats.org/officeDocument/2006/relationships/image" Target="../media/image564.png" /><Relationship Id="rId539" Type="http://schemas.openxmlformats.org/officeDocument/2006/relationships/image" Target="../media/image620.png" /><Relationship Id="rId690" Type="http://schemas.openxmlformats.org/officeDocument/2006/relationships/image" Target="../media/image771.png" /><Relationship Id="rId704" Type="http://schemas.openxmlformats.org/officeDocument/2006/relationships/image" Target="../media/image785.png" /><Relationship Id="rId746" Type="http://schemas.openxmlformats.org/officeDocument/2006/relationships/image" Target="../media/image827.png" /><Relationship Id="rId911" Type="http://schemas.openxmlformats.org/officeDocument/2006/relationships/image" Target="../media/image992.png" /><Relationship Id="rId40" Type="http://schemas.openxmlformats.org/officeDocument/2006/relationships/image" Target="../media/image121.png" /><Relationship Id="rId136" Type="http://schemas.openxmlformats.org/officeDocument/2006/relationships/image" Target="../media/image217.png" /><Relationship Id="rId178" Type="http://schemas.openxmlformats.org/officeDocument/2006/relationships/image" Target="../media/image259.png" /><Relationship Id="rId301" Type="http://schemas.openxmlformats.org/officeDocument/2006/relationships/image" Target="../media/image382.png" /><Relationship Id="rId343" Type="http://schemas.openxmlformats.org/officeDocument/2006/relationships/image" Target="../media/image424.png" /><Relationship Id="rId550" Type="http://schemas.openxmlformats.org/officeDocument/2006/relationships/image" Target="../media/image631.png" /><Relationship Id="rId788" Type="http://schemas.openxmlformats.org/officeDocument/2006/relationships/image" Target="../media/image869.png" /><Relationship Id="rId953" Type="http://schemas.openxmlformats.org/officeDocument/2006/relationships/image" Target="../media/image1034.png" /><Relationship Id="rId82" Type="http://schemas.openxmlformats.org/officeDocument/2006/relationships/image" Target="../media/image163.png" /><Relationship Id="rId203" Type="http://schemas.openxmlformats.org/officeDocument/2006/relationships/image" Target="../media/image284.png" /><Relationship Id="rId385" Type="http://schemas.openxmlformats.org/officeDocument/2006/relationships/image" Target="../media/image466.png" /><Relationship Id="rId592" Type="http://schemas.openxmlformats.org/officeDocument/2006/relationships/image" Target="../media/image673.png" /><Relationship Id="rId606" Type="http://schemas.openxmlformats.org/officeDocument/2006/relationships/image" Target="../media/image687.png" /><Relationship Id="rId648" Type="http://schemas.openxmlformats.org/officeDocument/2006/relationships/image" Target="../media/image729.png" /><Relationship Id="rId813" Type="http://schemas.openxmlformats.org/officeDocument/2006/relationships/image" Target="../media/image894.png" /><Relationship Id="rId855" Type="http://schemas.openxmlformats.org/officeDocument/2006/relationships/image" Target="../media/image936.png" /><Relationship Id="rId245" Type="http://schemas.openxmlformats.org/officeDocument/2006/relationships/image" Target="../media/image326.png" /><Relationship Id="rId287" Type="http://schemas.openxmlformats.org/officeDocument/2006/relationships/image" Target="../media/image368.png" /><Relationship Id="rId410" Type="http://schemas.openxmlformats.org/officeDocument/2006/relationships/image" Target="../media/image491.png" /><Relationship Id="rId452" Type="http://schemas.openxmlformats.org/officeDocument/2006/relationships/image" Target="../media/image533.png" /><Relationship Id="rId494" Type="http://schemas.openxmlformats.org/officeDocument/2006/relationships/image" Target="../media/image575.png" /><Relationship Id="rId508" Type="http://schemas.openxmlformats.org/officeDocument/2006/relationships/image" Target="../media/image589.png" /><Relationship Id="rId715" Type="http://schemas.openxmlformats.org/officeDocument/2006/relationships/image" Target="../media/image796.png" /><Relationship Id="rId897" Type="http://schemas.openxmlformats.org/officeDocument/2006/relationships/image" Target="../media/image978.png" /><Relationship Id="rId922" Type="http://schemas.openxmlformats.org/officeDocument/2006/relationships/image" Target="../media/image1003.png" /><Relationship Id="rId105" Type="http://schemas.openxmlformats.org/officeDocument/2006/relationships/image" Target="../media/image186.png" /><Relationship Id="rId147" Type="http://schemas.openxmlformats.org/officeDocument/2006/relationships/image" Target="../media/image228.png" /><Relationship Id="rId312" Type="http://schemas.openxmlformats.org/officeDocument/2006/relationships/image" Target="../media/image393.png" /><Relationship Id="rId354" Type="http://schemas.openxmlformats.org/officeDocument/2006/relationships/image" Target="../media/image435.png" /><Relationship Id="rId757" Type="http://schemas.openxmlformats.org/officeDocument/2006/relationships/image" Target="../media/image838.png" /><Relationship Id="rId799" Type="http://schemas.openxmlformats.org/officeDocument/2006/relationships/image" Target="../media/image880.png" /><Relationship Id="rId51" Type="http://schemas.openxmlformats.org/officeDocument/2006/relationships/image" Target="../media/image132.png" /><Relationship Id="rId93" Type="http://schemas.openxmlformats.org/officeDocument/2006/relationships/image" Target="../media/image174.png" /><Relationship Id="rId189" Type="http://schemas.openxmlformats.org/officeDocument/2006/relationships/image" Target="../media/image270.png" /><Relationship Id="rId396" Type="http://schemas.openxmlformats.org/officeDocument/2006/relationships/image" Target="../media/image477.png" /><Relationship Id="rId561" Type="http://schemas.openxmlformats.org/officeDocument/2006/relationships/image" Target="../media/image642.png" /><Relationship Id="rId617" Type="http://schemas.openxmlformats.org/officeDocument/2006/relationships/image" Target="../media/image698.png" /><Relationship Id="rId659" Type="http://schemas.openxmlformats.org/officeDocument/2006/relationships/image" Target="../media/image740.png" /><Relationship Id="rId824" Type="http://schemas.openxmlformats.org/officeDocument/2006/relationships/image" Target="../media/image905.png" /><Relationship Id="rId866" Type="http://schemas.openxmlformats.org/officeDocument/2006/relationships/image" Target="../media/image947.png" /><Relationship Id="rId214" Type="http://schemas.openxmlformats.org/officeDocument/2006/relationships/image" Target="../media/image295.png" /><Relationship Id="rId256" Type="http://schemas.openxmlformats.org/officeDocument/2006/relationships/image" Target="../media/image337.png" /><Relationship Id="rId298" Type="http://schemas.openxmlformats.org/officeDocument/2006/relationships/image" Target="../media/image379.png" /><Relationship Id="rId421" Type="http://schemas.openxmlformats.org/officeDocument/2006/relationships/image" Target="../media/image502.png" /><Relationship Id="rId463" Type="http://schemas.openxmlformats.org/officeDocument/2006/relationships/image" Target="../media/image544.png" /><Relationship Id="rId519" Type="http://schemas.openxmlformats.org/officeDocument/2006/relationships/image" Target="../media/image600.png" /><Relationship Id="rId670" Type="http://schemas.openxmlformats.org/officeDocument/2006/relationships/image" Target="../media/image751.png" /><Relationship Id="rId116" Type="http://schemas.openxmlformats.org/officeDocument/2006/relationships/image" Target="../media/image197.png" /><Relationship Id="rId158" Type="http://schemas.openxmlformats.org/officeDocument/2006/relationships/image" Target="../media/image239.png" /><Relationship Id="rId323" Type="http://schemas.openxmlformats.org/officeDocument/2006/relationships/image" Target="../media/image404.png" /><Relationship Id="rId530" Type="http://schemas.openxmlformats.org/officeDocument/2006/relationships/image" Target="../media/image611.png" /><Relationship Id="rId726" Type="http://schemas.openxmlformats.org/officeDocument/2006/relationships/image" Target="../media/image807.png" /><Relationship Id="rId768" Type="http://schemas.openxmlformats.org/officeDocument/2006/relationships/image" Target="../media/image849.png" /><Relationship Id="rId933" Type="http://schemas.openxmlformats.org/officeDocument/2006/relationships/image" Target="../media/image1014.png" /><Relationship Id="rId20" Type="http://schemas.openxmlformats.org/officeDocument/2006/relationships/image" Target="../media/image101.png" /><Relationship Id="rId62" Type="http://schemas.openxmlformats.org/officeDocument/2006/relationships/image" Target="../media/image143.png" /><Relationship Id="rId365" Type="http://schemas.openxmlformats.org/officeDocument/2006/relationships/image" Target="../media/image446.png" /><Relationship Id="rId572" Type="http://schemas.openxmlformats.org/officeDocument/2006/relationships/image" Target="../media/image653.png" /><Relationship Id="rId628" Type="http://schemas.openxmlformats.org/officeDocument/2006/relationships/image" Target="../media/image709.png" /><Relationship Id="rId835" Type="http://schemas.openxmlformats.org/officeDocument/2006/relationships/image" Target="../media/image916.png" /><Relationship Id="rId225" Type="http://schemas.openxmlformats.org/officeDocument/2006/relationships/image" Target="../media/image306.png" /><Relationship Id="rId267" Type="http://schemas.openxmlformats.org/officeDocument/2006/relationships/image" Target="../media/image348.png" /><Relationship Id="rId432" Type="http://schemas.openxmlformats.org/officeDocument/2006/relationships/image" Target="../media/image513.png" /><Relationship Id="rId474" Type="http://schemas.openxmlformats.org/officeDocument/2006/relationships/image" Target="../media/image555.png" /><Relationship Id="rId877" Type="http://schemas.openxmlformats.org/officeDocument/2006/relationships/image" Target="../media/image958.png" /><Relationship Id="rId127" Type="http://schemas.openxmlformats.org/officeDocument/2006/relationships/image" Target="../media/image208.png" /><Relationship Id="rId681" Type="http://schemas.openxmlformats.org/officeDocument/2006/relationships/image" Target="../media/image762.png" /><Relationship Id="rId737" Type="http://schemas.openxmlformats.org/officeDocument/2006/relationships/image" Target="../media/image818.png" /><Relationship Id="rId779" Type="http://schemas.openxmlformats.org/officeDocument/2006/relationships/image" Target="../media/image860.png" /><Relationship Id="rId902" Type="http://schemas.openxmlformats.org/officeDocument/2006/relationships/image" Target="../media/image983.png" /><Relationship Id="rId944" Type="http://schemas.openxmlformats.org/officeDocument/2006/relationships/image" Target="../media/image1025.png" /><Relationship Id="rId31" Type="http://schemas.openxmlformats.org/officeDocument/2006/relationships/image" Target="../media/image112.png" /><Relationship Id="rId73" Type="http://schemas.openxmlformats.org/officeDocument/2006/relationships/image" Target="../media/image154.png" /><Relationship Id="rId169" Type="http://schemas.openxmlformats.org/officeDocument/2006/relationships/image" Target="../media/image250.png" /><Relationship Id="rId334" Type="http://schemas.openxmlformats.org/officeDocument/2006/relationships/image" Target="../media/image415.png" /><Relationship Id="rId376" Type="http://schemas.openxmlformats.org/officeDocument/2006/relationships/image" Target="../media/image457.png" /><Relationship Id="rId541" Type="http://schemas.openxmlformats.org/officeDocument/2006/relationships/image" Target="../media/image622.png" /><Relationship Id="rId583" Type="http://schemas.openxmlformats.org/officeDocument/2006/relationships/image" Target="../media/image664.png" /><Relationship Id="rId639" Type="http://schemas.openxmlformats.org/officeDocument/2006/relationships/image" Target="../media/image720.png" /><Relationship Id="rId790" Type="http://schemas.openxmlformats.org/officeDocument/2006/relationships/image" Target="../media/image871.png" /><Relationship Id="rId804" Type="http://schemas.openxmlformats.org/officeDocument/2006/relationships/image" Target="../media/image885.png" /><Relationship Id="rId4" Type="http://schemas.openxmlformats.org/officeDocument/2006/relationships/image" Target="../media/image85.png" /><Relationship Id="rId180" Type="http://schemas.openxmlformats.org/officeDocument/2006/relationships/image" Target="../media/image261.png" /><Relationship Id="rId236" Type="http://schemas.openxmlformats.org/officeDocument/2006/relationships/image" Target="../media/image317.png" /><Relationship Id="rId278" Type="http://schemas.openxmlformats.org/officeDocument/2006/relationships/image" Target="../media/image359.png" /><Relationship Id="rId401" Type="http://schemas.openxmlformats.org/officeDocument/2006/relationships/image" Target="../media/image482.png" /><Relationship Id="rId443" Type="http://schemas.openxmlformats.org/officeDocument/2006/relationships/image" Target="../media/image524.png" /><Relationship Id="rId650" Type="http://schemas.openxmlformats.org/officeDocument/2006/relationships/image" Target="../media/image731.png" /><Relationship Id="rId846" Type="http://schemas.openxmlformats.org/officeDocument/2006/relationships/image" Target="../media/image927.png" /><Relationship Id="rId888" Type="http://schemas.openxmlformats.org/officeDocument/2006/relationships/image" Target="../media/image969.png" /><Relationship Id="rId303" Type="http://schemas.openxmlformats.org/officeDocument/2006/relationships/image" Target="../media/image384.png" /><Relationship Id="rId485" Type="http://schemas.openxmlformats.org/officeDocument/2006/relationships/image" Target="../media/image566.png" /><Relationship Id="rId692" Type="http://schemas.openxmlformats.org/officeDocument/2006/relationships/image" Target="../media/image773.png" /><Relationship Id="rId706" Type="http://schemas.openxmlformats.org/officeDocument/2006/relationships/image" Target="../media/image787.png" /><Relationship Id="rId748" Type="http://schemas.openxmlformats.org/officeDocument/2006/relationships/image" Target="../media/image829.png" /><Relationship Id="rId913" Type="http://schemas.openxmlformats.org/officeDocument/2006/relationships/image" Target="../media/image994.png" /><Relationship Id="rId955" Type="http://schemas.openxmlformats.org/officeDocument/2006/relationships/image" Target="../media/image1036.png" /><Relationship Id="rId42" Type="http://schemas.openxmlformats.org/officeDocument/2006/relationships/image" Target="../media/image123.png" /><Relationship Id="rId84" Type="http://schemas.openxmlformats.org/officeDocument/2006/relationships/image" Target="../media/image165.png" /><Relationship Id="rId138" Type="http://schemas.openxmlformats.org/officeDocument/2006/relationships/image" Target="../media/image219.png" /><Relationship Id="rId345" Type="http://schemas.openxmlformats.org/officeDocument/2006/relationships/image" Target="../media/image426.png" /><Relationship Id="rId387" Type="http://schemas.openxmlformats.org/officeDocument/2006/relationships/image" Target="../media/image468.png" /><Relationship Id="rId510" Type="http://schemas.openxmlformats.org/officeDocument/2006/relationships/image" Target="../media/image591.png" /><Relationship Id="rId552" Type="http://schemas.openxmlformats.org/officeDocument/2006/relationships/image" Target="../media/image633.png" /><Relationship Id="rId594" Type="http://schemas.openxmlformats.org/officeDocument/2006/relationships/image" Target="../media/image675.png" /><Relationship Id="rId608" Type="http://schemas.openxmlformats.org/officeDocument/2006/relationships/image" Target="../media/image689.png" /><Relationship Id="rId815" Type="http://schemas.openxmlformats.org/officeDocument/2006/relationships/image" Target="../media/image896.png" /><Relationship Id="rId191" Type="http://schemas.openxmlformats.org/officeDocument/2006/relationships/image" Target="../media/image272.png" /><Relationship Id="rId205" Type="http://schemas.openxmlformats.org/officeDocument/2006/relationships/image" Target="../media/image286.png" /><Relationship Id="rId247" Type="http://schemas.openxmlformats.org/officeDocument/2006/relationships/image" Target="../media/image328.png" /><Relationship Id="rId412" Type="http://schemas.openxmlformats.org/officeDocument/2006/relationships/image" Target="../media/image493.png" /><Relationship Id="rId857" Type="http://schemas.openxmlformats.org/officeDocument/2006/relationships/image" Target="../media/image938.png" /><Relationship Id="rId899" Type="http://schemas.openxmlformats.org/officeDocument/2006/relationships/image" Target="../media/image980.png" /><Relationship Id="rId107" Type="http://schemas.openxmlformats.org/officeDocument/2006/relationships/image" Target="../media/image188.png" /><Relationship Id="rId289" Type="http://schemas.openxmlformats.org/officeDocument/2006/relationships/image" Target="../media/image370.png" /><Relationship Id="rId454" Type="http://schemas.openxmlformats.org/officeDocument/2006/relationships/image" Target="../media/image535.png" /><Relationship Id="rId496" Type="http://schemas.openxmlformats.org/officeDocument/2006/relationships/image" Target="../media/image577.png" /><Relationship Id="rId661" Type="http://schemas.openxmlformats.org/officeDocument/2006/relationships/image" Target="../media/image742.png" /><Relationship Id="rId717" Type="http://schemas.openxmlformats.org/officeDocument/2006/relationships/image" Target="../media/image798.png" /><Relationship Id="rId759" Type="http://schemas.openxmlformats.org/officeDocument/2006/relationships/image" Target="../media/image840.png" /><Relationship Id="rId924" Type="http://schemas.openxmlformats.org/officeDocument/2006/relationships/image" Target="../media/image1005.png" /><Relationship Id="rId11" Type="http://schemas.openxmlformats.org/officeDocument/2006/relationships/image" Target="../media/image92.png" /><Relationship Id="rId53" Type="http://schemas.openxmlformats.org/officeDocument/2006/relationships/image" Target="../media/image134.png" /><Relationship Id="rId149" Type="http://schemas.openxmlformats.org/officeDocument/2006/relationships/image" Target="../media/image230.png" /><Relationship Id="rId314" Type="http://schemas.openxmlformats.org/officeDocument/2006/relationships/image" Target="../media/image395.png" /><Relationship Id="rId356" Type="http://schemas.openxmlformats.org/officeDocument/2006/relationships/image" Target="../media/image437.png" /><Relationship Id="rId398" Type="http://schemas.openxmlformats.org/officeDocument/2006/relationships/image" Target="../media/image479.png" /><Relationship Id="rId521" Type="http://schemas.openxmlformats.org/officeDocument/2006/relationships/image" Target="../media/image602.png" /><Relationship Id="rId563" Type="http://schemas.openxmlformats.org/officeDocument/2006/relationships/image" Target="../media/image644.png" /><Relationship Id="rId619" Type="http://schemas.openxmlformats.org/officeDocument/2006/relationships/image" Target="../media/image700.png" /><Relationship Id="rId770" Type="http://schemas.openxmlformats.org/officeDocument/2006/relationships/image" Target="../media/image851.png" /><Relationship Id="rId95" Type="http://schemas.openxmlformats.org/officeDocument/2006/relationships/image" Target="../media/image176.png" /><Relationship Id="rId160" Type="http://schemas.openxmlformats.org/officeDocument/2006/relationships/image" Target="../media/image241.png" /><Relationship Id="rId216" Type="http://schemas.openxmlformats.org/officeDocument/2006/relationships/image" Target="../media/image297.png" /><Relationship Id="rId423" Type="http://schemas.openxmlformats.org/officeDocument/2006/relationships/image" Target="../media/image504.png" /><Relationship Id="rId826" Type="http://schemas.openxmlformats.org/officeDocument/2006/relationships/image" Target="../media/image907.png" /><Relationship Id="rId868" Type="http://schemas.openxmlformats.org/officeDocument/2006/relationships/image" Target="../media/image949.png" /><Relationship Id="rId258" Type="http://schemas.openxmlformats.org/officeDocument/2006/relationships/image" Target="../media/image339.png" /><Relationship Id="rId465" Type="http://schemas.openxmlformats.org/officeDocument/2006/relationships/image" Target="../media/image546.png" /><Relationship Id="rId630" Type="http://schemas.openxmlformats.org/officeDocument/2006/relationships/image" Target="../media/image711.png" /><Relationship Id="rId672" Type="http://schemas.openxmlformats.org/officeDocument/2006/relationships/image" Target="../media/image753.png" /><Relationship Id="rId728" Type="http://schemas.openxmlformats.org/officeDocument/2006/relationships/image" Target="../media/image809.png" /><Relationship Id="rId935" Type="http://schemas.openxmlformats.org/officeDocument/2006/relationships/image" Target="../media/image1016.png" /><Relationship Id="rId22" Type="http://schemas.openxmlformats.org/officeDocument/2006/relationships/image" Target="../media/image103.png" /><Relationship Id="rId64" Type="http://schemas.openxmlformats.org/officeDocument/2006/relationships/image" Target="../media/image145.png" /><Relationship Id="rId118" Type="http://schemas.openxmlformats.org/officeDocument/2006/relationships/image" Target="../media/image199.png" /><Relationship Id="rId325" Type="http://schemas.openxmlformats.org/officeDocument/2006/relationships/image" Target="../media/image406.png" /><Relationship Id="rId367" Type="http://schemas.openxmlformats.org/officeDocument/2006/relationships/image" Target="../media/image448.png" /><Relationship Id="rId532" Type="http://schemas.openxmlformats.org/officeDocument/2006/relationships/image" Target="../media/image613.png" /><Relationship Id="rId574" Type="http://schemas.openxmlformats.org/officeDocument/2006/relationships/image" Target="../media/image655.jpeg" /><Relationship Id="rId171" Type="http://schemas.openxmlformats.org/officeDocument/2006/relationships/image" Target="../media/image252.png" /><Relationship Id="rId227" Type="http://schemas.openxmlformats.org/officeDocument/2006/relationships/image" Target="../media/image308.png" /><Relationship Id="rId781" Type="http://schemas.openxmlformats.org/officeDocument/2006/relationships/image" Target="../media/image862.png" /><Relationship Id="rId837" Type="http://schemas.openxmlformats.org/officeDocument/2006/relationships/image" Target="../media/image918.png" /><Relationship Id="rId879" Type="http://schemas.openxmlformats.org/officeDocument/2006/relationships/image" Target="../media/image960.png" /><Relationship Id="rId269" Type="http://schemas.openxmlformats.org/officeDocument/2006/relationships/image" Target="../media/image350.png" /><Relationship Id="rId434" Type="http://schemas.openxmlformats.org/officeDocument/2006/relationships/image" Target="../media/image515.png" /><Relationship Id="rId476" Type="http://schemas.openxmlformats.org/officeDocument/2006/relationships/image" Target="../media/image557.png" /><Relationship Id="rId641" Type="http://schemas.openxmlformats.org/officeDocument/2006/relationships/image" Target="../media/image722.png" /><Relationship Id="rId683" Type="http://schemas.openxmlformats.org/officeDocument/2006/relationships/image" Target="../media/image764.png" /><Relationship Id="rId739" Type="http://schemas.openxmlformats.org/officeDocument/2006/relationships/image" Target="../media/image820.png" /><Relationship Id="rId890" Type="http://schemas.openxmlformats.org/officeDocument/2006/relationships/image" Target="../media/image971.png" /><Relationship Id="rId904" Type="http://schemas.openxmlformats.org/officeDocument/2006/relationships/image" Target="../media/image985.png" /><Relationship Id="rId33" Type="http://schemas.openxmlformats.org/officeDocument/2006/relationships/image" Target="../media/image114.png" /><Relationship Id="rId129" Type="http://schemas.openxmlformats.org/officeDocument/2006/relationships/image" Target="../media/image210.png" /><Relationship Id="rId280" Type="http://schemas.openxmlformats.org/officeDocument/2006/relationships/image" Target="../media/image361.png" /><Relationship Id="rId336" Type="http://schemas.openxmlformats.org/officeDocument/2006/relationships/image" Target="../media/image417.png" /><Relationship Id="rId501" Type="http://schemas.openxmlformats.org/officeDocument/2006/relationships/image" Target="../media/image582.png" /><Relationship Id="rId543" Type="http://schemas.openxmlformats.org/officeDocument/2006/relationships/image" Target="../media/image624.png" /><Relationship Id="rId946" Type="http://schemas.openxmlformats.org/officeDocument/2006/relationships/image" Target="../media/image1027.png" /><Relationship Id="rId75" Type="http://schemas.openxmlformats.org/officeDocument/2006/relationships/image" Target="../media/image156.png" /><Relationship Id="rId140" Type="http://schemas.openxmlformats.org/officeDocument/2006/relationships/image" Target="../media/image221.png" /><Relationship Id="rId182" Type="http://schemas.openxmlformats.org/officeDocument/2006/relationships/image" Target="../media/image263.png" /><Relationship Id="rId378" Type="http://schemas.openxmlformats.org/officeDocument/2006/relationships/image" Target="../media/image459.png" /><Relationship Id="rId403" Type="http://schemas.openxmlformats.org/officeDocument/2006/relationships/image" Target="../media/image484.png" /><Relationship Id="rId585" Type="http://schemas.openxmlformats.org/officeDocument/2006/relationships/image" Target="../media/image666.png" /><Relationship Id="rId750" Type="http://schemas.openxmlformats.org/officeDocument/2006/relationships/image" Target="../media/image831.png" /><Relationship Id="rId792" Type="http://schemas.openxmlformats.org/officeDocument/2006/relationships/image" Target="../media/image873.png" /><Relationship Id="rId806" Type="http://schemas.openxmlformats.org/officeDocument/2006/relationships/image" Target="../media/image887.png" /><Relationship Id="rId848" Type="http://schemas.openxmlformats.org/officeDocument/2006/relationships/image" Target="../media/image929.png" /><Relationship Id="rId6" Type="http://schemas.openxmlformats.org/officeDocument/2006/relationships/image" Target="../media/image87.png" /><Relationship Id="rId238" Type="http://schemas.openxmlformats.org/officeDocument/2006/relationships/image" Target="../media/image319.png" /><Relationship Id="rId445" Type="http://schemas.openxmlformats.org/officeDocument/2006/relationships/image" Target="../media/image526.png" /><Relationship Id="rId487" Type="http://schemas.openxmlformats.org/officeDocument/2006/relationships/image" Target="../media/image568.png" /><Relationship Id="rId610" Type="http://schemas.openxmlformats.org/officeDocument/2006/relationships/image" Target="../media/image691.png" /><Relationship Id="rId652" Type="http://schemas.openxmlformats.org/officeDocument/2006/relationships/image" Target="../media/image733.png" /><Relationship Id="rId694" Type="http://schemas.openxmlformats.org/officeDocument/2006/relationships/image" Target="../media/image775.png" /><Relationship Id="rId708" Type="http://schemas.openxmlformats.org/officeDocument/2006/relationships/image" Target="../media/image789.png" /><Relationship Id="rId915" Type="http://schemas.openxmlformats.org/officeDocument/2006/relationships/image" Target="../media/image996.png" /><Relationship Id="rId291" Type="http://schemas.openxmlformats.org/officeDocument/2006/relationships/image" Target="../media/image372.png" /><Relationship Id="rId305" Type="http://schemas.openxmlformats.org/officeDocument/2006/relationships/image" Target="../media/image386.png" /><Relationship Id="rId347" Type="http://schemas.openxmlformats.org/officeDocument/2006/relationships/image" Target="../media/image428.png" /><Relationship Id="rId512" Type="http://schemas.openxmlformats.org/officeDocument/2006/relationships/image" Target="../media/image593.png" /><Relationship Id="rId957" Type="http://schemas.openxmlformats.org/officeDocument/2006/relationships/image" Target="../media/image1038.png" /><Relationship Id="rId44" Type="http://schemas.openxmlformats.org/officeDocument/2006/relationships/image" Target="../media/image125.png" /><Relationship Id="rId86" Type="http://schemas.openxmlformats.org/officeDocument/2006/relationships/image" Target="../media/image167.png" /><Relationship Id="rId151" Type="http://schemas.openxmlformats.org/officeDocument/2006/relationships/image" Target="../media/image232.png" /><Relationship Id="rId389" Type="http://schemas.openxmlformats.org/officeDocument/2006/relationships/image" Target="../media/image470.png" /><Relationship Id="rId554" Type="http://schemas.openxmlformats.org/officeDocument/2006/relationships/image" Target="../media/image635.png" /><Relationship Id="rId596" Type="http://schemas.openxmlformats.org/officeDocument/2006/relationships/image" Target="../media/image677.png" /><Relationship Id="rId761" Type="http://schemas.openxmlformats.org/officeDocument/2006/relationships/image" Target="../media/image842.png" /><Relationship Id="rId817" Type="http://schemas.openxmlformats.org/officeDocument/2006/relationships/image" Target="../media/image898.png" /><Relationship Id="rId859" Type="http://schemas.openxmlformats.org/officeDocument/2006/relationships/image" Target="../media/image940.png" /><Relationship Id="rId193" Type="http://schemas.openxmlformats.org/officeDocument/2006/relationships/image" Target="../media/image274.png" /><Relationship Id="rId207" Type="http://schemas.openxmlformats.org/officeDocument/2006/relationships/image" Target="../media/image288.png" /><Relationship Id="rId249" Type="http://schemas.openxmlformats.org/officeDocument/2006/relationships/image" Target="../media/image330.png" /><Relationship Id="rId414" Type="http://schemas.openxmlformats.org/officeDocument/2006/relationships/image" Target="../media/image495.png" /><Relationship Id="rId456" Type="http://schemas.openxmlformats.org/officeDocument/2006/relationships/image" Target="../media/image537.png" /><Relationship Id="rId498" Type="http://schemas.openxmlformats.org/officeDocument/2006/relationships/image" Target="../media/image579.png" /><Relationship Id="rId621" Type="http://schemas.openxmlformats.org/officeDocument/2006/relationships/image" Target="../media/image702.png" /><Relationship Id="rId663" Type="http://schemas.openxmlformats.org/officeDocument/2006/relationships/image" Target="../media/image744.png" /><Relationship Id="rId870" Type="http://schemas.openxmlformats.org/officeDocument/2006/relationships/image" Target="../media/image951.png" /><Relationship Id="rId13" Type="http://schemas.openxmlformats.org/officeDocument/2006/relationships/image" Target="../media/image94.png" /><Relationship Id="rId109" Type="http://schemas.openxmlformats.org/officeDocument/2006/relationships/image" Target="../media/image190.png" /><Relationship Id="rId260" Type="http://schemas.openxmlformats.org/officeDocument/2006/relationships/image" Target="../media/image341.png" /><Relationship Id="rId316" Type="http://schemas.openxmlformats.org/officeDocument/2006/relationships/image" Target="../media/image397.png" /><Relationship Id="rId523" Type="http://schemas.openxmlformats.org/officeDocument/2006/relationships/image" Target="../media/image604.png" /><Relationship Id="rId719" Type="http://schemas.openxmlformats.org/officeDocument/2006/relationships/image" Target="../media/image800.png" /><Relationship Id="rId926" Type="http://schemas.openxmlformats.org/officeDocument/2006/relationships/image" Target="../media/image1007.png" /><Relationship Id="rId55" Type="http://schemas.openxmlformats.org/officeDocument/2006/relationships/image" Target="../media/image136.png" /><Relationship Id="rId97" Type="http://schemas.openxmlformats.org/officeDocument/2006/relationships/image" Target="../media/image178.png" /><Relationship Id="rId120" Type="http://schemas.openxmlformats.org/officeDocument/2006/relationships/image" Target="../media/image201.png" /><Relationship Id="rId358" Type="http://schemas.openxmlformats.org/officeDocument/2006/relationships/image" Target="../media/image439.png" /><Relationship Id="rId565" Type="http://schemas.openxmlformats.org/officeDocument/2006/relationships/image" Target="../media/image646.png" /><Relationship Id="rId730" Type="http://schemas.openxmlformats.org/officeDocument/2006/relationships/image" Target="../media/image811.png" /><Relationship Id="rId772" Type="http://schemas.openxmlformats.org/officeDocument/2006/relationships/image" Target="../media/image853.png" /><Relationship Id="rId828" Type="http://schemas.openxmlformats.org/officeDocument/2006/relationships/image" Target="../media/image909.png" /><Relationship Id="rId162" Type="http://schemas.openxmlformats.org/officeDocument/2006/relationships/image" Target="../media/image243.png" /><Relationship Id="rId218" Type="http://schemas.openxmlformats.org/officeDocument/2006/relationships/image" Target="../media/image299.png" /><Relationship Id="rId425" Type="http://schemas.openxmlformats.org/officeDocument/2006/relationships/image" Target="../media/image506.png" /><Relationship Id="rId467" Type="http://schemas.openxmlformats.org/officeDocument/2006/relationships/image" Target="../media/image548.png" /><Relationship Id="rId632" Type="http://schemas.openxmlformats.org/officeDocument/2006/relationships/image" Target="../media/image713.png" /><Relationship Id="rId271" Type="http://schemas.openxmlformats.org/officeDocument/2006/relationships/image" Target="../media/image352.png" /><Relationship Id="rId674" Type="http://schemas.openxmlformats.org/officeDocument/2006/relationships/image" Target="../media/image755.png" /><Relationship Id="rId881" Type="http://schemas.openxmlformats.org/officeDocument/2006/relationships/image" Target="../media/image962.png" /><Relationship Id="rId937" Type="http://schemas.openxmlformats.org/officeDocument/2006/relationships/image" Target="../media/image1018.png" /><Relationship Id="rId24" Type="http://schemas.openxmlformats.org/officeDocument/2006/relationships/image" Target="../media/image105.png" /><Relationship Id="rId66" Type="http://schemas.openxmlformats.org/officeDocument/2006/relationships/image" Target="../media/image147.png" /><Relationship Id="rId131" Type="http://schemas.openxmlformats.org/officeDocument/2006/relationships/image" Target="../media/image212.png" /><Relationship Id="rId327" Type="http://schemas.openxmlformats.org/officeDocument/2006/relationships/image" Target="../media/image408.png" /><Relationship Id="rId369" Type="http://schemas.openxmlformats.org/officeDocument/2006/relationships/image" Target="../media/image450.png" /><Relationship Id="rId534" Type="http://schemas.openxmlformats.org/officeDocument/2006/relationships/image" Target="../media/image615.png" /><Relationship Id="rId576" Type="http://schemas.openxmlformats.org/officeDocument/2006/relationships/image" Target="../media/image657.png" /><Relationship Id="rId741" Type="http://schemas.openxmlformats.org/officeDocument/2006/relationships/image" Target="../media/image822.png" /><Relationship Id="rId783" Type="http://schemas.openxmlformats.org/officeDocument/2006/relationships/image" Target="../media/image864.png" /><Relationship Id="rId839" Type="http://schemas.openxmlformats.org/officeDocument/2006/relationships/image" Target="../media/image920.png" /><Relationship Id="rId173" Type="http://schemas.openxmlformats.org/officeDocument/2006/relationships/image" Target="../media/image254.png" /><Relationship Id="rId229" Type="http://schemas.openxmlformats.org/officeDocument/2006/relationships/image" Target="../media/image310.png" /><Relationship Id="rId380" Type="http://schemas.openxmlformats.org/officeDocument/2006/relationships/image" Target="../media/image461.png" /><Relationship Id="rId436" Type="http://schemas.openxmlformats.org/officeDocument/2006/relationships/image" Target="../media/image517.png" /><Relationship Id="rId601" Type="http://schemas.openxmlformats.org/officeDocument/2006/relationships/image" Target="../media/image682.png" /><Relationship Id="rId643" Type="http://schemas.openxmlformats.org/officeDocument/2006/relationships/image" Target="../media/image724.png" /><Relationship Id="rId240" Type="http://schemas.openxmlformats.org/officeDocument/2006/relationships/image" Target="../media/image321.png" /><Relationship Id="rId478" Type="http://schemas.openxmlformats.org/officeDocument/2006/relationships/image" Target="../media/image559.png" /><Relationship Id="rId685" Type="http://schemas.openxmlformats.org/officeDocument/2006/relationships/image" Target="../media/image766.png" /><Relationship Id="rId850" Type="http://schemas.openxmlformats.org/officeDocument/2006/relationships/image" Target="../media/image931.png" /><Relationship Id="rId892" Type="http://schemas.openxmlformats.org/officeDocument/2006/relationships/image" Target="../media/image973.png" /><Relationship Id="rId906" Type="http://schemas.openxmlformats.org/officeDocument/2006/relationships/image" Target="../media/image987.png" /><Relationship Id="rId948" Type="http://schemas.openxmlformats.org/officeDocument/2006/relationships/image" Target="../media/image1029.png" /><Relationship Id="rId35" Type="http://schemas.openxmlformats.org/officeDocument/2006/relationships/image" Target="../media/image116.png" /><Relationship Id="rId77" Type="http://schemas.openxmlformats.org/officeDocument/2006/relationships/image" Target="../media/image158.png" /><Relationship Id="rId100" Type="http://schemas.openxmlformats.org/officeDocument/2006/relationships/image" Target="../media/image181.png" /><Relationship Id="rId282" Type="http://schemas.openxmlformats.org/officeDocument/2006/relationships/image" Target="../media/image363.png" /><Relationship Id="rId338" Type="http://schemas.openxmlformats.org/officeDocument/2006/relationships/image" Target="../media/image419.png" /><Relationship Id="rId503" Type="http://schemas.openxmlformats.org/officeDocument/2006/relationships/image" Target="../media/image584.png" /><Relationship Id="rId545" Type="http://schemas.openxmlformats.org/officeDocument/2006/relationships/image" Target="../media/image626.png" /><Relationship Id="rId587" Type="http://schemas.openxmlformats.org/officeDocument/2006/relationships/image" Target="../media/image668.png" /><Relationship Id="rId710" Type="http://schemas.openxmlformats.org/officeDocument/2006/relationships/image" Target="../media/image791.png" /><Relationship Id="rId752" Type="http://schemas.openxmlformats.org/officeDocument/2006/relationships/image" Target="../media/image833.png" /><Relationship Id="rId808" Type="http://schemas.openxmlformats.org/officeDocument/2006/relationships/image" Target="../media/image889.png" /><Relationship Id="rId8" Type="http://schemas.openxmlformats.org/officeDocument/2006/relationships/image" Target="../media/image89.png" /><Relationship Id="rId142" Type="http://schemas.openxmlformats.org/officeDocument/2006/relationships/image" Target="../media/image223.png" /><Relationship Id="rId184" Type="http://schemas.openxmlformats.org/officeDocument/2006/relationships/image" Target="../media/image265.png" /><Relationship Id="rId391" Type="http://schemas.openxmlformats.org/officeDocument/2006/relationships/image" Target="../media/image472.png" /><Relationship Id="rId405" Type="http://schemas.openxmlformats.org/officeDocument/2006/relationships/image" Target="../media/image486.png" /><Relationship Id="rId447" Type="http://schemas.openxmlformats.org/officeDocument/2006/relationships/image" Target="../media/image528.png" /><Relationship Id="rId612" Type="http://schemas.openxmlformats.org/officeDocument/2006/relationships/image" Target="../media/image693.png" /><Relationship Id="rId794" Type="http://schemas.openxmlformats.org/officeDocument/2006/relationships/image" Target="../media/image875.png" /><Relationship Id="rId251" Type="http://schemas.openxmlformats.org/officeDocument/2006/relationships/image" Target="../media/image332.png" /><Relationship Id="rId489" Type="http://schemas.openxmlformats.org/officeDocument/2006/relationships/image" Target="../media/image570.png" /><Relationship Id="rId654" Type="http://schemas.openxmlformats.org/officeDocument/2006/relationships/image" Target="../media/image735.png" /><Relationship Id="rId696" Type="http://schemas.openxmlformats.org/officeDocument/2006/relationships/image" Target="../media/image777.png" /><Relationship Id="rId861" Type="http://schemas.openxmlformats.org/officeDocument/2006/relationships/image" Target="../media/image942.png" /><Relationship Id="rId917" Type="http://schemas.openxmlformats.org/officeDocument/2006/relationships/image" Target="../media/image998.png" /><Relationship Id="rId46" Type="http://schemas.openxmlformats.org/officeDocument/2006/relationships/image" Target="../media/image127.png" /><Relationship Id="rId293" Type="http://schemas.openxmlformats.org/officeDocument/2006/relationships/image" Target="../media/image374.png" /><Relationship Id="rId307" Type="http://schemas.openxmlformats.org/officeDocument/2006/relationships/image" Target="../media/image388.png" /><Relationship Id="rId349" Type="http://schemas.openxmlformats.org/officeDocument/2006/relationships/image" Target="../media/image430.png" /><Relationship Id="rId514" Type="http://schemas.openxmlformats.org/officeDocument/2006/relationships/image" Target="../media/image595.png" /><Relationship Id="rId556" Type="http://schemas.openxmlformats.org/officeDocument/2006/relationships/image" Target="../media/image637.png" /><Relationship Id="rId721" Type="http://schemas.openxmlformats.org/officeDocument/2006/relationships/image" Target="../media/image802.png" /><Relationship Id="rId763" Type="http://schemas.openxmlformats.org/officeDocument/2006/relationships/image" Target="../media/image844.png" /><Relationship Id="rId88" Type="http://schemas.openxmlformats.org/officeDocument/2006/relationships/image" Target="../media/image169.png" /><Relationship Id="rId111" Type="http://schemas.openxmlformats.org/officeDocument/2006/relationships/image" Target="../media/image192.png" /><Relationship Id="rId153" Type="http://schemas.openxmlformats.org/officeDocument/2006/relationships/image" Target="../media/image234.png" /><Relationship Id="rId195" Type="http://schemas.openxmlformats.org/officeDocument/2006/relationships/image" Target="../media/image276.png" /><Relationship Id="rId209" Type="http://schemas.openxmlformats.org/officeDocument/2006/relationships/image" Target="../media/image290.png" /><Relationship Id="rId360" Type="http://schemas.openxmlformats.org/officeDocument/2006/relationships/image" Target="../media/image441.png" /><Relationship Id="rId416" Type="http://schemas.openxmlformats.org/officeDocument/2006/relationships/image" Target="../media/image497.png" /><Relationship Id="rId598" Type="http://schemas.openxmlformats.org/officeDocument/2006/relationships/image" Target="../media/image679.png" /><Relationship Id="rId819" Type="http://schemas.openxmlformats.org/officeDocument/2006/relationships/image" Target="../media/image900.png" /><Relationship Id="rId220" Type="http://schemas.openxmlformats.org/officeDocument/2006/relationships/image" Target="../media/image301.png" /><Relationship Id="rId458" Type="http://schemas.openxmlformats.org/officeDocument/2006/relationships/image" Target="../media/image539.png" /><Relationship Id="rId623" Type="http://schemas.openxmlformats.org/officeDocument/2006/relationships/image" Target="../media/image704.png" /><Relationship Id="rId665" Type="http://schemas.openxmlformats.org/officeDocument/2006/relationships/image" Target="../media/image746.png" /><Relationship Id="rId830" Type="http://schemas.openxmlformats.org/officeDocument/2006/relationships/image" Target="../media/image911.png" /><Relationship Id="rId872" Type="http://schemas.openxmlformats.org/officeDocument/2006/relationships/image" Target="../media/image953.png" /><Relationship Id="rId928" Type="http://schemas.openxmlformats.org/officeDocument/2006/relationships/image" Target="../media/image1009.png" /><Relationship Id="rId15" Type="http://schemas.openxmlformats.org/officeDocument/2006/relationships/image" Target="../media/image96.png" /><Relationship Id="rId57" Type="http://schemas.openxmlformats.org/officeDocument/2006/relationships/image" Target="../media/image138.png" /><Relationship Id="rId262" Type="http://schemas.openxmlformats.org/officeDocument/2006/relationships/image" Target="../media/image343.png" /><Relationship Id="rId318" Type="http://schemas.openxmlformats.org/officeDocument/2006/relationships/image" Target="../media/image399.png" /><Relationship Id="rId525" Type="http://schemas.openxmlformats.org/officeDocument/2006/relationships/image" Target="../media/image606.png" /><Relationship Id="rId567" Type="http://schemas.openxmlformats.org/officeDocument/2006/relationships/image" Target="../media/image648.png" /><Relationship Id="rId732" Type="http://schemas.openxmlformats.org/officeDocument/2006/relationships/image" Target="../media/image813.png" /><Relationship Id="rId99" Type="http://schemas.openxmlformats.org/officeDocument/2006/relationships/image" Target="../media/image180.png" /><Relationship Id="rId122" Type="http://schemas.openxmlformats.org/officeDocument/2006/relationships/image" Target="../media/image203.png" /><Relationship Id="rId164" Type="http://schemas.openxmlformats.org/officeDocument/2006/relationships/image" Target="../media/image245.png" /><Relationship Id="rId371" Type="http://schemas.openxmlformats.org/officeDocument/2006/relationships/image" Target="../media/image452.png" /><Relationship Id="rId774" Type="http://schemas.openxmlformats.org/officeDocument/2006/relationships/image" Target="../media/image855.png" /><Relationship Id="rId427" Type="http://schemas.openxmlformats.org/officeDocument/2006/relationships/image" Target="../media/image508.png" /><Relationship Id="rId469" Type="http://schemas.openxmlformats.org/officeDocument/2006/relationships/image" Target="../media/image550.png" /><Relationship Id="rId634" Type="http://schemas.openxmlformats.org/officeDocument/2006/relationships/image" Target="../media/image715.png" /><Relationship Id="rId676" Type="http://schemas.openxmlformats.org/officeDocument/2006/relationships/image" Target="../media/image757.png" /><Relationship Id="rId841" Type="http://schemas.openxmlformats.org/officeDocument/2006/relationships/image" Target="../media/image922.png" /><Relationship Id="rId883" Type="http://schemas.openxmlformats.org/officeDocument/2006/relationships/image" Target="../media/image964.png" /><Relationship Id="rId26" Type="http://schemas.openxmlformats.org/officeDocument/2006/relationships/image" Target="../media/image107.png" /><Relationship Id="rId231" Type="http://schemas.openxmlformats.org/officeDocument/2006/relationships/image" Target="../media/image312.png" /><Relationship Id="rId273" Type="http://schemas.openxmlformats.org/officeDocument/2006/relationships/image" Target="../media/image354.png" /><Relationship Id="rId329" Type="http://schemas.openxmlformats.org/officeDocument/2006/relationships/image" Target="../media/image410.png" /><Relationship Id="rId480" Type="http://schemas.openxmlformats.org/officeDocument/2006/relationships/image" Target="../media/image561.png" /><Relationship Id="rId536" Type="http://schemas.openxmlformats.org/officeDocument/2006/relationships/image" Target="../media/image617.png" /><Relationship Id="rId701" Type="http://schemas.openxmlformats.org/officeDocument/2006/relationships/image" Target="../media/image782.png" /><Relationship Id="rId939" Type="http://schemas.openxmlformats.org/officeDocument/2006/relationships/image" Target="../media/image1020.png" /><Relationship Id="rId68" Type="http://schemas.openxmlformats.org/officeDocument/2006/relationships/image" Target="../media/image149.png" /><Relationship Id="rId133" Type="http://schemas.openxmlformats.org/officeDocument/2006/relationships/image" Target="../media/image214.png" /><Relationship Id="rId175" Type="http://schemas.openxmlformats.org/officeDocument/2006/relationships/image" Target="../media/image256.png" /><Relationship Id="rId340" Type="http://schemas.openxmlformats.org/officeDocument/2006/relationships/image" Target="../media/image421.png" /><Relationship Id="rId578" Type="http://schemas.openxmlformats.org/officeDocument/2006/relationships/image" Target="../media/image659.png" /><Relationship Id="rId743" Type="http://schemas.openxmlformats.org/officeDocument/2006/relationships/image" Target="../media/image824.png" /><Relationship Id="rId785" Type="http://schemas.openxmlformats.org/officeDocument/2006/relationships/image" Target="../media/image866.png" /><Relationship Id="rId950" Type="http://schemas.openxmlformats.org/officeDocument/2006/relationships/image" Target="../media/image1031.png" /><Relationship Id="rId200" Type="http://schemas.openxmlformats.org/officeDocument/2006/relationships/image" Target="../media/image281.png" /><Relationship Id="rId382" Type="http://schemas.openxmlformats.org/officeDocument/2006/relationships/image" Target="../media/image463.png" /><Relationship Id="rId438" Type="http://schemas.openxmlformats.org/officeDocument/2006/relationships/image" Target="../media/image519.png" /><Relationship Id="rId603" Type="http://schemas.openxmlformats.org/officeDocument/2006/relationships/image" Target="../media/image684.png" /><Relationship Id="rId645" Type="http://schemas.openxmlformats.org/officeDocument/2006/relationships/image" Target="../media/image726.png" /><Relationship Id="rId687" Type="http://schemas.openxmlformats.org/officeDocument/2006/relationships/image" Target="../media/image768.png" /><Relationship Id="rId810" Type="http://schemas.openxmlformats.org/officeDocument/2006/relationships/image" Target="../media/image891.png" /><Relationship Id="rId852" Type="http://schemas.openxmlformats.org/officeDocument/2006/relationships/image" Target="../media/image933.png" /><Relationship Id="rId908" Type="http://schemas.openxmlformats.org/officeDocument/2006/relationships/image" Target="../media/image989.png" /><Relationship Id="rId242" Type="http://schemas.openxmlformats.org/officeDocument/2006/relationships/image" Target="../media/image323.png" /><Relationship Id="rId284" Type="http://schemas.openxmlformats.org/officeDocument/2006/relationships/image" Target="../media/image365.png" /><Relationship Id="rId491" Type="http://schemas.openxmlformats.org/officeDocument/2006/relationships/image" Target="../media/image572.png" /><Relationship Id="rId505" Type="http://schemas.openxmlformats.org/officeDocument/2006/relationships/image" Target="../media/image586.png" /><Relationship Id="rId712" Type="http://schemas.openxmlformats.org/officeDocument/2006/relationships/image" Target="../media/image793.png" /><Relationship Id="rId894" Type="http://schemas.openxmlformats.org/officeDocument/2006/relationships/image" Target="../media/image975.png" /><Relationship Id="rId37" Type="http://schemas.openxmlformats.org/officeDocument/2006/relationships/image" Target="../media/image118.png" /><Relationship Id="rId79" Type="http://schemas.openxmlformats.org/officeDocument/2006/relationships/image" Target="../media/image160.png" /><Relationship Id="rId102" Type="http://schemas.openxmlformats.org/officeDocument/2006/relationships/image" Target="../media/image183.png" /><Relationship Id="rId144" Type="http://schemas.openxmlformats.org/officeDocument/2006/relationships/image" Target="../media/image225.png" /><Relationship Id="rId547" Type="http://schemas.openxmlformats.org/officeDocument/2006/relationships/image" Target="../media/image628.png" /><Relationship Id="rId589" Type="http://schemas.openxmlformats.org/officeDocument/2006/relationships/image" Target="../media/image670.png" /><Relationship Id="rId754" Type="http://schemas.openxmlformats.org/officeDocument/2006/relationships/image" Target="../media/image835.png" /><Relationship Id="rId796" Type="http://schemas.openxmlformats.org/officeDocument/2006/relationships/image" Target="../media/image877.png" /><Relationship Id="rId90" Type="http://schemas.openxmlformats.org/officeDocument/2006/relationships/image" Target="../media/image171.png" /><Relationship Id="rId186" Type="http://schemas.openxmlformats.org/officeDocument/2006/relationships/image" Target="../media/image267.png" /><Relationship Id="rId351" Type="http://schemas.openxmlformats.org/officeDocument/2006/relationships/image" Target="../media/image432.png" /><Relationship Id="rId393" Type="http://schemas.openxmlformats.org/officeDocument/2006/relationships/image" Target="../media/image474.png" /><Relationship Id="rId407" Type="http://schemas.openxmlformats.org/officeDocument/2006/relationships/image" Target="../media/image488.png" /><Relationship Id="rId449" Type="http://schemas.openxmlformats.org/officeDocument/2006/relationships/image" Target="../media/image530.png" /><Relationship Id="rId614" Type="http://schemas.openxmlformats.org/officeDocument/2006/relationships/image" Target="../media/image695.png" /><Relationship Id="rId656" Type="http://schemas.openxmlformats.org/officeDocument/2006/relationships/image" Target="../media/image737.png" /><Relationship Id="rId821" Type="http://schemas.openxmlformats.org/officeDocument/2006/relationships/image" Target="../media/image902.png" /><Relationship Id="rId863" Type="http://schemas.openxmlformats.org/officeDocument/2006/relationships/image" Target="../media/image944.png" /><Relationship Id="rId211" Type="http://schemas.openxmlformats.org/officeDocument/2006/relationships/image" Target="../media/image292.png" /><Relationship Id="rId253" Type="http://schemas.openxmlformats.org/officeDocument/2006/relationships/image" Target="../media/image334.png" /><Relationship Id="rId295" Type="http://schemas.openxmlformats.org/officeDocument/2006/relationships/image" Target="../media/image376.png" /><Relationship Id="rId309" Type="http://schemas.openxmlformats.org/officeDocument/2006/relationships/image" Target="../media/image390.png" /><Relationship Id="rId460" Type="http://schemas.openxmlformats.org/officeDocument/2006/relationships/image" Target="../media/image541.png" /><Relationship Id="rId516" Type="http://schemas.openxmlformats.org/officeDocument/2006/relationships/image" Target="../media/image597.png" /><Relationship Id="rId698" Type="http://schemas.openxmlformats.org/officeDocument/2006/relationships/image" Target="../media/image779.png" /><Relationship Id="rId919" Type="http://schemas.openxmlformats.org/officeDocument/2006/relationships/image" Target="../media/image1000.png" /><Relationship Id="rId48" Type="http://schemas.openxmlformats.org/officeDocument/2006/relationships/image" Target="../media/image129.png" /><Relationship Id="rId113" Type="http://schemas.openxmlformats.org/officeDocument/2006/relationships/image" Target="../media/image194.png" /><Relationship Id="rId320" Type="http://schemas.openxmlformats.org/officeDocument/2006/relationships/image" Target="../media/image401.png" /><Relationship Id="rId558" Type="http://schemas.openxmlformats.org/officeDocument/2006/relationships/image" Target="../media/image639.png" /><Relationship Id="rId723" Type="http://schemas.openxmlformats.org/officeDocument/2006/relationships/image" Target="../media/image804.png" /><Relationship Id="rId765" Type="http://schemas.openxmlformats.org/officeDocument/2006/relationships/image" Target="../media/image846.png" /><Relationship Id="rId930" Type="http://schemas.openxmlformats.org/officeDocument/2006/relationships/image" Target="../media/image1011.png" /><Relationship Id="rId155" Type="http://schemas.openxmlformats.org/officeDocument/2006/relationships/image" Target="../media/image236.png" /><Relationship Id="rId197" Type="http://schemas.openxmlformats.org/officeDocument/2006/relationships/image" Target="../media/image278.png" /><Relationship Id="rId362" Type="http://schemas.openxmlformats.org/officeDocument/2006/relationships/image" Target="../media/image443.png" /><Relationship Id="rId418" Type="http://schemas.openxmlformats.org/officeDocument/2006/relationships/image" Target="../media/image499.png" /><Relationship Id="rId625" Type="http://schemas.openxmlformats.org/officeDocument/2006/relationships/image" Target="../media/image706.png" /><Relationship Id="rId832" Type="http://schemas.openxmlformats.org/officeDocument/2006/relationships/image" Target="../media/image913.png" /><Relationship Id="rId222" Type="http://schemas.openxmlformats.org/officeDocument/2006/relationships/image" Target="../media/image303.png" /><Relationship Id="rId264" Type="http://schemas.openxmlformats.org/officeDocument/2006/relationships/image" Target="../media/image345.png" /><Relationship Id="rId471" Type="http://schemas.openxmlformats.org/officeDocument/2006/relationships/image" Target="../media/image552.png" /><Relationship Id="rId667" Type="http://schemas.openxmlformats.org/officeDocument/2006/relationships/image" Target="../media/image748.png" /><Relationship Id="rId874" Type="http://schemas.openxmlformats.org/officeDocument/2006/relationships/image" Target="../media/image955.png" /><Relationship Id="rId17" Type="http://schemas.openxmlformats.org/officeDocument/2006/relationships/image" Target="../media/image98.png" /><Relationship Id="rId59" Type="http://schemas.openxmlformats.org/officeDocument/2006/relationships/image" Target="../media/image140.png" /><Relationship Id="rId124" Type="http://schemas.openxmlformats.org/officeDocument/2006/relationships/image" Target="../media/image205.png" /><Relationship Id="rId527" Type="http://schemas.openxmlformats.org/officeDocument/2006/relationships/image" Target="../media/image608.png" /><Relationship Id="rId569" Type="http://schemas.openxmlformats.org/officeDocument/2006/relationships/image" Target="../media/image650.png" /><Relationship Id="rId734" Type="http://schemas.openxmlformats.org/officeDocument/2006/relationships/image" Target="../media/image815.png" /><Relationship Id="rId776" Type="http://schemas.openxmlformats.org/officeDocument/2006/relationships/image" Target="../media/image857.png" /><Relationship Id="rId941" Type="http://schemas.openxmlformats.org/officeDocument/2006/relationships/image" Target="../media/image1022.png" /><Relationship Id="rId70" Type="http://schemas.openxmlformats.org/officeDocument/2006/relationships/image" Target="../media/image151.png" /><Relationship Id="rId166" Type="http://schemas.openxmlformats.org/officeDocument/2006/relationships/image" Target="../media/image247.png" /><Relationship Id="rId331" Type="http://schemas.openxmlformats.org/officeDocument/2006/relationships/image" Target="../media/image412.png" /><Relationship Id="rId373" Type="http://schemas.openxmlformats.org/officeDocument/2006/relationships/image" Target="../media/image454.png" /><Relationship Id="rId429" Type="http://schemas.openxmlformats.org/officeDocument/2006/relationships/image" Target="../media/image510.png" /><Relationship Id="rId580" Type="http://schemas.openxmlformats.org/officeDocument/2006/relationships/image" Target="../media/image661.png" /><Relationship Id="rId636" Type="http://schemas.openxmlformats.org/officeDocument/2006/relationships/image" Target="../media/image717.png" /><Relationship Id="rId801" Type="http://schemas.openxmlformats.org/officeDocument/2006/relationships/image" Target="../media/image882.png" /><Relationship Id="rId1" Type="http://schemas.openxmlformats.org/officeDocument/2006/relationships/image" Target="../media/image82.jpeg" /><Relationship Id="rId233" Type="http://schemas.openxmlformats.org/officeDocument/2006/relationships/image" Target="../media/image314.png" /><Relationship Id="rId440" Type="http://schemas.openxmlformats.org/officeDocument/2006/relationships/image" Target="../media/image521.png" /><Relationship Id="rId678" Type="http://schemas.openxmlformats.org/officeDocument/2006/relationships/image" Target="../media/image759.png" /><Relationship Id="rId843" Type="http://schemas.openxmlformats.org/officeDocument/2006/relationships/image" Target="../media/image924.png" /><Relationship Id="rId885" Type="http://schemas.openxmlformats.org/officeDocument/2006/relationships/image" Target="../media/image966.png" /><Relationship Id="rId28" Type="http://schemas.openxmlformats.org/officeDocument/2006/relationships/image" Target="../media/image109.png" /><Relationship Id="rId275" Type="http://schemas.openxmlformats.org/officeDocument/2006/relationships/image" Target="../media/image356.png" /><Relationship Id="rId300" Type="http://schemas.openxmlformats.org/officeDocument/2006/relationships/image" Target="../media/image381.png" /><Relationship Id="rId482" Type="http://schemas.openxmlformats.org/officeDocument/2006/relationships/image" Target="../media/image563.png" /><Relationship Id="rId538" Type="http://schemas.openxmlformats.org/officeDocument/2006/relationships/image" Target="../media/image619.png" /><Relationship Id="rId703" Type="http://schemas.openxmlformats.org/officeDocument/2006/relationships/image" Target="../media/image784.png" /><Relationship Id="rId745" Type="http://schemas.openxmlformats.org/officeDocument/2006/relationships/image" Target="../media/image826.png" /><Relationship Id="rId910" Type="http://schemas.openxmlformats.org/officeDocument/2006/relationships/image" Target="../media/image991.png" /><Relationship Id="rId952" Type="http://schemas.openxmlformats.org/officeDocument/2006/relationships/image" Target="../media/image1033.png" /><Relationship Id="rId81" Type="http://schemas.openxmlformats.org/officeDocument/2006/relationships/image" Target="../media/image162.png" /><Relationship Id="rId135" Type="http://schemas.openxmlformats.org/officeDocument/2006/relationships/image" Target="../media/image216.png" /><Relationship Id="rId177" Type="http://schemas.openxmlformats.org/officeDocument/2006/relationships/image" Target="../media/image258.png" /><Relationship Id="rId342" Type="http://schemas.openxmlformats.org/officeDocument/2006/relationships/image" Target="../media/image423.png" /><Relationship Id="rId384" Type="http://schemas.openxmlformats.org/officeDocument/2006/relationships/image" Target="../media/image465.png" /><Relationship Id="rId591" Type="http://schemas.openxmlformats.org/officeDocument/2006/relationships/image" Target="../media/image672.png" /><Relationship Id="rId605" Type="http://schemas.openxmlformats.org/officeDocument/2006/relationships/image" Target="../media/image686.png" /><Relationship Id="rId787" Type="http://schemas.openxmlformats.org/officeDocument/2006/relationships/image" Target="../media/image868.png" /><Relationship Id="rId812" Type="http://schemas.openxmlformats.org/officeDocument/2006/relationships/image" Target="../media/image893.png" /><Relationship Id="rId202" Type="http://schemas.openxmlformats.org/officeDocument/2006/relationships/image" Target="../media/image283.png" /><Relationship Id="rId244" Type="http://schemas.openxmlformats.org/officeDocument/2006/relationships/image" Target="../media/image325.png" /><Relationship Id="rId647" Type="http://schemas.openxmlformats.org/officeDocument/2006/relationships/image" Target="../media/image728.png" /><Relationship Id="rId689" Type="http://schemas.openxmlformats.org/officeDocument/2006/relationships/image" Target="../media/image770.png" /><Relationship Id="rId854" Type="http://schemas.openxmlformats.org/officeDocument/2006/relationships/image" Target="../media/image935.png" /><Relationship Id="rId896" Type="http://schemas.openxmlformats.org/officeDocument/2006/relationships/image" Target="../media/image977.png" /><Relationship Id="rId39" Type="http://schemas.openxmlformats.org/officeDocument/2006/relationships/image" Target="../media/image120.png" /><Relationship Id="rId286" Type="http://schemas.openxmlformats.org/officeDocument/2006/relationships/image" Target="../media/image367.png" /><Relationship Id="rId451" Type="http://schemas.openxmlformats.org/officeDocument/2006/relationships/image" Target="../media/image532.png" /><Relationship Id="rId493" Type="http://schemas.openxmlformats.org/officeDocument/2006/relationships/image" Target="../media/image574.png" /><Relationship Id="rId507" Type="http://schemas.openxmlformats.org/officeDocument/2006/relationships/image" Target="../media/image588.png" /><Relationship Id="rId549" Type="http://schemas.openxmlformats.org/officeDocument/2006/relationships/image" Target="../media/image630.png" /><Relationship Id="rId714" Type="http://schemas.openxmlformats.org/officeDocument/2006/relationships/image" Target="../media/image795.png" /><Relationship Id="rId756" Type="http://schemas.openxmlformats.org/officeDocument/2006/relationships/image" Target="../media/image837.png" /><Relationship Id="rId921" Type="http://schemas.openxmlformats.org/officeDocument/2006/relationships/image" Target="../media/image1002.png" /><Relationship Id="rId50" Type="http://schemas.openxmlformats.org/officeDocument/2006/relationships/image" Target="../media/image131.png" /><Relationship Id="rId104" Type="http://schemas.openxmlformats.org/officeDocument/2006/relationships/image" Target="../media/image185.png" /><Relationship Id="rId146" Type="http://schemas.openxmlformats.org/officeDocument/2006/relationships/image" Target="../media/image227.png" /><Relationship Id="rId188" Type="http://schemas.openxmlformats.org/officeDocument/2006/relationships/image" Target="../media/image269.png" /><Relationship Id="rId311" Type="http://schemas.openxmlformats.org/officeDocument/2006/relationships/image" Target="../media/image392.png" /><Relationship Id="rId353" Type="http://schemas.openxmlformats.org/officeDocument/2006/relationships/image" Target="../media/image434.png" /><Relationship Id="rId395" Type="http://schemas.openxmlformats.org/officeDocument/2006/relationships/image" Target="../media/image476.png" /><Relationship Id="rId409" Type="http://schemas.openxmlformats.org/officeDocument/2006/relationships/image" Target="../media/image490.png" /><Relationship Id="rId560" Type="http://schemas.openxmlformats.org/officeDocument/2006/relationships/image" Target="../media/image641.png" /><Relationship Id="rId798" Type="http://schemas.openxmlformats.org/officeDocument/2006/relationships/image" Target="../media/image879.png" /><Relationship Id="rId92" Type="http://schemas.openxmlformats.org/officeDocument/2006/relationships/image" Target="../media/image173.png" /><Relationship Id="rId213" Type="http://schemas.openxmlformats.org/officeDocument/2006/relationships/image" Target="../media/image294.png" /><Relationship Id="rId420" Type="http://schemas.openxmlformats.org/officeDocument/2006/relationships/image" Target="../media/image501.png" /><Relationship Id="rId616" Type="http://schemas.openxmlformats.org/officeDocument/2006/relationships/image" Target="../media/image697.png" /><Relationship Id="rId658" Type="http://schemas.openxmlformats.org/officeDocument/2006/relationships/image" Target="../media/image739.png" /><Relationship Id="rId823" Type="http://schemas.openxmlformats.org/officeDocument/2006/relationships/image" Target="../media/image904.png" /><Relationship Id="rId865" Type="http://schemas.openxmlformats.org/officeDocument/2006/relationships/image" Target="../media/image946.png" /><Relationship Id="rId255" Type="http://schemas.openxmlformats.org/officeDocument/2006/relationships/image" Target="../media/image336.png" /><Relationship Id="rId297" Type="http://schemas.openxmlformats.org/officeDocument/2006/relationships/image" Target="../media/image378.png" /><Relationship Id="rId462" Type="http://schemas.openxmlformats.org/officeDocument/2006/relationships/image" Target="../media/image543.png" /><Relationship Id="rId518" Type="http://schemas.openxmlformats.org/officeDocument/2006/relationships/image" Target="../media/image599.png" /><Relationship Id="rId725" Type="http://schemas.openxmlformats.org/officeDocument/2006/relationships/image" Target="../media/image806.png" /><Relationship Id="rId932" Type="http://schemas.openxmlformats.org/officeDocument/2006/relationships/image" Target="../media/image1013.png" /><Relationship Id="rId115" Type="http://schemas.openxmlformats.org/officeDocument/2006/relationships/image" Target="../media/image196.png" /><Relationship Id="rId157" Type="http://schemas.openxmlformats.org/officeDocument/2006/relationships/image" Target="../media/image238.png" /><Relationship Id="rId322" Type="http://schemas.openxmlformats.org/officeDocument/2006/relationships/image" Target="../media/image403.png" /><Relationship Id="rId364" Type="http://schemas.openxmlformats.org/officeDocument/2006/relationships/image" Target="../media/image445.png" /><Relationship Id="rId767" Type="http://schemas.openxmlformats.org/officeDocument/2006/relationships/image" Target="../media/image848.png" /><Relationship Id="rId61" Type="http://schemas.openxmlformats.org/officeDocument/2006/relationships/image" Target="../media/image142.png" /><Relationship Id="rId199" Type="http://schemas.openxmlformats.org/officeDocument/2006/relationships/image" Target="../media/image280.png" /><Relationship Id="rId571" Type="http://schemas.openxmlformats.org/officeDocument/2006/relationships/image" Target="../media/image652.png" /><Relationship Id="rId627" Type="http://schemas.openxmlformats.org/officeDocument/2006/relationships/image" Target="../media/image708.png" /><Relationship Id="rId669" Type="http://schemas.openxmlformats.org/officeDocument/2006/relationships/image" Target="../media/image750.png" /><Relationship Id="rId834" Type="http://schemas.openxmlformats.org/officeDocument/2006/relationships/image" Target="../media/image915.png" /><Relationship Id="rId876" Type="http://schemas.openxmlformats.org/officeDocument/2006/relationships/image" Target="../media/image957.png" /><Relationship Id="rId19" Type="http://schemas.openxmlformats.org/officeDocument/2006/relationships/image" Target="../media/image100.png" /><Relationship Id="rId224" Type="http://schemas.openxmlformats.org/officeDocument/2006/relationships/image" Target="../media/image305.png" /><Relationship Id="rId266" Type="http://schemas.openxmlformats.org/officeDocument/2006/relationships/image" Target="../media/image347.png" /><Relationship Id="rId431" Type="http://schemas.openxmlformats.org/officeDocument/2006/relationships/image" Target="../media/image512.png" /><Relationship Id="rId473" Type="http://schemas.openxmlformats.org/officeDocument/2006/relationships/image" Target="../media/image554.png" /><Relationship Id="rId529" Type="http://schemas.openxmlformats.org/officeDocument/2006/relationships/image" Target="../media/image610.png" /><Relationship Id="rId680" Type="http://schemas.openxmlformats.org/officeDocument/2006/relationships/image" Target="../media/image761.png" /><Relationship Id="rId736" Type="http://schemas.openxmlformats.org/officeDocument/2006/relationships/image" Target="../media/image817.png" /><Relationship Id="rId901" Type="http://schemas.openxmlformats.org/officeDocument/2006/relationships/image" Target="../media/image982.png" /><Relationship Id="rId30" Type="http://schemas.openxmlformats.org/officeDocument/2006/relationships/image" Target="../media/image111.png" /><Relationship Id="rId126" Type="http://schemas.openxmlformats.org/officeDocument/2006/relationships/image" Target="../media/image207.png" /><Relationship Id="rId168" Type="http://schemas.openxmlformats.org/officeDocument/2006/relationships/image" Target="../media/image249.png" /><Relationship Id="rId333" Type="http://schemas.openxmlformats.org/officeDocument/2006/relationships/image" Target="../media/image414.png" /><Relationship Id="rId540" Type="http://schemas.openxmlformats.org/officeDocument/2006/relationships/image" Target="../media/image621.png" /><Relationship Id="rId778" Type="http://schemas.openxmlformats.org/officeDocument/2006/relationships/image" Target="../media/image859.png" /><Relationship Id="rId943" Type="http://schemas.openxmlformats.org/officeDocument/2006/relationships/image" Target="../media/image1024.png" /><Relationship Id="rId72" Type="http://schemas.openxmlformats.org/officeDocument/2006/relationships/image" Target="../media/image153.png" /><Relationship Id="rId375" Type="http://schemas.openxmlformats.org/officeDocument/2006/relationships/image" Target="../media/image456.png" /><Relationship Id="rId582" Type="http://schemas.openxmlformats.org/officeDocument/2006/relationships/image" Target="../media/image663.png" /><Relationship Id="rId638" Type="http://schemas.openxmlformats.org/officeDocument/2006/relationships/image" Target="../media/image719.png" /><Relationship Id="rId803" Type="http://schemas.openxmlformats.org/officeDocument/2006/relationships/image" Target="../media/image884.png" /><Relationship Id="rId845" Type="http://schemas.openxmlformats.org/officeDocument/2006/relationships/image" Target="../media/image926.png" /><Relationship Id="rId3" Type="http://schemas.openxmlformats.org/officeDocument/2006/relationships/image" Target="../media/image84.png" /><Relationship Id="rId235" Type="http://schemas.openxmlformats.org/officeDocument/2006/relationships/image" Target="../media/image316.png" /><Relationship Id="rId277" Type="http://schemas.openxmlformats.org/officeDocument/2006/relationships/image" Target="../media/image358.png" /><Relationship Id="rId400" Type="http://schemas.openxmlformats.org/officeDocument/2006/relationships/image" Target="../media/image481.png" /><Relationship Id="rId442" Type="http://schemas.openxmlformats.org/officeDocument/2006/relationships/image" Target="../media/image523.png" /><Relationship Id="rId484" Type="http://schemas.openxmlformats.org/officeDocument/2006/relationships/image" Target="../media/image565.png" /><Relationship Id="rId705" Type="http://schemas.openxmlformats.org/officeDocument/2006/relationships/image" Target="../media/image786.png" /><Relationship Id="rId887" Type="http://schemas.openxmlformats.org/officeDocument/2006/relationships/image" Target="../media/image968.png" /><Relationship Id="rId137" Type="http://schemas.openxmlformats.org/officeDocument/2006/relationships/image" Target="../media/image218.png" /><Relationship Id="rId302" Type="http://schemas.openxmlformats.org/officeDocument/2006/relationships/image" Target="../media/image383.png" /><Relationship Id="rId344" Type="http://schemas.openxmlformats.org/officeDocument/2006/relationships/image" Target="../media/image425.png" /><Relationship Id="rId691" Type="http://schemas.openxmlformats.org/officeDocument/2006/relationships/image" Target="../media/image772.png" /><Relationship Id="rId747" Type="http://schemas.openxmlformats.org/officeDocument/2006/relationships/image" Target="../media/image828.png" /><Relationship Id="rId789" Type="http://schemas.openxmlformats.org/officeDocument/2006/relationships/image" Target="../media/image870.png" /><Relationship Id="rId912" Type="http://schemas.openxmlformats.org/officeDocument/2006/relationships/image" Target="../media/image993.png" /><Relationship Id="rId954" Type="http://schemas.openxmlformats.org/officeDocument/2006/relationships/image" Target="../media/image1035.png" /><Relationship Id="rId41" Type="http://schemas.openxmlformats.org/officeDocument/2006/relationships/image" Target="../media/image122.png" /><Relationship Id="rId83" Type="http://schemas.openxmlformats.org/officeDocument/2006/relationships/image" Target="../media/image164.png" /><Relationship Id="rId179" Type="http://schemas.openxmlformats.org/officeDocument/2006/relationships/image" Target="../media/image260.png" /><Relationship Id="rId386" Type="http://schemas.openxmlformats.org/officeDocument/2006/relationships/image" Target="../media/image467.png" /><Relationship Id="rId551" Type="http://schemas.openxmlformats.org/officeDocument/2006/relationships/image" Target="../media/image632.png" /><Relationship Id="rId593" Type="http://schemas.openxmlformats.org/officeDocument/2006/relationships/image" Target="../media/image674.png" /><Relationship Id="rId607" Type="http://schemas.openxmlformats.org/officeDocument/2006/relationships/image" Target="../media/image688.png" /><Relationship Id="rId649" Type="http://schemas.openxmlformats.org/officeDocument/2006/relationships/image" Target="../media/image730.png" /><Relationship Id="rId814" Type="http://schemas.openxmlformats.org/officeDocument/2006/relationships/image" Target="../media/image895.png" /><Relationship Id="rId856" Type="http://schemas.openxmlformats.org/officeDocument/2006/relationships/image" Target="../media/image937.png" /><Relationship Id="rId190" Type="http://schemas.openxmlformats.org/officeDocument/2006/relationships/image" Target="../media/image271.png" /><Relationship Id="rId204" Type="http://schemas.openxmlformats.org/officeDocument/2006/relationships/image" Target="../media/image285.png" /><Relationship Id="rId246" Type="http://schemas.openxmlformats.org/officeDocument/2006/relationships/image" Target="../media/image327.png" /><Relationship Id="rId288" Type="http://schemas.openxmlformats.org/officeDocument/2006/relationships/image" Target="../media/image369.png" /><Relationship Id="rId411" Type="http://schemas.openxmlformats.org/officeDocument/2006/relationships/image" Target="../media/image492.png" /><Relationship Id="rId453" Type="http://schemas.openxmlformats.org/officeDocument/2006/relationships/image" Target="../media/image534.png" /><Relationship Id="rId509" Type="http://schemas.openxmlformats.org/officeDocument/2006/relationships/image" Target="../media/image590.png" /><Relationship Id="rId660" Type="http://schemas.openxmlformats.org/officeDocument/2006/relationships/image" Target="../media/image741.png" /><Relationship Id="rId898" Type="http://schemas.openxmlformats.org/officeDocument/2006/relationships/image" Target="../media/image979.png" /><Relationship Id="rId106" Type="http://schemas.openxmlformats.org/officeDocument/2006/relationships/image" Target="../media/image187.png" /><Relationship Id="rId313" Type="http://schemas.openxmlformats.org/officeDocument/2006/relationships/image" Target="../media/image394.png" /><Relationship Id="rId495" Type="http://schemas.openxmlformats.org/officeDocument/2006/relationships/image" Target="../media/image576.png" /><Relationship Id="rId716" Type="http://schemas.openxmlformats.org/officeDocument/2006/relationships/image" Target="../media/image797.png" /><Relationship Id="rId758" Type="http://schemas.openxmlformats.org/officeDocument/2006/relationships/image" Target="../media/image839.png" /><Relationship Id="rId923" Type="http://schemas.openxmlformats.org/officeDocument/2006/relationships/image" Target="../media/image1004.png" /><Relationship Id="rId10" Type="http://schemas.openxmlformats.org/officeDocument/2006/relationships/image" Target="../media/image91.png" /><Relationship Id="rId52" Type="http://schemas.openxmlformats.org/officeDocument/2006/relationships/image" Target="../media/image133.png" /><Relationship Id="rId94" Type="http://schemas.openxmlformats.org/officeDocument/2006/relationships/image" Target="../media/image175.png" /><Relationship Id="rId148" Type="http://schemas.openxmlformats.org/officeDocument/2006/relationships/image" Target="../media/image229.png" /><Relationship Id="rId355" Type="http://schemas.openxmlformats.org/officeDocument/2006/relationships/image" Target="../media/image436.png" /><Relationship Id="rId397" Type="http://schemas.openxmlformats.org/officeDocument/2006/relationships/image" Target="../media/image478.png" /><Relationship Id="rId520" Type="http://schemas.openxmlformats.org/officeDocument/2006/relationships/image" Target="../media/image601.png" /><Relationship Id="rId562" Type="http://schemas.openxmlformats.org/officeDocument/2006/relationships/image" Target="../media/image643.png" /><Relationship Id="rId618" Type="http://schemas.openxmlformats.org/officeDocument/2006/relationships/image" Target="../media/image699.png" /><Relationship Id="rId825" Type="http://schemas.openxmlformats.org/officeDocument/2006/relationships/image" Target="../media/image906.png" /><Relationship Id="rId215" Type="http://schemas.openxmlformats.org/officeDocument/2006/relationships/image" Target="../media/image296.png" /><Relationship Id="rId257" Type="http://schemas.openxmlformats.org/officeDocument/2006/relationships/image" Target="../media/image338.png" /><Relationship Id="rId422" Type="http://schemas.openxmlformats.org/officeDocument/2006/relationships/image" Target="../media/image503.png" /><Relationship Id="rId464" Type="http://schemas.openxmlformats.org/officeDocument/2006/relationships/image" Target="../media/image545.png" /><Relationship Id="rId867" Type="http://schemas.openxmlformats.org/officeDocument/2006/relationships/image" Target="../media/image948.png" /><Relationship Id="rId299" Type="http://schemas.openxmlformats.org/officeDocument/2006/relationships/image" Target="../media/image380.png" /><Relationship Id="rId727" Type="http://schemas.openxmlformats.org/officeDocument/2006/relationships/image" Target="../media/image808.png" /><Relationship Id="rId934" Type="http://schemas.openxmlformats.org/officeDocument/2006/relationships/image" Target="../media/image1015.png" /><Relationship Id="rId63" Type="http://schemas.openxmlformats.org/officeDocument/2006/relationships/image" Target="../media/image144.png" /><Relationship Id="rId159" Type="http://schemas.openxmlformats.org/officeDocument/2006/relationships/image" Target="../media/image240.png" /><Relationship Id="rId366" Type="http://schemas.openxmlformats.org/officeDocument/2006/relationships/image" Target="../media/image447.png" /><Relationship Id="rId573" Type="http://schemas.openxmlformats.org/officeDocument/2006/relationships/image" Target="../media/image654.png" /><Relationship Id="rId780" Type="http://schemas.openxmlformats.org/officeDocument/2006/relationships/image" Target="../media/image861.png" /><Relationship Id="rId226" Type="http://schemas.openxmlformats.org/officeDocument/2006/relationships/image" Target="../media/image307.png" /><Relationship Id="rId433" Type="http://schemas.openxmlformats.org/officeDocument/2006/relationships/image" Target="../media/image514.png" /><Relationship Id="rId878" Type="http://schemas.openxmlformats.org/officeDocument/2006/relationships/image" Target="../media/image959.png" /><Relationship Id="rId640" Type="http://schemas.openxmlformats.org/officeDocument/2006/relationships/image" Target="../media/image721.png" /><Relationship Id="rId738" Type="http://schemas.openxmlformats.org/officeDocument/2006/relationships/image" Target="../media/image819.png" /><Relationship Id="rId945" Type="http://schemas.openxmlformats.org/officeDocument/2006/relationships/image" Target="../media/image1026.png" /><Relationship Id="rId74" Type="http://schemas.openxmlformats.org/officeDocument/2006/relationships/image" Target="../media/image155.png" /><Relationship Id="rId377" Type="http://schemas.openxmlformats.org/officeDocument/2006/relationships/image" Target="../media/image458.png" /><Relationship Id="rId500" Type="http://schemas.openxmlformats.org/officeDocument/2006/relationships/image" Target="../media/image581.png" /><Relationship Id="rId584" Type="http://schemas.openxmlformats.org/officeDocument/2006/relationships/image" Target="../media/image665.png" /><Relationship Id="rId805" Type="http://schemas.openxmlformats.org/officeDocument/2006/relationships/image" Target="../media/image886.png" /><Relationship Id="rId5" Type="http://schemas.openxmlformats.org/officeDocument/2006/relationships/image" Target="../media/image86.png" /><Relationship Id="rId237" Type="http://schemas.openxmlformats.org/officeDocument/2006/relationships/image" Target="../media/image318.png" /><Relationship Id="rId791" Type="http://schemas.openxmlformats.org/officeDocument/2006/relationships/image" Target="../media/image872.png" /><Relationship Id="rId889" Type="http://schemas.openxmlformats.org/officeDocument/2006/relationships/image" Target="../media/image970.png" /><Relationship Id="rId444" Type="http://schemas.openxmlformats.org/officeDocument/2006/relationships/image" Target="../media/image525.png" /><Relationship Id="rId651" Type="http://schemas.openxmlformats.org/officeDocument/2006/relationships/image" Target="../media/image732.png" /><Relationship Id="rId749" Type="http://schemas.openxmlformats.org/officeDocument/2006/relationships/image" Target="../media/image830.png" /><Relationship Id="rId290" Type="http://schemas.openxmlformats.org/officeDocument/2006/relationships/image" Target="../media/image371.png" /><Relationship Id="rId304" Type="http://schemas.openxmlformats.org/officeDocument/2006/relationships/image" Target="../media/image385.png" /><Relationship Id="rId388" Type="http://schemas.openxmlformats.org/officeDocument/2006/relationships/image" Target="../media/image469.png" /><Relationship Id="rId511" Type="http://schemas.openxmlformats.org/officeDocument/2006/relationships/image" Target="../media/image592.png" /><Relationship Id="rId609" Type="http://schemas.openxmlformats.org/officeDocument/2006/relationships/image" Target="../media/image690.png" /><Relationship Id="rId956" Type="http://schemas.openxmlformats.org/officeDocument/2006/relationships/image" Target="../media/image1037.png" /><Relationship Id="rId85" Type="http://schemas.openxmlformats.org/officeDocument/2006/relationships/image" Target="../media/image166.png" /><Relationship Id="rId150" Type="http://schemas.openxmlformats.org/officeDocument/2006/relationships/image" Target="../media/image231.png" /><Relationship Id="rId595" Type="http://schemas.openxmlformats.org/officeDocument/2006/relationships/image" Target="../media/image676.png" /><Relationship Id="rId816" Type="http://schemas.openxmlformats.org/officeDocument/2006/relationships/image" Target="../media/image897.png" /><Relationship Id="rId248" Type="http://schemas.openxmlformats.org/officeDocument/2006/relationships/image" Target="../media/image329.png" /><Relationship Id="rId455" Type="http://schemas.openxmlformats.org/officeDocument/2006/relationships/image" Target="../media/image536.png" /><Relationship Id="rId662" Type="http://schemas.openxmlformats.org/officeDocument/2006/relationships/image" Target="../media/image743.png" /><Relationship Id="rId12" Type="http://schemas.openxmlformats.org/officeDocument/2006/relationships/image" Target="../media/image93.png" /><Relationship Id="rId108" Type="http://schemas.openxmlformats.org/officeDocument/2006/relationships/image" Target="../media/image189.png" /><Relationship Id="rId315" Type="http://schemas.openxmlformats.org/officeDocument/2006/relationships/image" Target="../media/image396.png" /><Relationship Id="rId522" Type="http://schemas.openxmlformats.org/officeDocument/2006/relationships/image" Target="../media/image603.png" /><Relationship Id="rId96" Type="http://schemas.openxmlformats.org/officeDocument/2006/relationships/image" Target="../media/image177.png" /><Relationship Id="rId161" Type="http://schemas.openxmlformats.org/officeDocument/2006/relationships/image" Target="../media/image242.png" /><Relationship Id="rId399" Type="http://schemas.openxmlformats.org/officeDocument/2006/relationships/image" Target="../media/image480.png" /><Relationship Id="rId827" Type="http://schemas.openxmlformats.org/officeDocument/2006/relationships/image" Target="../media/image908.png" /><Relationship Id="rId259" Type="http://schemas.openxmlformats.org/officeDocument/2006/relationships/image" Target="../media/image340.png" /><Relationship Id="rId466" Type="http://schemas.openxmlformats.org/officeDocument/2006/relationships/image" Target="../media/image547.png" /><Relationship Id="rId673" Type="http://schemas.openxmlformats.org/officeDocument/2006/relationships/image" Target="../media/image754.png" /><Relationship Id="rId880" Type="http://schemas.openxmlformats.org/officeDocument/2006/relationships/image" Target="../media/image961.png" /><Relationship Id="rId23" Type="http://schemas.openxmlformats.org/officeDocument/2006/relationships/image" Target="../media/image104.png" /><Relationship Id="rId119" Type="http://schemas.openxmlformats.org/officeDocument/2006/relationships/image" Target="../media/image200.png" /><Relationship Id="rId326" Type="http://schemas.openxmlformats.org/officeDocument/2006/relationships/image" Target="../media/image407.png" /><Relationship Id="rId533" Type="http://schemas.openxmlformats.org/officeDocument/2006/relationships/image" Target="../media/image614.png" /><Relationship Id="rId740" Type="http://schemas.openxmlformats.org/officeDocument/2006/relationships/image" Target="../media/image821.png" /><Relationship Id="rId838" Type="http://schemas.openxmlformats.org/officeDocument/2006/relationships/image" Target="../media/image919.png" /><Relationship Id="rId172" Type="http://schemas.openxmlformats.org/officeDocument/2006/relationships/image" Target="../media/image253.png" /><Relationship Id="rId477" Type="http://schemas.openxmlformats.org/officeDocument/2006/relationships/image" Target="../media/image558.png" /><Relationship Id="rId600" Type="http://schemas.openxmlformats.org/officeDocument/2006/relationships/image" Target="../media/image681.png" /><Relationship Id="rId684" Type="http://schemas.openxmlformats.org/officeDocument/2006/relationships/image" Target="../media/image765.png" /><Relationship Id="rId337" Type="http://schemas.openxmlformats.org/officeDocument/2006/relationships/image" Target="../media/image418.png" /><Relationship Id="rId891" Type="http://schemas.openxmlformats.org/officeDocument/2006/relationships/image" Target="../media/image972.png" /><Relationship Id="rId905" Type="http://schemas.openxmlformats.org/officeDocument/2006/relationships/image" Target="../media/image986.png" /><Relationship Id="rId34" Type="http://schemas.openxmlformats.org/officeDocument/2006/relationships/image" Target="../media/image115.png" /><Relationship Id="rId544" Type="http://schemas.openxmlformats.org/officeDocument/2006/relationships/image" Target="../media/image625.png" /><Relationship Id="rId751" Type="http://schemas.openxmlformats.org/officeDocument/2006/relationships/image" Target="../media/image832.png" /><Relationship Id="rId849" Type="http://schemas.openxmlformats.org/officeDocument/2006/relationships/image" Target="../media/image930.png" /><Relationship Id="rId183" Type="http://schemas.openxmlformats.org/officeDocument/2006/relationships/image" Target="../media/image264.png" /><Relationship Id="rId390" Type="http://schemas.openxmlformats.org/officeDocument/2006/relationships/image" Target="../media/image471.png" /><Relationship Id="rId404" Type="http://schemas.openxmlformats.org/officeDocument/2006/relationships/image" Target="../media/image485.png" /><Relationship Id="rId611" Type="http://schemas.openxmlformats.org/officeDocument/2006/relationships/image" Target="../media/image692.png" /><Relationship Id="rId250" Type="http://schemas.openxmlformats.org/officeDocument/2006/relationships/image" Target="../media/image331.png" /><Relationship Id="rId488" Type="http://schemas.openxmlformats.org/officeDocument/2006/relationships/image" Target="../media/image569.png" /><Relationship Id="rId695" Type="http://schemas.openxmlformats.org/officeDocument/2006/relationships/image" Target="../media/image776.png" /><Relationship Id="rId709" Type="http://schemas.openxmlformats.org/officeDocument/2006/relationships/image" Target="../media/image790.png" /><Relationship Id="rId916" Type="http://schemas.openxmlformats.org/officeDocument/2006/relationships/image" Target="../media/image997.png" /><Relationship Id="rId45" Type="http://schemas.openxmlformats.org/officeDocument/2006/relationships/image" Target="../media/image126.png" /><Relationship Id="rId110" Type="http://schemas.openxmlformats.org/officeDocument/2006/relationships/image" Target="../media/image191.png" /><Relationship Id="rId348" Type="http://schemas.openxmlformats.org/officeDocument/2006/relationships/image" Target="../media/image429.png" /><Relationship Id="rId555" Type="http://schemas.openxmlformats.org/officeDocument/2006/relationships/image" Target="../media/image636.png" /><Relationship Id="rId762" Type="http://schemas.openxmlformats.org/officeDocument/2006/relationships/image" Target="../media/image843.png" /><Relationship Id="rId194" Type="http://schemas.openxmlformats.org/officeDocument/2006/relationships/image" Target="../media/image275.png" /><Relationship Id="rId208" Type="http://schemas.openxmlformats.org/officeDocument/2006/relationships/image" Target="../media/image289.png" /><Relationship Id="rId415" Type="http://schemas.openxmlformats.org/officeDocument/2006/relationships/image" Target="../media/image496.png" /><Relationship Id="rId622" Type="http://schemas.openxmlformats.org/officeDocument/2006/relationships/image" Target="../media/image703.png" /><Relationship Id="rId261" Type="http://schemas.openxmlformats.org/officeDocument/2006/relationships/image" Target="../media/image342.png" /><Relationship Id="rId499" Type="http://schemas.openxmlformats.org/officeDocument/2006/relationships/image" Target="../media/image580.png" /><Relationship Id="rId927" Type="http://schemas.openxmlformats.org/officeDocument/2006/relationships/image" Target="../media/image1008.png" /><Relationship Id="rId56" Type="http://schemas.openxmlformats.org/officeDocument/2006/relationships/image" Target="../media/image137.png" /><Relationship Id="rId359" Type="http://schemas.openxmlformats.org/officeDocument/2006/relationships/image" Target="../media/image440.png" /><Relationship Id="rId566" Type="http://schemas.openxmlformats.org/officeDocument/2006/relationships/image" Target="../media/image647.png" /><Relationship Id="rId773" Type="http://schemas.openxmlformats.org/officeDocument/2006/relationships/image" Target="../media/image854.png" /><Relationship Id="rId121" Type="http://schemas.openxmlformats.org/officeDocument/2006/relationships/image" Target="../media/image202.png" /><Relationship Id="rId219" Type="http://schemas.openxmlformats.org/officeDocument/2006/relationships/image" Target="../media/image300.png" /><Relationship Id="rId426" Type="http://schemas.openxmlformats.org/officeDocument/2006/relationships/image" Target="../media/image507.png" /><Relationship Id="rId633" Type="http://schemas.openxmlformats.org/officeDocument/2006/relationships/image" Target="../media/image714.png" /><Relationship Id="rId840" Type="http://schemas.openxmlformats.org/officeDocument/2006/relationships/image" Target="../media/image921.png" /><Relationship Id="rId938" Type="http://schemas.openxmlformats.org/officeDocument/2006/relationships/image" Target="../media/image1019.png" /><Relationship Id="rId67" Type="http://schemas.openxmlformats.org/officeDocument/2006/relationships/image" Target="../media/image148.png" /><Relationship Id="rId272" Type="http://schemas.openxmlformats.org/officeDocument/2006/relationships/image" Target="../media/image353.png" /><Relationship Id="rId577" Type="http://schemas.openxmlformats.org/officeDocument/2006/relationships/image" Target="../media/image658.png" /><Relationship Id="rId700" Type="http://schemas.openxmlformats.org/officeDocument/2006/relationships/image" Target="../media/image781.png" /><Relationship Id="rId132" Type="http://schemas.openxmlformats.org/officeDocument/2006/relationships/image" Target="../media/image213.png" /><Relationship Id="rId784" Type="http://schemas.openxmlformats.org/officeDocument/2006/relationships/image" Target="../media/image865.png" /><Relationship Id="rId437" Type="http://schemas.openxmlformats.org/officeDocument/2006/relationships/image" Target="../media/image518.png" /><Relationship Id="rId644" Type="http://schemas.openxmlformats.org/officeDocument/2006/relationships/image" Target="../media/image725.png" /><Relationship Id="rId851" Type="http://schemas.openxmlformats.org/officeDocument/2006/relationships/image" Target="../media/image932.png" /><Relationship Id="rId283" Type="http://schemas.openxmlformats.org/officeDocument/2006/relationships/image" Target="../media/image364.png" /><Relationship Id="rId490" Type="http://schemas.openxmlformats.org/officeDocument/2006/relationships/image" Target="../media/image571.png" /><Relationship Id="rId504" Type="http://schemas.openxmlformats.org/officeDocument/2006/relationships/image" Target="../media/image585.png" /><Relationship Id="rId711" Type="http://schemas.openxmlformats.org/officeDocument/2006/relationships/image" Target="../media/image792.png" /><Relationship Id="rId949" Type="http://schemas.openxmlformats.org/officeDocument/2006/relationships/image" Target="../media/image1030.png" /><Relationship Id="rId78" Type="http://schemas.openxmlformats.org/officeDocument/2006/relationships/image" Target="../media/image159.png" /><Relationship Id="rId143" Type="http://schemas.openxmlformats.org/officeDocument/2006/relationships/image" Target="../media/image224.png" /><Relationship Id="rId350" Type="http://schemas.openxmlformats.org/officeDocument/2006/relationships/image" Target="../media/image431.png" /><Relationship Id="rId588" Type="http://schemas.openxmlformats.org/officeDocument/2006/relationships/image" Target="../media/image669.png" /><Relationship Id="rId795" Type="http://schemas.openxmlformats.org/officeDocument/2006/relationships/image" Target="../media/image876.png" /><Relationship Id="rId809" Type="http://schemas.openxmlformats.org/officeDocument/2006/relationships/image" Target="../media/image890.png" /><Relationship Id="rId9" Type="http://schemas.openxmlformats.org/officeDocument/2006/relationships/image" Target="../media/image90.png" /><Relationship Id="rId210" Type="http://schemas.openxmlformats.org/officeDocument/2006/relationships/image" Target="../media/image291.png" /><Relationship Id="rId448" Type="http://schemas.openxmlformats.org/officeDocument/2006/relationships/image" Target="../media/image529.png" /><Relationship Id="rId655" Type="http://schemas.openxmlformats.org/officeDocument/2006/relationships/image" Target="../media/image736.png" /><Relationship Id="rId862" Type="http://schemas.openxmlformats.org/officeDocument/2006/relationships/image" Target="../media/image943.png" /></Relationships>
</file>

<file path=xl/drawings/_rels/drawing137.xml.rels><?xml version="1.0" encoding="UTF-8" standalone="yes"?>
<Relationships xmlns="http://schemas.openxmlformats.org/package/2006/relationships"><Relationship Id="rId2" Type="http://schemas.openxmlformats.org/officeDocument/2006/relationships/image" Target="../media/image1040.png" /><Relationship Id="rId1" Type="http://schemas.openxmlformats.org/officeDocument/2006/relationships/image" Target="../media/image1039.png" /></Relationships>
</file>

<file path=xl/drawings/drawing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3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5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A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C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0E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0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2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4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6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8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A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C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1E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0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2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4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9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B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D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2F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1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3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5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9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B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D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3F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1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3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6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8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A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C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4E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0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2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4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6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8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A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C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5E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0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2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4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9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B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D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6F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1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3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5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9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B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D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7F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81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83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85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3" name="Picture 15">
          <a:extLst>
            <a:ext uri="{FF2B5EF4-FFF2-40B4-BE49-F238E27FC236}">
              <a16:creationId xmlns:a16="http://schemas.microsoft.com/office/drawing/2014/main" id="{00000000-0008-0000-8700-000035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12</xdr:col>
      <xdr:colOff>2020570</xdr:colOff>
      <xdr:row>0</xdr:row>
      <xdr:rowOff>1270</xdr:rowOff>
    </xdr:from>
    <xdr:to>
      <xdr:col>14</xdr:col>
      <xdr:colOff>41910</xdr:colOff>
      <xdr:row>2</xdr:row>
      <xdr:rowOff>45085</xdr:rowOff>
    </xdr:to>
    <xdr:pic>
      <xdr:nvPicPr>
        <xdr:cNvPr id="2" name="图片 1" descr="7ae054d913a6a8141d6a032e9c43607">
          <a:extLst>
            <a:ext uri="{FF2B5EF4-FFF2-40B4-BE49-F238E27FC236}">
              <a16:creationId xmlns:a16="http://schemas.microsoft.com/office/drawing/2014/main" id="{00000000-0008-0000-8800-000002000000}"/>
            </a:ext>
          </a:extLst>
        </xdr:cNvPr>
        <xdr:cNvPicPr>
          <a:picLocks noChangeAspect="1"/>
        </xdr:cNvPicPr>
      </xdr:nvPicPr>
      <xdr:blipFill>
        <a:blip xmlns:r="http://schemas.openxmlformats.org/officeDocument/2006/relationships" r:embed="rId1"/>
        <a:stretch>
          <a:fillRect/>
        </a:stretch>
      </xdr:blipFill>
      <xdr:spPr>
        <a:xfrm>
          <a:off x="14979015" y="1270"/>
          <a:ext cx="1080135" cy="972185"/>
        </a:xfrm>
        <a:prstGeom prst="rect">
          <a:avLst/>
        </a:prstGeom>
      </xdr:spPr>
    </xdr:pic>
    <xdr:clientData/>
  </xdr:twoCellAnchor>
  <xdr:twoCellAnchor editAs="oneCell">
    <xdr:from>
      <xdr:col>0</xdr:col>
      <xdr:colOff>165735</xdr:colOff>
      <xdr:row>354</xdr:row>
      <xdr:rowOff>111125</xdr:rowOff>
    </xdr:from>
    <xdr:to>
      <xdr:col>0</xdr:col>
      <xdr:colOff>2110740</xdr:colOff>
      <xdr:row>354</xdr:row>
      <xdr:rowOff>1948815</xdr:rowOff>
    </xdr:to>
    <xdr:pic>
      <xdr:nvPicPr>
        <xdr:cNvPr id="7" name="图片 6">
          <a:extLst>
            <a:ext uri="{FF2B5EF4-FFF2-40B4-BE49-F238E27FC236}">
              <a16:creationId xmlns:a16="http://schemas.microsoft.com/office/drawing/2014/main" id="{00000000-0008-0000-8800-000007000000}"/>
            </a:ext>
          </a:extLst>
        </xdr:cNvPr>
        <xdr:cNvPicPr>
          <a:picLocks noChangeAspect="1"/>
        </xdr:cNvPicPr>
      </xdr:nvPicPr>
      <xdr:blipFill>
        <a:blip xmlns:r="http://schemas.openxmlformats.org/officeDocument/2006/relationships" r:embed="rId2"/>
        <a:stretch>
          <a:fillRect/>
        </a:stretch>
      </xdr:blipFill>
      <xdr:spPr>
        <a:xfrm>
          <a:off x="165735" y="560512595"/>
          <a:ext cx="1945005" cy="1837690"/>
        </a:xfrm>
        <a:prstGeom prst="rect">
          <a:avLst/>
        </a:prstGeom>
        <a:noFill/>
        <a:ln w="9525">
          <a:noFill/>
        </a:ln>
      </xdr:spPr>
    </xdr:pic>
    <xdr:clientData/>
  </xdr:twoCellAnchor>
  <xdr:twoCellAnchor editAs="oneCell">
    <xdr:from>
      <xdr:col>0</xdr:col>
      <xdr:colOff>170180</xdr:colOff>
      <xdr:row>353</xdr:row>
      <xdr:rowOff>113030</xdr:rowOff>
    </xdr:from>
    <xdr:to>
      <xdr:col>0</xdr:col>
      <xdr:colOff>2115185</xdr:colOff>
      <xdr:row>353</xdr:row>
      <xdr:rowOff>1846580</xdr:rowOff>
    </xdr:to>
    <xdr:pic>
      <xdr:nvPicPr>
        <xdr:cNvPr id="8" name="图片 7">
          <a:extLst>
            <a:ext uri="{FF2B5EF4-FFF2-40B4-BE49-F238E27FC236}">
              <a16:creationId xmlns:a16="http://schemas.microsoft.com/office/drawing/2014/main" id="{00000000-0008-0000-8800-000008000000}"/>
            </a:ext>
          </a:extLst>
        </xdr:cNvPr>
        <xdr:cNvPicPr>
          <a:picLocks noChangeAspect="1"/>
        </xdr:cNvPicPr>
      </xdr:nvPicPr>
      <xdr:blipFill>
        <a:blip xmlns:r="http://schemas.openxmlformats.org/officeDocument/2006/relationships" r:embed="rId3"/>
        <a:stretch>
          <a:fillRect/>
        </a:stretch>
      </xdr:blipFill>
      <xdr:spPr>
        <a:xfrm>
          <a:off x="170180" y="558495200"/>
          <a:ext cx="1945005" cy="1733550"/>
        </a:xfrm>
        <a:prstGeom prst="rect">
          <a:avLst/>
        </a:prstGeom>
        <a:noFill/>
        <a:ln w="9525">
          <a:noFill/>
        </a:ln>
      </xdr:spPr>
    </xdr:pic>
    <xdr:clientData/>
  </xdr:twoCellAnchor>
  <xdr:twoCellAnchor editAs="oneCell">
    <xdr:from>
      <xdr:col>0</xdr:col>
      <xdr:colOff>120015</xdr:colOff>
      <xdr:row>352</xdr:row>
      <xdr:rowOff>30480</xdr:rowOff>
    </xdr:from>
    <xdr:to>
      <xdr:col>0</xdr:col>
      <xdr:colOff>2066290</xdr:colOff>
      <xdr:row>352</xdr:row>
      <xdr:rowOff>1972310</xdr:rowOff>
    </xdr:to>
    <xdr:pic>
      <xdr:nvPicPr>
        <xdr:cNvPr id="9" name="图片 8">
          <a:extLst>
            <a:ext uri="{FF2B5EF4-FFF2-40B4-BE49-F238E27FC236}">
              <a16:creationId xmlns:a16="http://schemas.microsoft.com/office/drawing/2014/main" id="{00000000-0008-0000-8800-000009000000}"/>
            </a:ext>
          </a:extLst>
        </xdr:cNvPr>
        <xdr:cNvPicPr>
          <a:picLocks noChangeAspect="1"/>
        </xdr:cNvPicPr>
      </xdr:nvPicPr>
      <xdr:blipFill>
        <a:blip xmlns:r="http://schemas.openxmlformats.org/officeDocument/2006/relationships" r:embed="rId4"/>
        <a:stretch>
          <a:fillRect/>
        </a:stretch>
      </xdr:blipFill>
      <xdr:spPr>
        <a:xfrm>
          <a:off x="120015" y="556393350"/>
          <a:ext cx="1946275" cy="1941830"/>
        </a:xfrm>
        <a:prstGeom prst="rect">
          <a:avLst/>
        </a:prstGeom>
        <a:noFill/>
        <a:ln w="9525">
          <a:noFill/>
        </a:ln>
      </xdr:spPr>
    </xdr:pic>
    <xdr:clientData/>
  </xdr:twoCellAnchor>
  <xdr:twoCellAnchor editAs="oneCell">
    <xdr:from>
      <xdr:col>0</xdr:col>
      <xdr:colOff>180340</xdr:colOff>
      <xdr:row>351</xdr:row>
      <xdr:rowOff>57150</xdr:rowOff>
    </xdr:from>
    <xdr:to>
      <xdr:col>0</xdr:col>
      <xdr:colOff>2089785</xdr:colOff>
      <xdr:row>351</xdr:row>
      <xdr:rowOff>1920875</xdr:rowOff>
    </xdr:to>
    <xdr:pic>
      <xdr:nvPicPr>
        <xdr:cNvPr id="10" name="图片 9">
          <a:extLst>
            <a:ext uri="{FF2B5EF4-FFF2-40B4-BE49-F238E27FC236}">
              <a16:creationId xmlns:a16="http://schemas.microsoft.com/office/drawing/2014/main" id="{00000000-0008-0000-8800-00000A000000}"/>
            </a:ext>
          </a:extLst>
        </xdr:cNvPr>
        <xdr:cNvPicPr>
          <a:picLocks noChangeAspect="1"/>
        </xdr:cNvPicPr>
      </xdr:nvPicPr>
      <xdr:blipFill>
        <a:blip xmlns:r="http://schemas.openxmlformats.org/officeDocument/2006/relationships" r:embed="rId5"/>
        <a:stretch>
          <a:fillRect/>
        </a:stretch>
      </xdr:blipFill>
      <xdr:spPr>
        <a:xfrm>
          <a:off x="180340" y="554400720"/>
          <a:ext cx="1909445" cy="1863725"/>
        </a:xfrm>
        <a:prstGeom prst="rect">
          <a:avLst/>
        </a:prstGeom>
        <a:noFill/>
        <a:ln w="9525">
          <a:noFill/>
        </a:ln>
      </xdr:spPr>
    </xdr:pic>
    <xdr:clientData/>
  </xdr:twoCellAnchor>
  <xdr:twoCellAnchor editAs="oneCell">
    <xdr:from>
      <xdr:col>0</xdr:col>
      <xdr:colOff>163830</xdr:colOff>
      <xdr:row>359</xdr:row>
      <xdr:rowOff>78105</xdr:rowOff>
    </xdr:from>
    <xdr:to>
      <xdr:col>0</xdr:col>
      <xdr:colOff>2127250</xdr:colOff>
      <xdr:row>359</xdr:row>
      <xdr:rowOff>1924685</xdr:rowOff>
    </xdr:to>
    <xdr:pic>
      <xdr:nvPicPr>
        <xdr:cNvPr id="13" name="图片 12">
          <a:extLst>
            <a:ext uri="{FF2B5EF4-FFF2-40B4-BE49-F238E27FC236}">
              <a16:creationId xmlns:a16="http://schemas.microsoft.com/office/drawing/2014/main" id="{00000000-0008-0000-8800-00000D000000}"/>
            </a:ext>
          </a:extLst>
        </xdr:cNvPr>
        <xdr:cNvPicPr>
          <a:picLocks noChangeAspect="1"/>
        </xdr:cNvPicPr>
      </xdr:nvPicPr>
      <xdr:blipFill>
        <a:blip xmlns:r="http://schemas.openxmlformats.org/officeDocument/2006/relationships" r:embed="rId6"/>
        <a:stretch>
          <a:fillRect/>
        </a:stretch>
      </xdr:blipFill>
      <xdr:spPr>
        <a:xfrm>
          <a:off x="163830" y="570576075"/>
          <a:ext cx="1963420" cy="1846580"/>
        </a:xfrm>
        <a:prstGeom prst="rect">
          <a:avLst/>
        </a:prstGeom>
        <a:noFill/>
        <a:ln w="9525">
          <a:noFill/>
        </a:ln>
      </xdr:spPr>
    </xdr:pic>
    <xdr:clientData/>
  </xdr:twoCellAnchor>
  <xdr:twoCellAnchor editAs="oneCell">
    <xdr:from>
      <xdr:col>0</xdr:col>
      <xdr:colOff>186055</xdr:colOff>
      <xdr:row>355</xdr:row>
      <xdr:rowOff>103505</xdr:rowOff>
    </xdr:from>
    <xdr:to>
      <xdr:col>0</xdr:col>
      <xdr:colOff>2079625</xdr:colOff>
      <xdr:row>355</xdr:row>
      <xdr:rowOff>1958975</xdr:rowOff>
    </xdr:to>
    <xdr:pic>
      <xdr:nvPicPr>
        <xdr:cNvPr id="14" name="图片 13">
          <a:extLst>
            <a:ext uri="{FF2B5EF4-FFF2-40B4-BE49-F238E27FC236}">
              <a16:creationId xmlns:a16="http://schemas.microsoft.com/office/drawing/2014/main" id="{00000000-0008-0000-8800-00000E000000}"/>
            </a:ext>
          </a:extLst>
        </xdr:cNvPr>
        <xdr:cNvPicPr>
          <a:picLocks noChangeAspect="1"/>
        </xdr:cNvPicPr>
      </xdr:nvPicPr>
      <xdr:blipFill>
        <a:blip xmlns:r="http://schemas.openxmlformats.org/officeDocument/2006/relationships" r:embed="rId7"/>
        <a:stretch>
          <a:fillRect/>
        </a:stretch>
      </xdr:blipFill>
      <xdr:spPr>
        <a:xfrm>
          <a:off x="186055" y="562524275"/>
          <a:ext cx="1893570" cy="1855470"/>
        </a:xfrm>
        <a:prstGeom prst="rect">
          <a:avLst/>
        </a:prstGeom>
        <a:noFill/>
        <a:ln w="9525">
          <a:noFill/>
        </a:ln>
      </xdr:spPr>
    </xdr:pic>
    <xdr:clientData/>
  </xdr:twoCellAnchor>
  <xdr:twoCellAnchor editAs="oneCell">
    <xdr:from>
      <xdr:col>0</xdr:col>
      <xdr:colOff>166370</xdr:colOff>
      <xdr:row>357</xdr:row>
      <xdr:rowOff>113030</xdr:rowOff>
    </xdr:from>
    <xdr:to>
      <xdr:col>0</xdr:col>
      <xdr:colOff>2007870</xdr:colOff>
      <xdr:row>357</xdr:row>
      <xdr:rowOff>1873250</xdr:rowOff>
    </xdr:to>
    <xdr:pic>
      <xdr:nvPicPr>
        <xdr:cNvPr id="15" name="图片 14">
          <a:extLst>
            <a:ext uri="{FF2B5EF4-FFF2-40B4-BE49-F238E27FC236}">
              <a16:creationId xmlns:a16="http://schemas.microsoft.com/office/drawing/2014/main" id="{00000000-0008-0000-8800-00000F000000}"/>
            </a:ext>
          </a:extLst>
        </xdr:cNvPr>
        <xdr:cNvPicPr>
          <a:picLocks noChangeAspect="1"/>
        </xdr:cNvPicPr>
      </xdr:nvPicPr>
      <xdr:blipFill>
        <a:blip xmlns:r="http://schemas.openxmlformats.org/officeDocument/2006/relationships" r:embed="rId8"/>
        <a:stretch>
          <a:fillRect/>
        </a:stretch>
      </xdr:blipFill>
      <xdr:spPr>
        <a:xfrm>
          <a:off x="166370" y="566572400"/>
          <a:ext cx="1841500" cy="1760220"/>
        </a:xfrm>
        <a:prstGeom prst="rect">
          <a:avLst/>
        </a:prstGeom>
        <a:noFill/>
        <a:ln w="9525">
          <a:noFill/>
        </a:ln>
      </xdr:spPr>
    </xdr:pic>
    <xdr:clientData/>
  </xdr:twoCellAnchor>
  <xdr:twoCellAnchor editAs="oneCell">
    <xdr:from>
      <xdr:col>0</xdr:col>
      <xdr:colOff>224155</xdr:colOff>
      <xdr:row>358</xdr:row>
      <xdr:rowOff>73660</xdr:rowOff>
    </xdr:from>
    <xdr:to>
      <xdr:col>0</xdr:col>
      <xdr:colOff>2101215</xdr:colOff>
      <xdr:row>358</xdr:row>
      <xdr:rowOff>1998345</xdr:rowOff>
    </xdr:to>
    <xdr:pic>
      <xdr:nvPicPr>
        <xdr:cNvPr id="16" name="图片 15">
          <a:extLst>
            <a:ext uri="{FF2B5EF4-FFF2-40B4-BE49-F238E27FC236}">
              <a16:creationId xmlns:a16="http://schemas.microsoft.com/office/drawing/2014/main" id="{00000000-0008-0000-8800-000010000000}"/>
            </a:ext>
          </a:extLst>
        </xdr:cNvPr>
        <xdr:cNvPicPr>
          <a:picLocks noChangeAspect="1"/>
        </xdr:cNvPicPr>
      </xdr:nvPicPr>
      <xdr:blipFill>
        <a:blip xmlns:r="http://schemas.openxmlformats.org/officeDocument/2006/relationships" r:embed="rId9"/>
        <a:stretch>
          <a:fillRect/>
        </a:stretch>
      </xdr:blipFill>
      <xdr:spPr>
        <a:xfrm>
          <a:off x="224155" y="568552330"/>
          <a:ext cx="1877060" cy="1924685"/>
        </a:xfrm>
        <a:prstGeom prst="rect">
          <a:avLst/>
        </a:prstGeom>
        <a:noFill/>
        <a:ln w="9525">
          <a:noFill/>
        </a:ln>
      </xdr:spPr>
    </xdr:pic>
    <xdr:clientData/>
  </xdr:twoCellAnchor>
  <xdr:twoCellAnchor editAs="oneCell">
    <xdr:from>
      <xdr:col>0</xdr:col>
      <xdr:colOff>166370</xdr:colOff>
      <xdr:row>356</xdr:row>
      <xdr:rowOff>80010</xdr:rowOff>
    </xdr:from>
    <xdr:to>
      <xdr:col>0</xdr:col>
      <xdr:colOff>2060575</xdr:colOff>
      <xdr:row>356</xdr:row>
      <xdr:rowOff>1986915</xdr:rowOff>
    </xdr:to>
    <xdr:pic>
      <xdr:nvPicPr>
        <xdr:cNvPr id="17" name="图片 16">
          <a:extLst>
            <a:ext uri="{FF2B5EF4-FFF2-40B4-BE49-F238E27FC236}">
              <a16:creationId xmlns:a16="http://schemas.microsoft.com/office/drawing/2014/main" id="{00000000-0008-0000-8800-000011000000}"/>
            </a:ext>
          </a:extLst>
        </xdr:cNvPr>
        <xdr:cNvPicPr>
          <a:picLocks noChangeAspect="1"/>
        </xdr:cNvPicPr>
      </xdr:nvPicPr>
      <xdr:blipFill>
        <a:blip xmlns:r="http://schemas.openxmlformats.org/officeDocument/2006/relationships" r:embed="rId10"/>
        <a:stretch>
          <a:fillRect/>
        </a:stretch>
      </xdr:blipFill>
      <xdr:spPr>
        <a:xfrm>
          <a:off x="166370" y="564520080"/>
          <a:ext cx="1894205" cy="1906905"/>
        </a:xfrm>
        <a:prstGeom prst="rect">
          <a:avLst/>
        </a:prstGeom>
        <a:noFill/>
        <a:ln w="9525">
          <a:noFill/>
        </a:ln>
      </xdr:spPr>
    </xdr:pic>
    <xdr:clientData/>
  </xdr:twoCellAnchor>
  <xdr:twoCellAnchor editAs="oneCell">
    <xdr:from>
      <xdr:col>0</xdr:col>
      <xdr:colOff>147955</xdr:colOff>
      <xdr:row>360</xdr:row>
      <xdr:rowOff>26035</xdr:rowOff>
    </xdr:from>
    <xdr:to>
      <xdr:col>0</xdr:col>
      <xdr:colOff>1954530</xdr:colOff>
      <xdr:row>360</xdr:row>
      <xdr:rowOff>1898650</xdr:rowOff>
    </xdr:to>
    <xdr:pic>
      <xdr:nvPicPr>
        <xdr:cNvPr id="18" name="图片 17">
          <a:extLst>
            <a:ext uri="{FF2B5EF4-FFF2-40B4-BE49-F238E27FC236}">
              <a16:creationId xmlns:a16="http://schemas.microsoft.com/office/drawing/2014/main" id="{00000000-0008-0000-8800-000012000000}"/>
            </a:ext>
          </a:extLst>
        </xdr:cNvPr>
        <xdr:cNvPicPr>
          <a:picLocks noChangeAspect="1"/>
        </xdr:cNvPicPr>
      </xdr:nvPicPr>
      <xdr:blipFill>
        <a:blip xmlns:r="http://schemas.openxmlformats.org/officeDocument/2006/relationships" r:embed="rId11"/>
        <a:stretch>
          <a:fillRect/>
        </a:stretch>
      </xdr:blipFill>
      <xdr:spPr>
        <a:xfrm>
          <a:off x="147955" y="572543305"/>
          <a:ext cx="1806575" cy="1872615"/>
        </a:xfrm>
        <a:prstGeom prst="rect">
          <a:avLst/>
        </a:prstGeom>
        <a:noFill/>
        <a:ln w="9525">
          <a:noFill/>
        </a:ln>
      </xdr:spPr>
    </xdr:pic>
    <xdr:clientData/>
  </xdr:twoCellAnchor>
  <xdr:twoCellAnchor editAs="oneCell">
    <xdr:from>
      <xdr:col>0</xdr:col>
      <xdr:colOff>147955</xdr:colOff>
      <xdr:row>361</xdr:row>
      <xdr:rowOff>40640</xdr:rowOff>
    </xdr:from>
    <xdr:to>
      <xdr:col>0</xdr:col>
      <xdr:colOff>2162810</xdr:colOff>
      <xdr:row>361</xdr:row>
      <xdr:rowOff>1887220</xdr:rowOff>
    </xdr:to>
    <xdr:pic>
      <xdr:nvPicPr>
        <xdr:cNvPr id="23" name="图片 22">
          <a:extLst>
            <a:ext uri="{FF2B5EF4-FFF2-40B4-BE49-F238E27FC236}">
              <a16:creationId xmlns:a16="http://schemas.microsoft.com/office/drawing/2014/main" id="{00000000-0008-0000-8800-000017000000}"/>
            </a:ext>
          </a:extLst>
        </xdr:cNvPr>
        <xdr:cNvPicPr>
          <a:picLocks noChangeAspect="1"/>
        </xdr:cNvPicPr>
      </xdr:nvPicPr>
      <xdr:blipFill>
        <a:blip xmlns:r="http://schemas.openxmlformats.org/officeDocument/2006/relationships" r:embed="rId12"/>
        <a:stretch>
          <a:fillRect/>
        </a:stretch>
      </xdr:blipFill>
      <xdr:spPr>
        <a:xfrm>
          <a:off x="147955" y="574577210"/>
          <a:ext cx="2014855" cy="1846580"/>
        </a:xfrm>
        <a:prstGeom prst="rect">
          <a:avLst/>
        </a:prstGeom>
        <a:noFill/>
        <a:ln w="9525">
          <a:noFill/>
        </a:ln>
      </xdr:spPr>
    </xdr:pic>
    <xdr:clientData/>
  </xdr:twoCellAnchor>
  <xdr:twoCellAnchor editAs="oneCell">
    <xdr:from>
      <xdr:col>0</xdr:col>
      <xdr:colOff>147955</xdr:colOff>
      <xdr:row>362</xdr:row>
      <xdr:rowOff>23495</xdr:rowOff>
    </xdr:from>
    <xdr:to>
      <xdr:col>0</xdr:col>
      <xdr:colOff>2006600</xdr:colOff>
      <xdr:row>362</xdr:row>
      <xdr:rowOff>2000250</xdr:rowOff>
    </xdr:to>
    <xdr:pic>
      <xdr:nvPicPr>
        <xdr:cNvPr id="24" name="图片 23">
          <a:extLst>
            <a:ext uri="{FF2B5EF4-FFF2-40B4-BE49-F238E27FC236}">
              <a16:creationId xmlns:a16="http://schemas.microsoft.com/office/drawing/2014/main" id="{00000000-0008-0000-8800-000018000000}"/>
            </a:ext>
          </a:extLst>
        </xdr:cNvPr>
        <xdr:cNvPicPr>
          <a:picLocks noChangeAspect="1"/>
        </xdr:cNvPicPr>
      </xdr:nvPicPr>
      <xdr:blipFill>
        <a:blip xmlns:r="http://schemas.openxmlformats.org/officeDocument/2006/relationships" r:embed="rId13"/>
        <a:stretch>
          <a:fillRect/>
        </a:stretch>
      </xdr:blipFill>
      <xdr:spPr>
        <a:xfrm>
          <a:off x="147955" y="576579365"/>
          <a:ext cx="1858645" cy="1976755"/>
        </a:xfrm>
        <a:prstGeom prst="rect">
          <a:avLst/>
        </a:prstGeom>
        <a:noFill/>
        <a:ln w="9525">
          <a:noFill/>
        </a:ln>
      </xdr:spPr>
    </xdr:pic>
    <xdr:clientData/>
  </xdr:twoCellAnchor>
  <xdr:twoCellAnchor editAs="oneCell">
    <xdr:from>
      <xdr:col>0</xdr:col>
      <xdr:colOff>173990</xdr:colOff>
      <xdr:row>363</xdr:row>
      <xdr:rowOff>32385</xdr:rowOff>
    </xdr:from>
    <xdr:to>
      <xdr:col>0</xdr:col>
      <xdr:colOff>2085340</xdr:colOff>
      <xdr:row>363</xdr:row>
      <xdr:rowOff>1957070</xdr:rowOff>
    </xdr:to>
    <xdr:pic>
      <xdr:nvPicPr>
        <xdr:cNvPr id="25" name="图片 24">
          <a:extLst>
            <a:ext uri="{FF2B5EF4-FFF2-40B4-BE49-F238E27FC236}">
              <a16:creationId xmlns:a16="http://schemas.microsoft.com/office/drawing/2014/main" id="{00000000-0008-0000-8800-000019000000}"/>
            </a:ext>
          </a:extLst>
        </xdr:cNvPr>
        <xdr:cNvPicPr>
          <a:picLocks noChangeAspect="1"/>
        </xdr:cNvPicPr>
      </xdr:nvPicPr>
      <xdr:blipFill>
        <a:blip xmlns:r="http://schemas.openxmlformats.org/officeDocument/2006/relationships" r:embed="rId14"/>
        <a:stretch>
          <a:fillRect/>
        </a:stretch>
      </xdr:blipFill>
      <xdr:spPr>
        <a:xfrm>
          <a:off x="173990" y="578607555"/>
          <a:ext cx="1911350" cy="1924685"/>
        </a:xfrm>
        <a:prstGeom prst="rect">
          <a:avLst/>
        </a:prstGeom>
        <a:noFill/>
        <a:ln w="9525">
          <a:noFill/>
        </a:ln>
      </xdr:spPr>
    </xdr:pic>
    <xdr:clientData/>
  </xdr:twoCellAnchor>
  <xdr:twoCellAnchor editAs="oneCell">
    <xdr:from>
      <xdr:col>0</xdr:col>
      <xdr:colOff>95885</xdr:colOff>
      <xdr:row>364</xdr:row>
      <xdr:rowOff>91440</xdr:rowOff>
    </xdr:from>
    <xdr:to>
      <xdr:col>0</xdr:col>
      <xdr:colOff>2162175</xdr:colOff>
      <xdr:row>364</xdr:row>
      <xdr:rowOff>1920875</xdr:rowOff>
    </xdr:to>
    <xdr:pic>
      <xdr:nvPicPr>
        <xdr:cNvPr id="26" name="图片 25">
          <a:extLst>
            <a:ext uri="{FF2B5EF4-FFF2-40B4-BE49-F238E27FC236}">
              <a16:creationId xmlns:a16="http://schemas.microsoft.com/office/drawing/2014/main" id="{00000000-0008-0000-8800-00001A000000}"/>
            </a:ext>
          </a:extLst>
        </xdr:cNvPr>
        <xdr:cNvPicPr>
          <a:picLocks noChangeAspect="1"/>
        </xdr:cNvPicPr>
      </xdr:nvPicPr>
      <xdr:blipFill>
        <a:blip xmlns:r="http://schemas.openxmlformats.org/officeDocument/2006/relationships" r:embed="rId15"/>
        <a:stretch>
          <a:fillRect/>
        </a:stretch>
      </xdr:blipFill>
      <xdr:spPr>
        <a:xfrm>
          <a:off x="95885" y="580685910"/>
          <a:ext cx="2066290" cy="1829435"/>
        </a:xfrm>
        <a:prstGeom prst="rect">
          <a:avLst/>
        </a:prstGeom>
        <a:noFill/>
        <a:ln w="9525">
          <a:noFill/>
        </a:ln>
      </xdr:spPr>
    </xdr:pic>
    <xdr:clientData/>
  </xdr:twoCellAnchor>
  <xdr:twoCellAnchor editAs="oneCell">
    <xdr:from>
      <xdr:col>0</xdr:col>
      <xdr:colOff>213995</xdr:colOff>
      <xdr:row>365</xdr:row>
      <xdr:rowOff>67945</xdr:rowOff>
    </xdr:from>
    <xdr:to>
      <xdr:col>0</xdr:col>
      <xdr:colOff>2003425</xdr:colOff>
      <xdr:row>365</xdr:row>
      <xdr:rowOff>1923415</xdr:rowOff>
    </xdr:to>
    <xdr:pic>
      <xdr:nvPicPr>
        <xdr:cNvPr id="27" name="图片 26">
          <a:extLst>
            <a:ext uri="{FF2B5EF4-FFF2-40B4-BE49-F238E27FC236}">
              <a16:creationId xmlns:a16="http://schemas.microsoft.com/office/drawing/2014/main" id="{00000000-0008-0000-8800-00001B000000}"/>
            </a:ext>
          </a:extLst>
        </xdr:cNvPr>
        <xdr:cNvPicPr>
          <a:picLocks noChangeAspect="1"/>
        </xdr:cNvPicPr>
      </xdr:nvPicPr>
      <xdr:blipFill>
        <a:blip xmlns:r="http://schemas.openxmlformats.org/officeDocument/2006/relationships" r:embed="rId16"/>
        <a:stretch>
          <a:fillRect/>
        </a:stretch>
      </xdr:blipFill>
      <xdr:spPr>
        <a:xfrm>
          <a:off x="213995" y="582681715"/>
          <a:ext cx="1789430" cy="1855470"/>
        </a:xfrm>
        <a:prstGeom prst="rect">
          <a:avLst/>
        </a:prstGeom>
        <a:noFill/>
        <a:ln w="9525">
          <a:noFill/>
        </a:ln>
      </xdr:spPr>
    </xdr:pic>
    <xdr:clientData/>
  </xdr:twoCellAnchor>
  <xdr:twoCellAnchor editAs="oneCell">
    <xdr:from>
      <xdr:col>0</xdr:col>
      <xdr:colOff>113665</xdr:colOff>
      <xdr:row>367</xdr:row>
      <xdr:rowOff>58420</xdr:rowOff>
    </xdr:from>
    <xdr:to>
      <xdr:col>0</xdr:col>
      <xdr:colOff>2042795</xdr:colOff>
      <xdr:row>367</xdr:row>
      <xdr:rowOff>1939925</xdr:rowOff>
    </xdr:to>
    <xdr:pic>
      <xdr:nvPicPr>
        <xdr:cNvPr id="28" name="图片 27">
          <a:extLst>
            <a:ext uri="{FF2B5EF4-FFF2-40B4-BE49-F238E27FC236}">
              <a16:creationId xmlns:a16="http://schemas.microsoft.com/office/drawing/2014/main" id="{00000000-0008-0000-8800-00001C000000}"/>
            </a:ext>
          </a:extLst>
        </xdr:cNvPr>
        <xdr:cNvPicPr>
          <a:picLocks noChangeAspect="1"/>
        </xdr:cNvPicPr>
      </xdr:nvPicPr>
      <xdr:blipFill>
        <a:blip xmlns:r="http://schemas.openxmlformats.org/officeDocument/2006/relationships" r:embed="rId17"/>
        <a:stretch>
          <a:fillRect/>
        </a:stretch>
      </xdr:blipFill>
      <xdr:spPr>
        <a:xfrm>
          <a:off x="113665" y="586710790"/>
          <a:ext cx="1929130" cy="1881505"/>
        </a:xfrm>
        <a:prstGeom prst="rect">
          <a:avLst/>
        </a:prstGeom>
        <a:noFill/>
        <a:ln w="9525">
          <a:noFill/>
        </a:ln>
      </xdr:spPr>
    </xdr:pic>
    <xdr:clientData/>
  </xdr:twoCellAnchor>
  <xdr:twoCellAnchor editAs="oneCell">
    <xdr:from>
      <xdr:col>0</xdr:col>
      <xdr:colOff>167640</xdr:colOff>
      <xdr:row>366</xdr:row>
      <xdr:rowOff>40640</xdr:rowOff>
    </xdr:from>
    <xdr:to>
      <xdr:col>0</xdr:col>
      <xdr:colOff>2131060</xdr:colOff>
      <xdr:row>366</xdr:row>
      <xdr:rowOff>1844040</xdr:rowOff>
    </xdr:to>
    <xdr:pic>
      <xdr:nvPicPr>
        <xdr:cNvPr id="29" name="图片 28">
          <a:extLst>
            <a:ext uri="{FF2B5EF4-FFF2-40B4-BE49-F238E27FC236}">
              <a16:creationId xmlns:a16="http://schemas.microsoft.com/office/drawing/2014/main" id="{00000000-0008-0000-8800-00001D000000}"/>
            </a:ext>
          </a:extLst>
        </xdr:cNvPr>
        <xdr:cNvPicPr>
          <a:picLocks noChangeAspect="1"/>
        </xdr:cNvPicPr>
      </xdr:nvPicPr>
      <xdr:blipFill>
        <a:blip xmlns:r="http://schemas.openxmlformats.org/officeDocument/2006/relationships" r:embed="rId18"/>
        <a:stretch>
          <a:fillRect/>
        </a:stretch>
      </xdr:blipFill>
      <xdr:spPr>
        <a:xfrm>
          <a:off x="167640" y="584673710"/>
          <a:ext cx="1963420" cy="1803400"/>
        </a:xfrm>
        <a:prstGeom prst="rect">
          <a:avLst/>
        </a:prstGeom>
        <a:noFill/>
        <a:ln w="9525">
          <a:noFill/>
        </a:ln>
      </xdr:spPr>
    </xdr:pic>
    <xdr:clientData/>
  </xdr:twoCellAnchor>
  <xdr:twoCellAnchor editAs="oneCell">
    <xdr:from>
      <xdr:col>0</xdr:col>
      <xdr:colOff>156845</xdr:colOff>
      <xdr:row>368</xdr:row>
      <xdr:rowOff>57785</xdr:rowOff>
    </xdr:from>
    <xdr:to>
      <xdr:col>0</xdr:col>
      <xdr:colOff>1989455</xdr:colOff>
      <xdr:row>368</xdr:row>
      <xdr:rowOff>1930400</xdr:rowOff>
    </xdr:to>
    <xdr:pic>
      <xdr:nvPicPr>
        <xdr:cNvPr id="30" name="图片 29">
          <a:extLst>
            <a:ext uri="{FF2B5EF4-FFF2-40B4-BE49-F238E27FC236}">
              <a16:creationId xmlns:a16="http://schemas.microsoft.com/office/drawing/2014/main" id="{00000000-0008-0000-8800-00001E000000}"/>
            </a:ext>
          </a:extLst>
        </xdr:cNvPr>
        <xdr:cNvPicPr>
          <a:picLocks noChangeAspect="1"/>
        </xdr:cNvPicPr>
      </xdr:nvPicPr>
      <xdr:blipFill>
        <a:blip xmlns:r="http://schemas.openxmlformats.org/officeDocument/2006/relationships" r:embed="rId19"/>
        <a:stretch>
          <a:fillRect/>
        </a:stretch>
      </xdr:blipFill>
      <xdr:spPr>
        <a:xfrm>
          <a:off x="156845" y="588729455"/>
          <a:ext cx="1832610" cy="1872615"/>
        </a:xfrm>
        <a:prstGeom prst="rect">
          <a:avLst/>
        </a:prstGeom>
        <a:noFill/>
        <a:ln w="9525">
          <a:noFill/>
        </a:ln>
      </xdr:spPr>
    </xdr:pic>
    <xdr:clientData/>
  </xdr:twoCellAnchor>
  <xdr:twoCellAnchor editAs="oneCell">
    <xdr:from>
      <xdr:col>0</xdr:col>
      <xdr:colOff>147955</xdr:colOff>
      <xdr:row>369</xdr:row>
      <xdr:rowOff>49530</xdr:rowOff>
    </xdr:from>
    <xdr:to>
      <xdr:col>0</xdr:col>
      <xdr:colOff>2042160</xdr:colOff>
      <xdr:row>369</xdr:row>
      <xdr:rowOff>1939290</xdr:rowOff>
    </xdr:to>
    <xdr:pic>
      <xdr:nvPicPr>
        <xdr:cNvPr id="31" name="图片 30">
          <a:extLst>
            <a:ext uri="{FF2B5EF4-FFF2-40B4-BE49-F238E27FC236}">
              <a16:creationId xmlns:a16="http://schemas.microsoft.com/office/drawing/2014/main" id="{00000000-0008-0000-8800-00001F000000}"/>
            </a:ext>
          </a:extLst>
        </xdr:cNvPr>
        <xdr:cNvPicPr>
          <a:picLocks noChangeAspect="1"/>
        </xdr:cNvPicPr>
      </xdr:nvPicPr>
      <xdr:blipFill>
        <a:blip xmlns:r="http://schemas.openxmlformats.org/officeDocument/2006/relationships" r:embed="rId20"/>
        <a:stretch>
          <a:fillRect/>
        </a:stretch>
      </xdr:blipFill>
      <xdr:spPr>
        <a:xfrm>
          <a:off x="147955" y="590740500"/>
          <a:ext cx="1894205" cy="1889760"/>
        </a:xfrm>
        <a:prstGeom prst="rect">
          <a:avLst/>
        </a:prstGeom>
        <a:noFill/>
        <a:ln w="9525">
          <a:noFill/>
        </a:ln>
      </xdr:spPr>
    </xdr:pic>
    <xdr:clientData/>
  </xdr:twoCellAnchor>
  <xdr:twoCellAnchor editAs="oneCell">
    <xdr:from>
      <xdr:col>0</xdr:col>
      <xdr:colOff>153670</xdr:colOff>
      <xdr:row>371</xdr:row>
      <xdr:rowOff>58420</xdr:rowOff>
    </xdr:from>
    <xdr:to>
      <xdr:col>0</xdr:col>
      <xdr:colOff>2134235</xdr:colOff>
      <xdr:row>371</xdr:row>
      <xdr:rowOff>2000250</xdr:rowOff>
    </xdr:to>
    <xdr:pic>
      <xdr:nvPicPr>
        <xdr:cNvPr id="32" name="图片 31">
          <a:extLst>
            <a:ext uri="{FF2B5EF4-FFF2-40B4-BE49-F238E27FC236}">
              <a16:creationId xmlns:a16="http://schemas.microsoft.com/office/drawing/2014/main" id="{00000000-0008-0000-8800-000020000000}"/>
            </a:ext>
          </a:extLst>
        </xdr:cNvPr>
        <xdr:cNvPicPr>
          <a:picLocks noChangeAspect="1"/>
        </xdr:cNvPicPr>
      </xdr:nvPicPr>
      <xdr:blipFill>
        <a:blip xmlns:r="http://schemas.openxmlformats.org/officeDocument/2006/relationships" r:embed="rId21"/>
        <a:stretch>
          <a:fillRect/>
        </a:stretch>
      </xdr:blipFill>
      <xdr:spPr>
        <a:xfrm>
          <a:off x="153670" y="594787990"/>
          <a:ext cx="1980565" cy="1941830"/>
        </a:xfrm>
        <a:prstGeom prst="rect">
          <a:avLst/>
        </a:prstGeom>
        <a:noFill/>
        <a:ln w="9525">
          <a:noFill/>
        </a:ln>
      </xdr:spPr>
    </xdr:pic>
    <xdr:clientData/>
  </xdr:twoCellAnchor>
  <xdr:twoCellAnchor editAs="oneCell">
    <xdr:from>
      <xdr:col>0</xdr:col>
      <xdr:colOff>147955</xdr:colOff>
      <xdr:row>370</xdr:row>
      <xdr:rowOff>40640</xdr:rowOff>
    </xdr:from>
    <xdr:to>
      <xdr:col>0</xdr:col>
      <xdr:colOff>2145665</xdr:colOff>
      <xdr:row>370</xdr:row>
      <xdr:rowOff>1904365</xdr:rowOff>
    </xdr:to>
    <xdr:pic>
      <xdr:nvPicPr>
        <xdr:cNvPr id="33" name="图片 32">
          <a:extLst>
            <a:ext uri="{FF2B5EF4-FFF2-40B4-BE49-F238E27FC236}">
              <a16:creationId xmlns:a16="http://schemas.microsoft.com/office/drawing/2014/main" id="{00000000-0008-0000-8800-000021000000}"/>
            </a:ext>
          </a:extLst>
        </xdr:cNvPr>
        <xdr:cNvPicPr>
          <a:picLocks noChangeAspect="1"/>
        </xdr:cNvPicPr>
      </xdr:nvPicPr>
      <xdr:blipFill>
        <a:blip xmlns:r="http://schemas.openxmlformats.org/officeDocument/2006/relationships" r:embed="rId22"/>
        <a:stretch>
          <a:fillRect/>
        </a:stretch>
      </xdr:blipFill>
      <xdr:spPr>
        <a:xfrm>
          <a:off x="147955" y="592750910"/>
          <a:ext cx="1997710" cy="1863725"/>
        </a:xfrm>
        <a:prstGeom prst="rect">
          <a:avLst/>
        </a:prstGeom>
        <a:noFill/>
        <a:ln w="9525">
          <a:noFill/>
        </a:ln>
      </xdr:spPr>
    </xdr:pic>
    <xdr:clientData/>
  </xdr:twoCellAnchor>
  <xdr:twoCellAnchor editAs="oneCell">
    <xdr:from>
      <xdr:col>0</xdr:col>
      <xdr:colOff>182880</xdr:colOff>
      <xdr:row>372</xdr:row>
      <xdr:rowOff>92075</xdr:rowOff>
    </xdr:from>
    <xdr:to>
      <xdr:col>0</xdr:col>
      <xdr:colOff>2180590</xdr:colOff>
      <xdr:row>372</xdr:row>
      <xdr:rowOff>1938655</xdr:rowOff>
    </xdr:to>
    <xdr:pic>
      <xdr:nvPicPr>
        <xdr:cNvPr id="34" name="图片 33">
          <a:extLst>
            <a:ext uri="{FF2B5EF4-FFF2-40B4-BE49-F238E27FC236}">
              <a16:creationId xmlns:a16="http://schemas.microsoft.com/office/drawing/2014/main" id="{00000000-0008-0000-8800-000022000000}"/>
            </a:ext>
          </a:extLst>
        </xdr:cNvPr>
        <xdr:cNvPicPr>
          <a:picLocks noChangeAspect="1"/>
        </xdr:cNvPicPr>
      </xdr:nvPicPr>
      <xdr:blipFill>
        <a:blip xmlns:r="http://schemas.openxmlformats.org/officeDocument/2006/relationships" r:embed="rId23"/>
        <a:stretch>
          <a:fillRect/>
        </a:stretch>
      </xdr:blipFill>
      <xdr:spPr>
        <a:xfrm>
          <a:off x="182880" y="596840945"/>
          <a:ext cx="1997710" cy="1846580"/>
        </a:xfrm>
        <a:prstGeom prst="rect">
          <a:avLst/>
        </a:prstGeom>
        <a:noFill/>
        <a:ln w="9525">
          <a:noFill/>
        </a:ln>
      </xdr:spPr>
    </xdr:pic>
    <xdr:clientData/>
  </xdr:twoCellAnchor>
  <xdr:twoCellAnchor editAs="oneCell">
    <xdr:from>
      <xdr:col>0</xdr:col>
      <xdr:colOff>130175</xdr:colOff>
      <xdr:row>373</xdr:row>
      <xdr:rowOff>31750</xdr:rowOff>
    </xdr:from>
    <xdr:to>
      <xdr:col>0</xdr:col>
      <xdr:colOff>2170430</xdr:colOff>
      <xdr:row>373</xdr:row>
      <xdr:rowOff>1911985</xdr:rowOff>
    </xdr:to>
    <xdr:pic>
      <xdr:nvPicPr>
        <xdr:cNvPr id="39" name="图片 38">
          <a:extLst>
            <a:ext uri="{FF2B5EF4-FFF2-40B4-BE49-F238E27FC236}">
              <a16:creationId xmlns:a16="http://schemas.microsoft.com/office/drawing/2014/main" id="{00000000-0008-0000-8800-000027000000}"/>
            </a:ext>
          </a:extLst>
        </xdr:cNvPr>
        <xdr:cNvPicPr>
          <a:picLocks noChangeAspect="1"/>
        </xdr:cNvPicPr>
      </xdr:nvPicPr>
      <xdr:blipFill>
        <a:blip xmlns:r="http://schemas.openxmlformats.org/officeDocument/2006/relationships" r:embed="rId24"/>
        <a:stretch>
          <a:fillRect/>
        </a:stretch>
      </xdr:blipFill>
      <xdr:spPr>
        <a:xfrm>
          <a:off x="130175" y="598799920"/>
          <a:ext cx="2040255" cy="1880235"/>
        </a:xfrm>
        <a:prstGeom prst="rect">
          <a:avLst/>
        </a:prstGeom>
        <a:noFill/>
        <a:ln w="9525">
          <a:noFill/>
        </a:ln>
      </xdr:spPr>
    </xdr:pic>
    <xdr:clientData/>
  </xdr:twoCellAnchor>
  <xdr:twoCellAnchor editAs="oneCell">
    <xdr:from>
      <xdr:col>0</xdr:col>
      <xdr:colOff>121920</xdr:colOff>
      <xdr:row>374</xdr:row>
      <xdr:rowOff>50165</xdr:rowOff>
    </xdr:from>
    <xdr:to>
      <xdr:col>0</xdr:col>
      <xdr:colOff>2162810</xdr:colOff>
      <xdr:row>374</xdr:row>
      <xdr:rowOff>1922780</xdr:rowOff>
    </xdr:to>
    <xdr:pic>
      <xdr:nvPicPr>
        <xdr:cNvPr id="40" name="图片 39">
          <a:extLst>
            <a:ext uri="{FF2B5EF4-FFF2-40B4-BE49-F238E27FC236}">
              <a16:creationId xmlns:a16="http://schemas.microsoft.com/office/drawing/2014/main" id="{00000000-0008-0000-8800-000028000000}"/>
            </a:ext>
          </a:extLst>
        </xdr:cNvPr>
        <xdr:cNvPicPr>
          <a:picLocks noChangeAspect="1"/>
        </xdr:cNvPicPr>
      </xdr:nvPicPr>
      <xdr:blipFill>
        <a:blip xmlns:r="http://schemas.openxmlformats.org/officeDocument/2006/relationships" r:embed="rId25"/>
        <a:stretch>
          <a:fillRect/>
        </a:stretch>
      </xdr:blipFill>
      <xdr:spPr>
        <a:xfrm>
          <a:off x="121920" y="600837635"/>
          <a:ext cx="2040890" cy="1872615"/>
        </a:xfrm>
        <a:prstGeom prst="rect">
          <a:avLst/>
        </a:prstGeom>
        <a:noFill/>
        <a:ln w="9525">
          <a:noFill/>
        </a:ln>
      </xdr:spPr>
    </xdr:pic>
    <xdr:clientData/>
  </xdr:twoCellAnchor>
  <xdr:twoCellAnchor editAs="oneCell">
    <xdr:from>
      <xdr:col>0</xdr:col>
      <xdr:colOff>147955</xdr:colOff>
      <xdr:row>375</xdr:row>
      <xdr:rowOff>100330</xdr:rowOff>
    </xdr:from>
    <xdr:to>
      <xdr:col>0</xdr:col>
      <xdr:colOff>2171065</xdr:colOff>
      <xdr:row>375</xdr:row>
      <xdr:rowOff>1929765</xdr:rowOff>
    </xdr:to>
    <xdr:pic>
      <xdr:nvPicPr>
        <xdr:cNvPr id="41" name="图片 40">
          <a:extLst>
            <a:ext uri="{FF2B5EF4-FFF2-40B4-BE49-F238E27FC236}">
              <a16:creationId xmlns:a16="http://schemas.microsoft.com/office/drawing/2014/main" id="{00000000-0008-0000-8800-000029000000}"/>
            </a:ext>
          </a:extLst>
        </xdr:cNvPr>
        <xdr:cNvPicPr>
          <a:picLocks noChangeAspect="1"/>
        </xdr:cNvPicPr>
      </xdr:nvPicPr>
      <xdr:blipFill>
        <a:blip xmlns:r="http://schemas.openxmlformats.org/officeDocument/2006/relationships" r:embed="rId26"/>
        <a:stretch>
          <a:fillRect/>
        </a:stretch>
      </xdr:blipFill>
      <xdr:spPr>
        <a:xfrm>
          <a:off x="147955" y="602907100"/>
          <a:ext cx="2023110" cy="1829435"/>
        </a:xfrm>
        <a:prstGeom prst="rect">
          <a:avLst/>
        </a:prstGeom>
        <a:noFill/>
        <a:ln w="9525">
          <a:noFill/>
        </a:ln>
      </xdr:spPr>
    </xdr:pic>
    <xdr:clientData/>
  </xdr:twoCellAnchor>
  <xdr:twoCellAnchor editAs="oneCell">
    <xdr:from>
      <xdr:col>0</xdr:col>
      <xdr:colOff>130810</xdr:colOff>
      <xdr:row>376</xdr:row>
      <xdr:rowOff>49530</xdr:rowOff>
    </xdr:from>
    <xdr:to>
      <xdr:col>0</xdr:col>
      <xdr:colOff>2171065</xdr:colOff>
      <xdr:row>376</xdr:row>
      <xdr:rowOff>1965325</xdr:rowOff>
    </xdr:to>
    <xdr:pic>
      <xdr:nvPicPr>
        <xdr:cNvPr id="42" name="图片 41">
          <a:extLst>
            <a:ext uri="{FF2B5EF4-FFF2-40B4-BE49-F238E27FC236}">
              <a16:creationId xmlns:a16="http://schemas.microsoft.com/office/drawing/2014/main" id="{00000000-0008-0000-8800-00002A000000}"/>
            </a:ext>
          </a:extLst>
        </xdr:cNvPr>
        <xdr:cNvPicPr>
          <a:picLocks noChangeAspect="1"/>
        </xdr:cNvPicPr>
      </xdr:nvPicPr>
      <xdr:blipFill>
        <a:blip xmlns:r="http://schemas.openxmlformats.org/officeDocument/2006/relationships" r:embed="rId27"/>
        <a:stretch>
          <a:fillRect/>
        </a:stretch>
      </xdr:blipFill>
      <xdr:spPr>
        <a:xfrm>
          <a:off x="130810" y="604875600"/>
          <a:ext cx="2040255" cy="1915795"/>
        </a:xfrm>
        <a:prstGeom prst="rect">
          <a:avLst/>
        </a:prstGeom>
        <a:noFill/>
        <a:ln w="9525">
          <a:noFill/>
        </a:ln>
      </xdr:spPr>
    </xdr:pic>
    <xdr:clientData/>
  </xdr:twoCellAnchor>
  <xdr:twoCellAnchor editAs="oneCell">
    <xdr:from>
      <xdr:col>0</xdr:col>
      <xdr:colOff>139065</xdr:colOff>
      <xdr:row>377</xdr:row>
      <xdr:rowOff>31750</xdr:rowOff>
    </xdr:from>
    <xdr:to>
      <xdr:col>0</xdr:col>
      <xdr:colOff>2188210</xdr:colOff>
      <xdr:row>377</xdr:row>
      <xdr:rowOff>1956435</xdr:rowOff>
    </xdr:to>
    <xdr:pic>
      <xdr:nvPicPr>
        <xdr:cNvPr id="43" name="图片 42">
          <a:extLst>
            <a:ext uri="{FF2B5EF4-FFF2-40B4-BE49-F238E27FC236}">
              <a16:creationId xmlns:a16="http://schemas.microsoft.com/office/drawing/2014/main" id="{00000000-0008-0000-8800-00002B000000}"/>
            </a:ext>
          </a:extLst>
        </xdr:cNvPr>
        <xdr:cNvPicPr>
          <a:picLocks noChangeAspect="1"/>
        </xdr:cNvPicPr>
      </xdr:nvPicPr>
      <xdr:blipFill>
        <a:blip xmlns:r="http://schemas.openxmlformats.org/officeDocument/2006/relationships" r:embed="rId28"/>
        <a:stretch>
          <a:fillRect/>
        </a:stretch>
      </xdr:blipFill>
      <xdr:spPr>
        <a:xfrm>
          <a:off x="139065" y="606877120"/>
          <a:ext cx="2049145" cy="1924685"/>
        </a:xfrm>
        <a:prstGeom prst="rect">
          <a:avLst/>
        </a:prstGeom>
        <a:noFill/>
        <a:ln w="9525">
          <a:noFill/>
        </a:ln>
      </xdr:spPr>
    </xdr:pic>
    <xdr:clientData/>
  </xdr:twoCellAnchor>
  <xdr:twoCellAnchor editAs="oneCell">
    <xdr:from>
      <xdr:col>0</xdr:col>
      <xdr:colOff>113030</xdr:colOff>
      <xdr:row>378</xdr:row>
      <xdr:rowOff>48895</xdr:rowOff>
    </xdr:from>
    <xdr:to>
      <xdr:col>0</xdr:col>
      <xdr:colOff>2179955</xdr:colOff>
      <xdr:row>378</xdr:row>
      <xdr:rowOff>1981835</xdr:rowOff>
    </xdr:to>
    <xdr:pic>
      <xdr:nvPicPr>
        <xdr:cNvPr id="44" name="图片 43">
          <a:extLst>
            <a:ext uri="{FF2B5EF4-FFF2-40B4-BE49-F238E27FC236}">
              <a16:creationId xmlns:a16="http://schemas.microsoft.com/office/drawing/2014/main" id="{00000000-0008-0000-8800-00002C000000}"/>
            </a:ext>
          </a:extLst>
        </xdr:cNvPr>
        <xdr:cNvPicPr>
          <a:picLocks noChangeAspect="1"/>
        </xdr:cNvPicPr>
      </xdr:nvPicPr>
      <xdr:blipFill>
        <a:blip xmlns:r="http://schemas.openxmlformats.org/officeDocument/2006/relationships" r:embed="rId29"/>
        <a:stretch>
          <a:fillRect/>
        </a:stretch>
      </xdr:blipFill>
      <xdr:spPr>
        <a:xfrm>
          <a:off x="113030" y="608913565"/>
          <a:ext cx="2066925" cy="1932940"/>
        </a:xfrm>
        <a:prstGeom prst="rect">
          <a:avLst/>
        </a:prstGeom>
        <a:noFill/>
        <a:ln w="9525">
          <a:noFill/>
        </a:ln>
      </xdr:spPr>
    </xdr:pic>
    <xdr:clientData/>
  </xdr:twoCellAnchor>
  <xdr:twoCellAnchor editAs="oneCell">
    <xdr:from>
      <xdr:col>0</xdr:col>
      <xdr:colOff>104140</xdr:colOff>
      <xdr:row>379</xdr:row>
      <xdr:rowOff>40640</xdr:rowOff>
    </xdr:from>
    <xdr:to>
      <xdr:col>0</xdr:col>
      <xdr:colOff>2170430</xdr:colOff>
      <xdr:row>379</xdr:row>
      <xdr:rowOff>1973580</xdr:rowOff>
    </xdr:to>
    <xdr:pic>
      <xdr:nvPicPr>
        <xdr:cNvPr id="45" name="图片 44">
          <a:extLst>
            <a:ext uri="{FF2B5EF4-FFF2-40B4-BE49-F238E27FC236}">
              <a16:creationId xmlns:a16="http://schemas.microsoft.com/office/drawing/2014/main" id="{00000000-0008-0000-8800-00002D000000}"/>
            </a:ext>
          </a:extLst>
        </xdr:cNvPr>
        <xdr:cNvPicPr>
          <a:picLocks noChangeAspect="1"/>
        </xdr:cNvPicPr>
      </xdr:nvPicPr>
      <xdr:blipFill>
        <a:blip xmlns:r="http://schemas.openxmlformats.org/officeDocument/2006/relationships" r:embed="rId30"/>
        <a:stretch>
          <a:fillRect/>
        </a:stretch>
      </xdr:blipFill>
      <xdr:spPr>
        <a:xfrm>
          <a:off x="104140" y="610924610"/>
          <a:ext cx="2066290" cy="1932940"/>
        </a:xfrm>
        <a:prstGeom prst="rect">
          <a:avLst/>
        </a:prstGeom>
        <a:noFill/>
        <a:ln w="9525">
          <a:noFill/>
        </a:ln>
      </xdr:spPr>
    </xdr:pic>
    <xdr:clientData/>
  </xdr:twoCellAnchor>
  <xdr:twoCellAnchor editAs="oneCell">
    <xdr:from>
      <xdr:col>0</xdr:col>
      <xdr:colOff>113030</xdr:colOff>
      <xdr:row>380</xdr:row>
      <xdr:rowOff>32385</xdr:rowOff>
    </xdr:from>
    <xdr:to>
      <xdr:col>0</xdr:col>
      <xdr:colOff>2171065</xdr:colOff>
      <xdr:row>380</xdr:row>
      <xdr:rowOff>1965325</xdr:rowOff>
    </xdr:to>
    <xdr:pic>
      <xdr:nvPicPr>
        <xdr:cNvPr id="46" name="图片 45">
          <a:extLst>
            <a:ext uri="{FF2B5EF4-FFF2-40B4-BE49-F238E27FC236}">
              <a16:creationId xmlns:a16="http://schemas.microsoft.com/office/drawing/2014/main" id="{00000000-0008-0000-8800-00002E000000}"/>
            </a:ext>
          </a:extLst>
        </xdr:cNvPr>
        <xdr:cNvPicPr>
          <a:picLocks noChangeAspect="1"/>
        </xdr:cNvPicPr>
      </xdr:nvPicPr>
      <xdr:blipFill>
        <a:blip xmlns:r="http://schemas.openxmlformats.org/officeDocument/2006/relationships" r:embed="rId31"/>
        <a:stretch>
          <a:fillRect/>
        </a:stretch>
      </xdr:blipFill>
      <xdr:spPr>
        <a:xfrm>
          <a:off x="113030" y="612935655"/>
          <a:ext cx="2058035" cy="1932940"/>
        </a:xfrm>
        <a:prstGeom prst="rect">
          <a:avLst/>
        </a:prstGeom>
        <a:noFill/>
        <a:ln w="9525">
          <a:noFill/>
        </a:ln>
      </xdr:spPr>
    </xdr:pic>
    <xdr:clientData/>
  </xdr:twoCellAnchor>
  <xdr:twoCellAnchor editAs="oneCell">
    <xdr:from>
      <xdr:col>0</xdr:col>
      <xdr:colOff>139065</xdr:colOff>
      <xdr:row>381</xdr:row>
      <xdr:rowOff>66675</xdr:rowOff>
    </xdr:from>
    <xdr:to>
      <xdr:col>0</xdr:col>
      <xdr:colOff>2162175</xdr:colOff>
      <xdr:row>381</xdr:row>
      <xdr:rowOff>1946910</xdr:rowOff>
    </xdr:to>
    <xdr:pic>
      <xdr:nvPicPr>
        <xdr:cNvPr id="47" name="图片 46">
          <a:extLst>
            <a:ext uri="{FF2B5EF4-FFF2-40B4-BE49-F238E27FC236}">
              <a16:creationId xmlns:a16="http://schemas.microsoft.com/office/drawing/2014/main" id="{00000000-0008-0000-8800-00002F000000}"/>
            </a:ext>
          </a:extLst>
        </xdr:cNvPr>
        <xdr:cNvPicPr>
          <a:picLocks noChangeAspect="1"/>
        </xdr:cNvPicPr>
      </xdr:nvPicPr>
      <xdr:blipFill>
        <a:blip xmlns:r="http://schemas.openxmlformats.org/officeDocument/2006/relationships" r:embed="rId32"/>
        <a:stretch>
          <a:fillRect/>
        </a:stretch>
      </xdr:blipFill>
      <xdr:spPr>
        <a:xfrm>
          <a:off x="139065" y="614989245"/>
          <a:ext cx="2023110" cy="1880235"/>
        </a:xfrm>
        <a:prstGeom prst="rect">
          <a:avLst/>
        </a:prstGeom>
        <a:noFill/>
        <a:ln w="9525">
          <a:noFill/>
        </a:ln>
      </xdr:spPr>
    </xdr:pic>
    <xdr:clientData/>
  </xdr:twoCellAnchor>
  <xdr:twoCellAnchor editAs="oneCell">
    <xdr:from>
      <xdr:col>0</xdr:col>
      <xdr:colOff>113665</xdr:colOff>
      <xdr:row>382</xdr:row>
      <xdr:rowOff>40640</xdr:rowOff>
    </xdr:from>
    <xdr:to>
      <xdr:col>0</xdr:col>
      <xdr:colOff>2154555</xdr:colOff>
      <xdr:row>382</xdr:row>
      <xdr:rowOff>1956435</xdr:rowOff>
    </xdr:to>
    <xdr:pic>
      <xdr:nvPicPr>
        <xdr:cNvPr id="48" name="图片 47">
          <a:extLst>
            <a:ext uri="{FF2B5EF4-FFF2-40B4-BE49-F238E27FC236}">
              <a16:creationId xmlns:a16="http://schemas.microsoft.com/office/drawing/2014/main" id="{00000000-0008-0000-8800-000030000000}"/>
            </a:ext>
          </a:extLst>
        </xdr:cNvPr>
        <xdr:cNvPicPr>
          <a:picLocks noChangeAspect="1"/>
        </xdr:cNvPicPr>
      </xdr:nvPicPr>
      <xdr:blipFill>
        <a:blip xmlns:r="http://schemas.openxmlformats.org/officeDocument/2006/relationships" r:embed="rId33"/>
        <a:stretch>
          <a:fillRect/>
        </a:stretch>
      </xdr:blipFill>
      <xdr:spPr>
        <a:xfrm>
          <a:off x="113665" y="616982510"/>
          <a:ext cx="2040890" cy="1915795"/>
        </a:xfrm>
        <a:prstGeom prst="rect">
          <a:avLst/>
        </a:prstGeom>
        <a:noFill/>
        <a:ln w="9525">
          <a:noFill/>
        </a:ln>
      </xdr:spPr>
    </xdr:pic>
    <xdr:clientData/>
  </xdr:twoCellAnchor>
  <xdr:twoCellAnchor editAs="oneCell">
    <xdr:from>
      <xdr:col>0</xdr:col>
      <xdr:colOff>139065</xdr:colOff>
      <xdr:row>383</xdr:row>
      <xdr:rowOff>23495</xdr:rowOff>
    </xdr:from>
    <xdr:to>
      <xdr:col>0</xdr:col>
      <xdr:colOff>2171065</xdr:colOff>
      <xdr:row>383</xdr:row>
      <xdr:rowOff>1974215</xdr:rowOff>
    </xdr:to>
    <xdr:pic>
      <xdr:nvPicPr>
        <xdr:cNvPr id="49" name="图片 48">
          <a:extLst>
            <a:ext uri="{FF2B5EF4-FFF2-40B4-BE49-F238E27FC236}">
              <a16:creationId xmlns:a16="http://schemas.microsoft.com/office/drawing/2014/main" id="{00000000-0008-0000-8800-000031000000}"/>
            </a:ext>
          </a:extLst>
        </xdr:cNvPr>
        <xdr:cNvPicPr>
          <a:picLocks noChangeAspect="1"/>
        </xdr:cNvPicPr>
      </xdr:nvPicPr>
      <xdr:blipFill>
        <a:blip xmlns:r="http://schemas.openxmlformats.org/officeDocument/2006/relationships" r:embed="rId34"/>
        <a:stretch>
          <a:fillRect/>
        </a:stretch>
      </xdr:blipFill>
      <xdr:spPr>
        <a:xfrm>
          <a:off x="139065" y="618984665"/>
          <a:ext cx="2032000" cy="1950720"/>
        </a:xfrm>
        <a:prstGeom prst="rect">
          <a:avLst/>
        </a:prstGeom>
        <a:noFill/>
        <a:ln w="9525">
          <a:noFill/>
        </a:ln>
      </xdr:spPr>
    </xdr:pic>
    <xdr:clientData/>
  </xdr:twoCellAnchor>
  <xdr:twoCellAnchor editAs="oneCell">
    <xdr:from>
      <xdr:col>0</xdr:col>
      <xdr:colOff>182880</xdr:colOff>
      <xdr:row>384</xdr:row>
      <xdr:rowOff>49530</xdr:rowOff>
    </xdr:from>
    <xdr:to>
      <xdr:col>0</xdr:col>
      <xdr:colOff>2128520</xdr:colOff>
      <xdr:row>384</xdr:row>
      <xdr:rowOff>1826260</xdr:rowOff>
    </xdr:to>
    <xdr:pic>
      <xdr:nvPicPr>
        <xdr:cNvPr id="51" name="图片 50">
          <a:extLst>
            <a:ext uri="{FF2B5EF4-FFF2-40B4-BE49-F238E27FC236}">
              <a16:creationId xmlns:a16="http://schemas.microsoft.com/office/drawing/2014/main" id="{00000000-0008-0000-8800-000033000000}"/>
            </a:ext>
          </a:extLst>
        </xdr:cNvPr>
        <xdr:cNvPicPr>
          <a:picLocks noChangeAspect="1"/>
        </xdr:cNvPicPr>
      </xdr:nvPicPr>
      <xdr:blipFill>
        <a:blip xmlns:r="http://schemas.openxmlformats.org/officeDocument/2006/relationships" r:embed="rId35"/>
        <a:stretch>
          <a:fillRect/>
        </a:stretch>
      </xdr:blipFill>
      <xdr:spPr>
        <a:xfrm>
          <a:off x="182880" y="621030000"/>
          <a:ext cx="1945640" cy="1776730"/>
        </a:xfrm>
        <a:prstGeom prst="rect">
          <a:avLst/>
        </a:prstGeom>
        <a:noFill/>
        <a:ln w="9525">
          <a:noFill/>
        </a:ln>
      </xdr:spPr>
    </xdr:pic>
    <xdr:clientData/>
  </xdr:twoCellAnchor>
  <xdr:twoCellAnchor editAs="oneCell">
    <xdr:from>
      <xdr:col>0</xdr:col>
      <xdr:colOff>156210</xdr:colOff>
      <xdr:row>385</xdr:row>
      <xdr:rowOff>48895</xdr:rowOff>
    </xdr:from>
    <xdr:to>
      <xdr:col>0</xdr:col>
      <xdr:colOff>2171065</xdr:colOff>
      <xdr:row>385</xdr:row>
      <xdr:rowOff>1722120</xdr:rowOff>
    </xdr:to>
    <xdr:pic>
      <xdr:nvPicPr>
        <xdr:cNvPr id="52" name="图片 51">
          <a:extLst>
            <a:ext uri="{FF2B5EF4-FFF2-40B4-BE49-F238E27FC236}">
              <a16:creationId xmlns:a16="http://schemas.microsoft.com/office/drawing/2014/main" id="{00000000-0008-0000-8800-000034000000}"/>
            </a:ext>
          </a:extLst>
        </xdr:cNvPr>
        <xdr:cNvPicPr>
          <a:picLocks noChangeAspect="1"/>
        </xdr:cNvPicPr>
      </xdr:nvPicPr>
      <xdr:blipFill>
        <a:blip xmlns:r="http://schemas.openxmlformats.org/officeDocument/2006/relationships" r:embed="rId36"/>
        <a:stretch>
          <a:fillRect/>
        </a:stretch>
      </xdr:blipFill>
      <xdr:spPr>
        <a:xfrm>
          <a:off x="156210" y="623048665"/>
          <a:ext cx="2014855" cy="1673225"/>
        </a:xfrm>
        <a:prstGeom prst="rect">
          <a:avLst/>
        </a:prstGeom>
        <a:noFill/>
        <a:ln w="9525">
          <a:noFill/>
        </a:ln>
      </xdr:spPr>
    </xdr:pic>
    <xdr:clientData/>
  </xdr:twoCellAnchor>
  <xdr:twoCellAnchor editAs="oneCell">
    <xdr:from>
      <xdr:col>0</xdr:col>
      <xdr:colOff>139065</xdr:colOff>
      <xdr:row>386</xdr:row>
      <xdr:rowOff>40005</xdr:rowOff>
    </xdr:from>
    <xdr:to>
      <xdr:col>0</xdr:col>
      <xdr:colOff>2136775</xdr:colOff>
      <xdr:row>386</xdr:row>
      <xdr:rowOff>1781810</xdr:rowOff>
    </xdr:to>
    <xdr:pic>
      <xdr:nvPicPr>
        <xdr:cNvPr id="53" name="图片 52">
          <a:extLst>
            <a:ext uri="{FF2B5EF4-FFF2-40B4-BE49-F238E27FC236}">
              <a16:creationId xmlns:a16="http://schemas.microsoft.com/office/drawing/2014/main" id="{00000000-0008-0000-8800-000035000000}"/>
            </a:ext>
          </a:extLst>
        </xdr:cNvPr>
        <xdr:cNvPicPr>
          <a:picLocks noChangeAspect="1"/>
        </xdr:cNvPicPr>
      </xdr:nvPicPr>
      <xdr:blipFill>
        <a:blip xmlns:r="http://schemas.openxmlformats.org/officeDocument/2006/relationships" r:embed="rId37"/>
        <a:stretch>
          <a:fillRect/>
        </a:stretch>
      </xdr:blipFill>
      <xdr:spPr>
        <a:xfrm>
          <a:off x="139065" y="625059075"/>
          <a:ext cx="1997710" cy="1741805"/>
        </a:xfrm>
        <a:prstGeom prst="rect">
          <a:avLst/>
        </a:prstGeom>
        <a:noFill/>
        <a:ln w="9525">
          <a:noFill/>
        </a:ln>
      </xdr:spPr>
    </xdr:pic>
    <xdr:clientData/>
  </xdr:twoCellAnchor>
  <xdr:twoCellAnchor editAs="oneCell">
    <xdr:from>
      <xdr:col>0</xdr:col>
      <xdr:colOff>139700</xdr:colOff>
      <xdr:row>388</xdr:row>
      <xdr:rowOff>49530</xdr:rowOff>
    </xdr:from>
    <xdr:to>
      <xdr:col>1</xdr:col>
      <xdr:colOff>35560</xdr:colOff>
      <xdr:row>388</xdr:row>
      <xdr:rowOff>1929765</xdr:rowOff>
    </xdr:to>
    <xdr:pic>
      <xdr:nvPicPr>
        <xdr:cNvPr id="54" name="图片 53">
          <a:extLst>
            <a:ext uri="{FF2B5EF4-FFF2-40B4-BE49-F238E27FC236}">
              <a16:creationId xmlns:a16="http://schemas.microsoft.com/office/drawing/2014/main" id="{00000000-0008-0000-8800-000036000000}"/>
            </a:ext>
          </a:extLst>
        </xdr:cNvPr>
        <xdr:cNvPicPr>
          <a:picLocks noChangeAspect="1"/>
        </xdr:cNvPicPr>
      </xdr:nvPicPr>
      <xdr:blipFill>
        <a:blip xmlns:r="http://schemas.openxmlformats.org/officeDocument/2006/relationships" r:embed="rId38"/>
        <a:stretch>
          <a:fillRect/>
        </a:stretch>
      </xdr:blipFill>
      <xdr:spPr>
        <a:xfrm>
          <a:off x="139700" y="629107200"/>
          <a:ext cx="2143760" cy="1880235"/>
        </a:xfrm>
        <a:prstGeom prst="rect">
          <a:avLst/>
        </a:prstGeom>
        <a:noFill/>
        <a:ln w="9525">
          <a:noFill/>
        </a:ln>
      </xdr:spPr>
    </xdr:pic>
    <xdr:clientData/>
  </xdr:twoCellAnchor>
  <xdr:twoCellAnchor editAs="oneCell">
    <xdr:from>
      <xdr:col>0</xdr:col>
      <xdr:colOff>165100</xdr:colOff>
      <xdr:row>387</xdr:row>
      <xdr:rowOff>58420</xdr:rowOff>
    </xdr:from>
    <xdr:to>
      <xdr:col>0</xdr:col>
      <xdr:colOff>2171065</xdr:colOff>
      <xdr:row>387</xdr:row>
      <xdr:rowOff>1818640</xdr:rowOff>
    </xdr:to>
    <xdr:pic>
      <xdr:nvPicPr>
        <xdr:cNvPr id="55" name="图片 54">
          <a:extLst>
            <a:ext uri="{FF2B5EF4-FFF2-40B4-BE49-F238E27FC236}">
              <a16:creationId xmlns:a16="http://schemas.microsoft.com/office/drawing/2014/main" id="{00000000-0008-0000-8800-000037000000}"/>
            </a:ext>
          </a:extLst>
        </xdr:cNvPr>
        <xdr:cNvPicPr>
          <a:picLocks noChangeAspect="1"/>
        </xdr:cNvPicPr>
      </xdr:nvPicPr>
      <xdr:blipFill>
        <a:blip xmlns:r="http://schemas.openxmlformats.org/officeDocument/2006/relationships" r:embed="rId39"/>
        <a:stretch>
          <a:fillRect/>
        </a:stretch>
      </xdr:blipFill>
      <xdr:spPr>
        <a:xfrm>
          <a:off x="165100" y="627096790"/>
          <a:ext cx="2005965" cy="1760220"/>
        </a:xfrm>
        <a:prstGeom prst="rect">
          <a:avLst/>
        </a:prstGeom>
        <a:noFill/>
        <a:ln w="9525">
          <a:noFill/>
        </a:ln>
      </xdr:spPr>
    </xdr:pic>
    <xdr:clientData/>
  </xdr:twoCellAnchor>
  <xdr:twoCellAnchor editAs="oneCell">
    <xdr:from>
      <xdr:col>0</xdr:col>
      <xdr:colOff>147320</xdr:colOff>
      <xdr:row>389</xdr:row>
      <xdr:rowOff>31115</xdr:rowOff>
    </xdr:from>
    <xdr:to>
      <xdr:col>0</xdr:col>
      <xdr:colOff>2179320</xdr:colOff>
      <xdr:row>389</xdr:row>
      <xdr:rowOff>1912620</xdr:rowOff>
    </xdr:to>
    <xdr:pic>
      <xdr:nvPicPr>
        <xdr:cNvPr id="56" name="图片 55">
          <a:extLst>
            <a:ext uri="{FF2B5EF4-FFF2-40B4-BE49-F238E27FC236}">
              <a16:creationId xmlns:a16="http://schemas.microsoft.com/office/drawing/2014/main" id="{00000000-0008-0000-8800-000038000000}"/>
            </a:ext>
          </a:extLst>
        </xdr:cNvPr>
        <xdr:cNvPicPr>
          <a:picLocks noChangeAspect="1"/>
        </xdr:cNvPicPr>
      </xdr:nvPicPr>
      <xdr:blipFill>
        <a:blip xmlns:r="http://schemas.openxmlformats.org/officeDocument/2006/relationships" r:embed="rId40"/>
        <a:stretch>
          <a:fillRect/>
        </a:stretch>
      </xdr:blipFill>
      <xdr:spPr>
        <a:xfrm>
          <a:off x="147320" y="631108085"/>
          <a:ext cx="2032000" cy="1881505"/>
        </a:xfrm>
        <a:prstGeom prst="rect">
          <a:avLst/>
        </a:prstGeom>
        <a:noFill/>
        <a:ln w="9525">
          <a:noFill/>
        </a:ln>
      </xdr:spPr>
    </xdr:pic>
    <xdr:clientData/>
  </xdr:twoCellAnchor>
  <xdr:twoCellAnchor editAs="oneCell">
    <xdr:from>
      <xdr:col>0</xdr:col>
      <xdr:colOff>156845</xdr:colOff>
      <xdr:row>390</xdr:row>
      <xdr:rowOff>48260</xdr:rowOff>
    </xdr:from>
    <xdr:to>
      <xdr:col>0</xdr:col>
      <xdr:colOff>2188845</xdr:colOff>
      <xdr:row>390</xdr:row>
      <xdr:rowOff>1911985</xdr:rowOff>
    </xdr:to>
    <xdr:pic>
      <xdr:nvPicPr>
        <xdr:cNvPr id="57" name="图片 56">
          <a:extLst>
            <a:ext uri="{FF2B5EF4-FFF2-40B4-BE49-F238E27FC236}">
              <a16:creationId xmlns:a16="http://schemas.microsoft.com/office/drawing/2014/main" id="{00000000-0008-0000-8800-000039000000}"/>
            </a:ext>
          </a:extLst>
        </xdr:cNvPr>
        <xdr:cNvPicPr>
          <a:picLocks noChangeAspect="1"/>
        </xdr:cNvPicPr>
      </xdr:nvPicPr>
      <xdr:blipFill>
        <a:blip xmlns:r="http://schemas.openxmlformats.org/officeDocument/2006/relationships" r:embed="rId41"/>
        <a:stretch>
          <a:fillRect/>
        </a:stretch>
      </xdr:blipFill>
      <xdr:spPr>
        <a:xfrm>
          <a:off x="156845" y="633144530"/>
          <a:ext cx="2032000" cy="1863725"/>
        </a:xfrm>
        <a:prstGeom prst="rect">
          <a:avLst/>
        </a:prstGeom>
        <a:noFill/>
        <a:ln w="9525">
          <a:noFill/>
        </a:ln>
      </xdr:spPr>
    </xdr:pic>
    <xdr:clientData/>
  </xdr:twoCellAnchor>
  <xdr:twoCellAnchor editAs="oneCell">
    <xdr:from>
      <xdr:col>0</xdr:col>
      <xdr:colOff>147955</xdr:colOff>
      <xdr:row>391</xdr:row>
      <xdr:rowOff>32385</xdr:rowOff>
    </xdr:from>
    <xdr:to>
      <xdr:col>0</xdr:col>
      <xdr:colOff>2128520</xdr:colOff>
      <xdr:row>391</xdr:row>
      <xdr:rowOff>1895475</xdr:rowOff>
    </xdr:to>
    <xdr:pic>
      <xdr:nvPicPr>
        <xdr:cNvPr id="58" name="图片 57">
          <a:extLst>
            <a:ext uri="{FF2B5EF4-FFF2-40B4-BE49-F238E27FC236}">
              <a16:creationId xmlns:a16="http://schemas.microsoft.com/office/drawing/2014/main" id="{00000000-0008-0000-8800-00003A000000}"/>
            </a:ext>
          </a:extLst>
        </xdr:cNvPr>
        <xdr:cNvPicPr>
          <a:picLocks noChangeAspect="1"/>
        </xdr:cNvPicPr>
      </xdr:nvPicPr>
      <xdr:blipFill>
        <a:blip xmlns:r="http://schemas.openxmlformats.org/officeDocument/2006/relationships" r:embed="rId42"/>
        <a:stretch>
          <a:fillRect/>
        </a:stretch>
      </xdr:blipFill>
      <xdr:spPr>
        <a:xfrm>
          <a:off x="147955" y="635147955"/>
          <a:ext cx="1980565" cy="1863090"/>
        </a:xfrm>
        <a:prstGeom prst="rect">
          <a:avLst/>
        </a:prstGeom>
        <a:noFill/>
        <a:ln w="9525">
          <a:noFill/>
        </a:ln>
      </xdr:spPr>
    </xdr:pic>
    <xdr:clientData/>
  </xdr:twoCellAnchor>
  <xdr:twoCellAnchor editAs="oneCell">
    <xdr:from>
      <xdr:col>0</xdr:col>
      <xdr:colOff>156210</xdr:colOff>
      <xdr:row>392</xdr:row>
      <xdr:rowOff>41275</xdr:rowOff>
    </xdr:from>
    <xdr:to>
      <xdr:col>1</xdr:col>
      <xdr:colOff>8890</xdr:colOff>
      <xdr:row>392</xdr:row>
      <xdr:rowOff>1905000</xdr:rowOff>
    </xdr:to>
    <xdr:pic>
      <xdr:nvPicPr>
        <xdr:cNvPr id="59" name="图片 58">
          <a:extLst>
            <a:ext uri="{FF2B5EF4-FFF2-40B4-BE49-F238E27FC236}">
              <a16:creationId xmlns:a16="http://schemas.microsoft.com/office/drawing/2014/main" id="{00000000-0008-0000-8800-00003B000000}"/>
            </a:ext>
          </a:extLst>
        </xdr:cNvPr>
        <xdr:cNvPicPr>
          <a:picLocks noChangeAspect="1"/>
        </xdr:cNvPicPr>
      </xdr:nvPicPr>
      <xdr:blipFill>
        <a:blip xmlns:r="http://schemas.openxmlformats.org/officeDocument/2006/relationships" r:embed="rId43"/>
        <a:stretch>
          <a:fillRect/>
        </a:stretch>
      </xdr:blipFill>
      <xdr:spPr>
        <a:xfrm>
          <a:off x="156210" y="637176145"/>
          <a:ext cx="2100580" cy="1863725"/>
        </a:xfrm>
        <a:prstGeom prst="rect">
          <a:avLst/>
        </a:prstGeom>
        <a:noFill/>
        <a:ln w="9525">
          <a:noFill/>
        </a:ln>
      </xdr:spPr>
    </xdr:pic>
    <xdr:clientData/>
  </xdr:twoCellAnchor>
  <xdr:twoCellAnchor editAs="oneCell">
    <xdr:from>
      <xdr:col>0</xdr:col>
      <xdr:colOff>130175</xdr:colOff>
      <xdr:row>393</xdr:row>
      <xdr:rowOff>31750</xdr:rowOff>
    </xdr:from>
    <xdr:to>
      <xdr:col>0</xdr:col>
      <xdr:colOff>2119630</xdr:colOff>
      <xdr:row>393</xdr:row>
      <xdr:rowOff>1904365</xdr:rowOff>
    </xdr:to>
    <xdr:pic>
      <xdr:nvPicPr>
        <xdr:cNvPr id="60" name="图片 59">
          <a:extLst>
            <a:ext uri="{FF2B5EF4-FFF2-40B4-BE49-F238E27FC236}">
              <a16:creationId xmlns:a16="http://schemas.microsoft.com/office/drawing/2014/main" id="{00000000-0008-0000-8800-00003C000000}"/>
            </a:ext>
          </a:extLst>
        </xdr:cNvPr>
        <xdr:cNvPicPr>
          <a:picLocks noChangeAspect="1"/>
        </xdr:cNvPicPr>
      </xdr:nvPicPr>
      <xdr:blipFill>
        <a:blip xmlns:r="http://schemas.openxmlformats.org/officeDocument/2006/relationships" r:embed="rId44"/>
        <a:stretch>
          <a:fillRect/>
        </a:stretch>
      </xdr:blipFill>
      <xdr:spPr>
        <a:xfrm>
          <a:off x="130175" y="639185920"/>
          <a:ext cx="1989455" cy="1872615"/>
        </a:xfrm>
        <a:prstGeom prst="rect">
          <a:avLst/>
        </a:prstGeom>
        <a:noFill/>
        <a:ln w="9525">
          <a:noFill/>
        </a:ln>
      </xdr:spPr>
    </xdr:pic>
    <xdr:clientData/>
  </xdr:twoCellAnchor>
  <xdr:twoCellAnchor editAs="oneCell">
    <xdr:from>
      <xdr:col>0</xdr:col>
      <xdr:colOff>131445</xdr:colOff>
      <xdr:row>394</xdr:row>
      <xdr:rowOff>23495</xdr:rowOff>
    </xdr:from>
    <xdr:to>
      <xdr:col>0</xdr:col>
      <xdr:colOff>2180590</xdr:colOff>
      <xdr:row>394</xdr:row>
      <xdr:rowOff>1903730</xdr:rowOff>
    </xdr:to>
    <xdr:pic>
      <xdr:nvPicPr>
        <xdr:cNvPr id="61" name="图片 60">
          <a:extLst>
            <a:ext uri="{FF2B5EF4-FFF2-40B4-BE49-F238E27FC236}">
              <a16:creationId xmlns:a16="http://schemas.microsoft.com/office/drawing/2014/main" id="{00000000-0008-0000-8800-00003D000000}"/>
            </a:ext>
          </a:extLst>
        </xdr:cNvPr>
        <xdr:cNvPicPr>
          <a:picLocks noChangeAspect="1"/>
        </xdr:cNvPicPr>
      </xdr:nvPicPr>
      <xdr:blipFill>
        <a:blip xmlns:r="http://schemas.openxmlformats.org/officeDocument/2006/relationships" r:embed="rId45"/>
        <a:stretch>
          <a:fillRect/>
        </a:stretch>
      </xdr:blipFill>
      <xdr:spPr>
        <a:xfrm>
          <a:off x="131445" y="641196965"/>
          <a:ext cx="2049145" cy="1880235"/>
        </a:xfrm>
        <a:prstGeom prst="rect">
          <a:avLst/>
        </a:prstGeom>
        <a:noFill/>
        <a:ln w="9525">
          <a:noFill/>
        </a:ln>
      </xdr:spPr>
    </xdr:pic>
    <xdr:clientData/>
  </xdr:twoCellAnchor>
  <xdr:twoCellAnchor editAs="oneCell">
    <xdr:from>
      <xdr:col>0</xdr:col>
      <xdr:colOff>90170</xdr:colOff>
      <xdr:row>395</xdr:row>
      <xdr:rowOff>24765</xdr:rowOff>
    </xdr:from>
    <xdr:to>
      <xdr:col>0</xdr:col>
      <xdr:colOff>2113915</xdr:colOff>
      <xdr:row>395</xdr:row>
      <xdr:rowOff>1949450</xdr:rowOff>
    </xdr:to>
    <xdr:pic>
      <xdr:nvPicPr>
        <xdr:cNvPr id="62" name="图片 61">
          <a:extLst>
            <a:ext uri="{FF2B5EF4-FFF2-40B4-BE49-F238E27FC236}">
              <a16:creationId xmlns:a16="http://schemas.microsoft.com/office/drawing/2014/main" id="{00000000-0008-0000-8800-00003E000000}"/>
            </a:ext>
          </a:extLst>
        </xdr:cNvPr>
        <xdr:cNvPicPr>
          <a:picLocks noChangeAspect="1"/>
        </xdr:cNvPicPr>
      </xdr:nvPicPr>
      <xdr:blipFill>
        <a:blip xmlns:r="http://schemas.openxmlformats.org/officeDocument/2006/relationships" r:embed="rId46"/>
        <a:stretch>
          <a:fillRect/>
        </a:stretch>
      </xdr:blipFill>
      <xdr:spPr>
        <a:xfrm>
          <a:off x="90170" y="643217535"/>
          <a:ext cx="2023745" cy="1924685"/>
        </a:xfrm>
        <a:prstGeom prst="rect">
          <a:avLst/>
        </a:prstGeom>
        <a:noFill/>
        <a:ln w="9525">
          <a:noFill/>
        </a:ln>
      </xdr:spPr>
    </xdr:pic>
    <xdr:clientData/>
  </xdr:twoCellAnchor>
  <xdr:twoCellAnchor editAs="oneCell">
    <xdr:from>
      <xdr:col>0</xdr:col>
      <xdr:colOff>147955</xdr:colOff>
      <xdr:row>396</xdr:row>
      <xdr:rowOff>65405</xdr:rowOff>
    </xdr:from>
    <xdr:to>
      <xdr:col>0</xdr:col>
      <xdr:colOff>2188845</xdr:colOff>
      <xdr:row>396</xdr:row>
      <xdr:rowOff>1868805</xdr:rowOff>
    </xdr:to>
    <xdr:pic>
      <xdr:nvPicPr>
        <xdr:cNvPr id="63" name="图片 62">
          <a:extLst>
            <a:ext uri="{FF2B5EF4-FFF2-40B4-BE49-F238E27FC236}">
              <a16:creationId xmlns:a16="http://schemas.microsoft.com/office/drawing/2014/main" id="{00000000-0008-0000-8800-00003F000000}"/>
            </a:ext>
          </a:extLst>
        </xdr:cNvPr>
        <xdr:cNvPicPr>
          <a:picLocks noChangeAspect="1"/>
        </xdr:cNvPicPr>
      </xdr:nvPicPr>
      <xdr:blipFill>
        <a:blip xmlns:r="http://schemas.openxmlformats.org/officeDocument/2006/relationships" r:embed="rId47"/>
        <a:stretch>
          <a:fillRect/>
        </a:stretch>
      </xdr:blipFill>
      <xdr:spPr>
        <a:xfrm>
          <a:off x="147955" y="645277475"/>
          <a:ext cx="2040890" cy="1803400"/>
        </a:xfrm>
        <a:prstGeom prst="rect">
          <a:avLst/>
        </a:prstGeom>
        <a:noFill/>
        <a:ln w="9525">
          <a:noFill/>
        </a:ln>
      </xdr:spPr>
    </xdr:pic>
    <xdr:clientData/>
  </xdr:twoCellAnchor>
  <xdr:twoCellAnchor editAs="oneCell">
    <xdr:from>
      <xdr:col>0</xdr:col>
      <xdr:colOff>140335</xdr:colOff>
      <xdr:row>397</xdr:row>
      <xdr:rowOff>40005</xdr:rowOff>
    </xdr:from>
    <xdr:to>
      <xdr:col>0</xdr:col>
      <xdr:colOff>2198370</xdr:colOff>
      <xdr:row>397</xdr:row>
      <xdr:rowOff>1964690</xdr:rowOff>
    </xdr:to>
    <xdr:pic>
      <xdr:nvPicPr>
        <xdr:cNvPr id="71" name="图片 70">
          <a:extLst>
            <a:ext uri="{FF2B5EF4-FFF2-40B4-BE49-F238E27FC236}">
              <a16:creationId xmlns:a16="http://schemas.microsoft.com/office/drawing/2014/main" id="{00000000-0008-0000-8800-000047000000}"/>
            </a:ext>
          </a:extLst>
        </xdr:cNvPr>
        <xdr:cNvPicPr>
          <a:picLocks noChangeAspect="1"/>
        </xdr:cNvPicPr>
      </xdr:nvPicPr>
      <xdr:blipFill>
        <a:blip xmlns:r="http://schemas.openxmlformats.org/officeDocument/2006/relationships" r:embed="rId48"/>
        <a:stretch>
          <a:fillRect/>
        </a:stretch>
      </xdr:blipFill>
      <xdr:spPr>
        <a:xfrm>
          <a:off x="140335" y="647271375"/>
          <a:ext cx="2058035" cy="1924685"/>
        </a:xfrm>
        <a:prstGeom prst="rect">
          <a:avLst/>
        </a:prstGeom>
        <a:noFill/>
        <a:ln w="9525">
          <a:noFill/>
        </a:ln>
      </xdr:spPr>
    </xdr:pic>
    <xdr:clientData/>
  </xdr:twoCellAnchor>
  <xdr:twoCellAnchor editAs="oneCell">
    <xdr:from>
      <xdr:col>0</xdr:col>
      <xdr:colOff>123190</xdr:colOff>
      <xdr:row>398</xdr:row>
      <xdr:rowOff>40640</xdr:rowOff>
    </xdr:from>
    <xdr:to>
      <xdr:col>0</xdr:col>
      <xdr:colOff>2163445</xdr:colOff>
      <xdr:row>398</xdr:row>
      <xdr:rowOff>1894840</xdr:rowOff>
    </xdr:to>
    <xdr:pic>
      <xdr:nvPicPr>
        <xdr:cNvPr id="72" name="图片 71">
          <a:extLst>
            <a:ext uri="{FF2B5EF4-FFF2-40B4-BE49-F238E27FC236}">
              <a16:creationId xmlns:a16="http://schemas.microsoft.com/office/drawing/2014/main" id="{00000000-0008-0000-8800-000048000000}"/>
            </a:ext>
          </a:extLst>
        </xdr:cNvPr>
        <xdr:cNvPicPr>
          <a:picLocks noChangeAspect="1"/>
        </xdr:cNvPicPr>
      </xdr:nvPicPr>
      <xdr:blipFill>
        <a:blip xmlns:r="http://schemas.openxmlformats.org/officeDocument/2006/relationships" r:embed="rId49"/>
        <a:stretch>
          <a:fillRect/>
        </a:stretch>
      </xdr:blipFill>
      <xdr:spPr>
        <a:xfrm>
          <a:off x="123190" y="649291310"/>
          <a:ext cx="2040255" cy="1854200"/>
        </a:xfrm>
        <a:prstGeom prst="rect">
          <a:avLst/>
        </a:prstGeom>
        <a:noFill/>
        <a:ln w="9525">
          <a:noFill/>
        </a:ln>
      </xdr:spPr>
    </xdr:pic>
    <xdr:clientData/>
  </xdr:twoCellAnchor>
  <xdr:twoCellAnchor editAs="oneCell">
    <xdr:from>
      <xdr:col>0</xdr:col>
      <xdr:colOff>121920</xdr:colOff>
      <xdr:row>399</xdr:row>
      <xdr:rowOff>32385</xdr:rowOff>
    </xdr:from>
    <xdr:to>
      <xdr:col>0</xdr:col>
      <xdr:colOff>2093595</xdr:colOff>
      <xdr:row>399</xdr:row>
      <xdr:rowOff>1948180</xdr:rowOff>
    </xdr:to>
    <xdr:pic>
      <xdr:nvPicPr>
        <xdr:cNvPr id="73" name="图片 72">
          <a:extLst>
            <a:ext uri="{FF2B5EF4-FFF2-40B4-BE49-F238E27FC236}">
              <a16:creationId xmlns:a16="http://schemas.microsoft.com/office/drawing/2014/main" id="{00000000-0008-0000-8800-000049000000}"/>
            </a:ext>
          </a:extLst>
        </xdr:cNvPr>
        <xdr:cNvPicPr>
          <a:picLocks noChangeAspect="1"/>
        </xdr:cNvPicPr>
      </xdr:nvPicPr>
      <xdr:blipFill>
        <a:blip xmlns:r="http://schemas.openxmlformats.org/officeDocument/2006/relationships" r:embed="rId50"/>
        <a:stretch>
          <a:fillRect/>
        </a:stretch>
      </xdr:blipFill>
      <xdr:spPr>
        <a:xfrm>
          <a:off x="121920" y="651302355"/>
          <a:ext cx="1971675" cy="1915795"/>
        </a:xfrm>
        <a:prstGeom prst="rect">
          <a:avLst/>
        </a:prstGeom>
        <a:noFill/>
        <a:ln w="9525">
          <a:noFill/>
        </a:ln>
      </xdr:spPr>
    </xdr:pic>
    <xdr:clientData/>
  </xdr:twoCellAnchor>
  <xdr:twoCellAnchor editAs="oneCell">
    <xdr:from>
      <xdr:col>0</xdr:col>
      <xdr:colOff>118745</xdr:colOff>
      <xdr:row>400</xdr:row>
      <xdr:rowOff>60325</xdr:rowOff>
    </xdr:from>
    <xdr:to>
      <xdr:col>0</xdr:col>
      <xdr:colOff>2142490</xdr:colOff>
      <xdr:row>400</xdr:row>
      <xdr:rowOff>1985010</xdr:rowOff>
    </xdr:to>
    <xdr:pic>
      <xdr:nvPicPr>
        <xdr:cNvPr id="74" name="图片 73">
          <a:extLst>
            <a:ext uri="{FF2B5EF4-FFF2-40B4-BE49-F238E27FC236}">
              <a16:creationId xmlns:a16="http://schemas.microsoft.com/office/drawing/2014/main" id="{00000000-0008-0000-8800-00004A000000}"/>
            </a:ext>
          </a:extLst>
        </xdr:cNvPr>
        <xdr:cNvPicPr>
          <a:picLocks noChangeAspect="1"/>
        </xdr:cNvPicPr>
      </xdr:nvPicPr>
      <xdr:blipFill>
        <a:blip xmlns:r="http://schemas.openxmlformats.org/officeDocument/2006/relationships" r:embed="rId51"/>
        <a:stretch>
          <a:fillRect/>
        </a:stretch>
      </xdr:blipFill>
      <xdr:spPr>
        <a:xfrm>
          <a:off x="118745" y="653349595"/>
          <a:ext cx="2023745" cy="1924685"/>
        </a:xfrm>
        <a:prstGeom prst="rect">
          <a:avLst/>
        </a:prstGeom>
        <a:noFill/>
        <a:ln w="9525">
          <a:noFill/>
        </a:ln>
      </xdr:spPr>
    </xdr:pic>
    <xdr:clientData/>
  </xdr:twoCellAnchor>
  <xdr:twoCellAnchor editAs="oneCell">
    <xdr:from>
      <xdr:col>0</xdr:col>
      <xdr:colOff>147955</xdr:colOff>
      <xdr:row>407</xdr:row>
      <xdr:rowOff>30480</xdr:rowOff>
    </xdr:from>
    <xdr:to>
      <xdr:col>0</xdr:col>
      <xdr:colOff>2188845</xdr:colOff>
      <xdr:row>407</xdr:row>
      <xdr:rowOff>1859915</xdr:rowOff>
    </xdr:to>
    <xdr:pic>
      <xdr:nvPicPr>
        <xdr:cNvPr id="75" name="图片 74">
          <a:extLst>
            <a:ext uri="{FF2B5EF4-FFF2-40B4-BE49-F238E27FC236}">
              <a16:creationId xmlns:a16="http://schemas.microsoft.com/office/drawing/2014/main" id="{00000000-0008-0000-8800-00004B000000}"/>
            </a:ext>
          </a:extLst>
        </xdr:cNvPr>
        <xdr:cNvPicPr>
          <a:picLocks noChangeAspect="1"/>
        </xdr:cNvPicPr>
      </xdr:nvPicPr>
      <xdr:blipFill>
        <a:blip xmlns:r="http://schemas.openxmlformats.org/officeDocument/2006/relationships" r:embed="rId52"/>
        <a:stretch>
          <a:fillRect/>
        </a:stretch>
      </xdr:blipFill>
      <xdr:spPr>
        <a:xfrm>
          <a:off x="147955" y="667454850"/>
          <a:ext cx="2040890" cy="1829435"/>
        </a:xfrm>
        <a:prstGeom prst="rect">
          <a:avLst/>
        </a:prstGeom>
        <a:noFill/>
        <a:ln w="9525">
          <a:noFill/>
        </a:ln>
      </xdr:spPr>
    </xdr:pic>
    <xdr:clientData/>
  </xdr:twoCellAnchor>
  <xdr:twoCellAnchor editAs="oneCell">
    <xdr:from>
      <xdr:col>0</xdr:col>
      <xdr:colOff>147955</xdr:colOff>
      <xdr:row>406</xdr:row>
      <xdr:rowOff>56515</xdr:rowOff>
    </xdr:from>
    <xdr:to>
      <xdr:col>0</xdr:col>
      <xdr:colOff>2179955</xdr:colOff>
      <xdr:row>406</xdr:row>
      <xdr:rowOff>1798320</xdr:rowOff>
    </xdr:to>
    <xdr:pic>
      <xdr:nvPicPr>
        <xdr:cNvPr id="76" name="图片 75">
          <a:extLst>
            <a:ext uri="{FF2B5EF4-FFF2-40B4-BE49-F238E27FC236}">
              <a16:creationId xmlns:a16="http://schemas.microsoft.com/office/drawing/2014/main" id="{00000000-0008-0000-8800-00004C000000}"/>
            </a:ext>
          </a:extLst>
        </xdr:cNvPr>
        <xdr:cNvPicPr>
          <a:picLocks noChangeAspect="1"/>
        </xdr:cNvPicPr>
      </xdr:nvPicPr>
      <xdr:blipFill>
        <a:blip xmlns:r="http://schemas.openxmlformats.org/officeDocument/2006/relationships" r:embed="rId53"/>
        <a:stretch>
          <a:fillRect/>
        </a:stretch>
      </xdr:blipFill>
      <xdr:spPr>
        <a:xfrm>
          <a:off x="147955" y="665461585"/>
          <a:ext cx="2032000" cy="1741805"/>
        </a:xfrm>
        <a:prstGeom prst="rect">
          <a:avLst/>
        </a:prstGeom>
        <a:noFill/>
        <a:ln w="9525">
          <a:noFill/>
        </a:ln>
      </xdr:spPr>
    </xdr:pic>
    <xdr:clientData/>
  </xdr:twoCellAnchor>
  <xdr:twoCellAnchor editAs="oneCell">
    <xdr:from>
      <xdr:col>0</xdr:col>
      <xdr:colOff>165100</xdr:colOff>
      <xdr:row>409</xdr:row>
      <xdr:rowOff>46355</xdr:rowOff>
    </xdr:from>
    <xdr:to>
      <xdr:col>0</xdr:col>
      <xdr:colOff>2162810</xdr:colOff>
      <xdr:row>409</xdr:row>
      <xdr:rowOff>1945005</xdr:rowOff>
    </xdr:to>
    <xdr:pic>
      <xdr:nvPicPr>
        <xdr:cNvPr id="77" name="图片 76">
          <a:extLst>
            <a:ext uri="{FF2B5EF4-FFF2-40B4-BE49-F238E27FC236}">
              <a16:creationId xmlns:a16="http://schemas.microsoft.com/office/drawing/2014/main" id="{00000000-0008-0000-8800-00004D000000}"/>
            </a:ext>
          </a:extLst>
        </xdr:cNvPr>
        <xdr:cNvPicPr>
          <a:picLocks noChangeAspect="1"/>
        </xdr:cNvPicPr>
      </xdr:nvPicPr>
      <xdr:blipFill>
        <a:blip xmlns:r="http://schemas.openxmlformats.org/officeDocument/2006/relationships" r:embed="rId54"/>
        <a:stretch>
          <a:fillRect/>
        </a:stretch>
      </xdr:blipFill>
      <xdr:spPr>
        <a:xfrm>
          <a:off x="165100" y="671509325"/>
          <a:ext cx="1997710" cy="1898650"/>
        </a:xfrm>
        <a:prstGeom prst="rect">
          <a:avLst/>
        </a:prstGeom>
        <a:noFill/>
        <a:ln w="9525">
          <a:noFill/>
        </a:ln>
      </xdr:spPr>
    </xdr:pic>
    <xdr:clientData/>
  </xdr:twoCellAnchor>
  <xdr:twoCellAnchor editAs="oneCell">
    <xdr:from>
      <xdr:col>0</xdr:col>
      <xdr:colOff>165735</xdr:colOff>
      <xdr:row>408</xdr:row>
      <xdr:rowOff>29210</xdr:rowOff>
    </xdr:from>
    <xdr:to>
      <xdr:col>0</xdr:col>
      <xdr:colOff>2155190</xdr:colOff>
      <xdr:row>408</xdr:row>
      <xdr:rowOff>1953895</xdr:rowOff>
    </xdr:to>
    <xdr:pic>
      <xdr:nvPicPr>
        <xdr:cNvPr id="78" name="图片 77">
          <a:extLst>
            <a:ext uri="{FF2B5EF4-FFF2-40B4-BE49-F238E27FC236}">
              <a16:creationId xmlns:a16="http://schemas.microsoft.com/office/drawing/2014/main" id="{00000000-0008-0000-8800-00004E000000}"/>
            </a:ext>
          </a:extLst>
        </xdr:cNvPr>
        <xdr:cNvPicPr>
          <a:picLocks noChangeAspect="1"/>
        </xdr:cNvPicPr>
      </xdr:nvPicPr>
      <xdr:blipFill>
        <a:blip xmlns:r="http://schemas.openxmlformats.org/officeDocument/2006/relationships" r:embed="rId55"/>
        <a:stretch>
          <a:fillRect/>
        </a:stretch>
      </xdr:blipFill>
      <xdr:spPr>
        <a:xfrm>
          <a:off x="165735" y="669472880"/>
          <a:ext cx="1989455" cy="1924685"/>
        </a:xfrm>
        <a:prstGeom prst="rect">
          <a:avLst/>
        </a:prstGeom>
        <a:noFill/>
        <a:ln w="9525">
          <a:noFill/>
        </a:ln>
      </xdr:spPr>
    </xdr:pic>
    <xdr:clientData/>
  </xdr:twoCellAnchor>
  <xdr:twoCellAnchor editAs="oneCell">
    <xdr:from>
      <xdr:col>0</xdr:col>
      <xdr:colOff>156210</xdr:colOff>
      <xdr:row>410</xdr:row>
      <xdr:rowOff>20955</xdr:rowOff>
    </xdr:from>
    <xdr:to>
      <xdr:col>0</xdr:col>
      <xdr:colOff>2188210</xdr:colOff>
      <xdr:row>410</xdr:row>
      <xdr:rowOff>1953895</xdr:rowOff>
    </xdr:to>
    <xdr:pic>
      <xdr:nvPicPr>
        <xdr:cNvPr id="79" name="图片 78">
          <a:extLst>
            <a:ext uri="{FF2B5EF4-FFF2-40B4-BE49-F238E27FC236}">
              <a16:creationId xmlns:a16="http://schemas.microsoft.com/office/drawing/2014/main" id="{00000000-0008-0000-8800-00004F000000}"/>
            </a:ext>
          </a:extLst>
        </xdr:cNvPr>
        <xdr:cNvPicPr>
          <a:picLocks noChangeAspect="1"/>
        </xdr:cNvPicPr>
      </xdr:nvPicPr>
      <xdr:blipFill>
        <a:blip xmlns:r="http://schemas.openxmlformats.org/officeDocument/2006/relationships" r:embed="rId56"/>
        <a:stretch>
          <a:fillRect/>
        </a:stretch>
      </xdr:blipFill>
      <xdr:spPr>
        <a:xfrm>
          <a:off x="156210" y="673503225"/>
          <a:ext cx="2032000" cy="1932940"/>
        </a:xfrm>
        <a:prstGeom prst="rect">
          <a:avLst/>
        </a:prstGeom>
        <a:noFill/>
        <a:ln w="9525">
          <a:noFill/>
        </a:ln>
      </xdr:spPr>
    </xdr:pic>
    <xdr:clientData/>
  </xdr:twoCellAnchor>
  <xdr:twoCellAnchor editAs="oneCell">
    <xdr:from>
      <xdr:col>0</xdr:col>
      <xdr:colOff>180975</xdr:colOff>
      <xdr:row>420</xdr:row>
      <xdr:rowOff>172085</xdr:rowOff>
    </xdr:from>
    <xdr:to>
      <xdr:col>0</xdr:col>
      <xdr:colOff>2101215</xdr:colOff>
      <xdr:row>420</xdr:row>
      <xdr:rowOff>1991995</xdr:rowOff>
    </xdr:to>
    <xdr:pic>
      <xdr:nvPicPr>
        <xdr:cNvPr id="84" name="图片 83">
          <a:extLst>
            <a:ext uri="{FF2B5EF4-FFF2-40B4-BE49-F238E27FC236}">
              <a16:creationId xmlns:a16="http://schemas.microsoft.com/office/drawing/2014/main" id="{00000000-0008-0000-8800-000054000000}"/>
            </a:ext>
          </a:extLst>
        </xdr:cNvPr>
        <xdr:cNvPicPr>
          <a:picLocks noChangeAspect="1"/>
        </xdr:cNvPicPr>
      </xdr:nvPicPr>
      <xdr:blipFill>
        <a:blip xmlns:r="http://schemas.openxmlformats.org/officeDocument/2006/relationships" r:embed="rId57"/>
        <a:stretch>
          <a:fillRect/>
        </a:stretch>
      </xdr:blipFill>
      <xdr:spPr>
        <a:xfrm>
          <a:off x="180975" y="693847355"/>
          <a:ext cx="1920240" cy="1819910"/>
        </a:xfrm>
        <a:prstGeom prst="rect">
          <a:avLst/>
        </a:prstGeom>
        <a:noFill/>
        <a:ln w="9525">
          <a:noFill/>
        </a:ln>
      </xdr:spPr>
    </xdr:pic>
    <xdr:clientData/>
  </xdr:twoCellAnchor>
  <xdr:twoCellAnchor editAs="oneCell">
    <xdr:from>
      <xdr:col>0</xdr:col>
      <xdr:colOff>133350</xdr:colOff>
      <xdr:row>422</xdr:row>
      <xdr:rowOff>116205</xdr:rowOff>
    </xdr:from>
    <xdr:to>
      <xdr:col>0</xdr:col>
      <xdr:colOff>2105660</xdr:colOff>
      <xdr:row>422</xdr:row>
      <xdr:rowOff>1953260</xdr:rowOff>
    </xdr:to>
    <xdr:pic>
      <xdr:nvPicPr>
        <xdr:cNvPr id="85" name="图片 84">
          <a:extLst>
            <a:ext uri="{FF2B5EF4-FFF2-40B4-BE49-F238E27FC236}">
              <a16:creationId xmlns:a16="http://schemas.microsoft.com/office/drawing/2014/main" id="{00000000-0008-0000-8800-000055000000}"/>
            </a:ext>
          </a:extLst>
        </xdr:cNvPr>
        <xdr:cNvPicPr>
          <a:picLocks noChangeAspect="1"/>
        </xdr:cNvPicPr>
      </xdr:nvPicPr>
      <xdr:blipFill>
        <a:blip xmlns:r="http://schemas.openxmlformats.org/officeDocument/2006/relationships" r:embed="rId58"/>
        <a:stretch>
          <a:fillRect/>
        </a:stretch>
      </xdr:blipFill>
      <xdr:spPr>
        <a:xfrm>
          <a:off x="133350" y="697830075"/>
          <a:ext cx="1972310" cy="1837055"/>
        </a:xfrm>
        <a:prstGeom prst="rect">
          <a:avLst/>
        </a:prstGeom>
        <a:noFill/>
        <a:ln w="9525">
          <a:noFill/>
        </a:ln>
      </xdr:spPr>
    </xdr:pic>
    <xdr:clientData/>
  </xdr:twoCellAnchor>
  <xdr:twoCellAnchor editAs="oneCell">
    <xdr:from>
      <xdr:col>0</xdr:col>
      <xdr:colOff>165735</xdr:colOff>
      <xdr:row>426</xdr:row>
      <xdr:rowOff>55880</xdr:rowOff>
    </xdr:from>
    <xdr:to>
      <xdr:col>0</xdr:col>
      <xdr:colOff>2068830</xdr:colOff>
      <xdr:row>426</xdr:row>
      <xdr:rowOff>1832610</xdr:rowOff>
    </xdr:to>
    <xdr:pic>
      <xdr:nvPicPr>
        <xdr:cNvPr id="98" name="图片 97">
          <a:extLst>
            <a:ext uri="{FF2B5EF4-FFF2-40B4-BE49-F238E27FC236}">
              <a16:creationId xmlns:a16="http://schemas.microsoft.com/office/drawing/2014/main" id="{00000000-0008-0000-8800-000062000000}"/>
            </a:ext>
          </a:extLst>
        </xdr:cNvPr>
        <xdr:cNvPicPr>
          <a:picLocks noChangeAspect="1"/>
        </xdr:cNvPicPr>
      </xdr:nvPicPr>
      <xdr:blipFill>
        <a:blip xmlns:r="http://schemas.openxmlformats.org/officeDocument/2006/relationships" r:embed="rId59"/>
        <a:stretch>
          <a:fillRect/>
        </a:stretch>
      </xdr:blipFill>
      <xdr:spPr>
        <a:xfrm>
          <a:off x="165735" y="705478650"/>
          <a:ext cx="1903095" cy="1776730"/>
        </a:xfrm>
        <a:prstGeom prst="rect">
          <a:avLst/>
        </a:prstGeom>
        <a:noFill/>
        <a:ln w="9525">
          <a:noFill/>
        </a:ln>
      </xdr:spPr>
    </xdr:pic>
    <xdr:clientData/>
  </xdr:twoCellAnchor>
  <xdr:twoCellAnchor editAs="oneCell">
    <xdr:from>
      <xdr:col>0</xdr:col>
      <xdr:colOff>172720</xdr:colOff>
      <xdr:row>427</xdr:row>
      <xdr:rowOff>64135</xdr:rowOff>
    </xdr:from>
    <xdr:to>
      <xdr:col>0</xdr:col>
      <xdr:colOff>1988185</xdr:colOff>
      <xdr:row>427</xdr:row>
      <xdr:rowOff>1884045</xdr:rowOff>
    </xdr:to>
    <xdr:pic>
      <xdr:nvPicPr>
        <xdr:cNvPr id="99" name="图片 98">
          <a:extLst>
            <a:ext uri="{FF2B5EF4-FFF2-40B4-BE49-F238E27FC236}">
              <a16:creationId xmlns:a16="http://schemas.microsoft.com/office/drawing/2014/main" id="{00000000-0008-0000-8800-000063000000}"/>
            </a:ext>
          </a:extLst>
        </xdr:cNvPr>
        <xdr:cNvPicPr>
          <a:picLocks noChangeAspect="1"/>
        </xdr:cNvPicPr>
      </xdr:nvPicPr>
      <xdr:blipFill>
        <a:blip xmlns:r="http://schemas.openxmlformats.org/officeDocument/2006/relationships" r:embed="rId60"/>
        <a:stretch>
          <a:fillRect/>
        </a:stretch>
      </xdr:blipFill>
      <xdr:spPr>
        <a:xfrm>
          <a:off x="172720" y="707506205"/>
          <a:ext cx="1815465" cy="1819910"/>
        </a:xfrm>
        <a:prstGeom prst="rect">
          <a:avLst/>
        </a:prstGeom>
        <a:noFill/>
        <a:ln w="9525">
          <a:noFill/>
        </a:ln>
      </xdr:spPr>
    </xdr:pic>
    <xdr:clientData/>
  </xdr:twoCellAnchor>
  <xdr:twoCellAnchor editAs="oneCell">
    <xdr:from>
      <xdr:col>0</xdr:col>
      <xdr:colOff>200025</xdr:colOff>
      <xdr:row>428</xdr:row>
      <xdr:rowOff>55880</xdr:rowOff>
    </xdr:from>
    <xdr:to>
      <xdr:col>0</xdr:col>
      <xdr:colOff>2015490</xdr:colOff>
      <xdr:row>428</xdr:row>
      <xdr:rowOff>1875790</xdr:rowOff>
    </xdr:to>
    <xdr:pic>
      <xdr:nvPicPr>
        <xdr:cNvPr id="104" name="图片 103">
          <a:extLst>
            <a:ext uri="{FF2B5EF4-FFF2-40B4-BE49-F238E27FC236}">
              <a16:creationId xmlns:a16="http://schemas.microsoft.com/office/drawing/2014/main" id="{00000000-0008-0000-8800-000068000000}"/>
            </a:ext>
          </a:extLst>
        </xdr:cNvPr>
        <xdr:cNvPicPr>
          <a:picLocks noChangeAspect="1"/>
        </xdr:cNvPicPr>
      </xdr:nvPicPr>
      <xdr:blipFill>
        <a:blip xmlns:r="http://schemas.openxmlformats.org/officeDocument/2006/relationships" r:embed="rId61"/>
        <a:stretch>
          <a:fillRect/>
        </a:stretch>
      </xdr:blipFill>
      <xdr:spPr>
        <a:xfrm>
          <a:off x="200025" y="709517250"/>
          <a:ext cx="1815465" cy="1819910"/>
        </a:xfrm>
        <a:prstGeom prst="rect">
          <a:avLst/>
        </a:prstGeom>
        <a:noFill/>
        <a:ln w="9525">
          <a:noFill/>
        </a:ln>
      </xdr:spPr>
    </xdr:pic>
    <xdr:clientData/>
  </xdr:twoCellAnchor>
  <xdr:twoCellAnchor editAs="oneCell">
    <xdr:from>
      <xdr:col>0</xdr:col>
      <xdr:colOff>173990</xdr:colOff>
      <xdr:row>429</xdr:row>
      <xdr:rowOff>20955</xdr:rowOff>
    </xdr:from>
    <xdr:to>
      <xdr:col>0</xdr:col>
      <xdr:colOff>2050415</xdr:colOff>
      <xdr:row>429</xdr:row>
      <xdr:rowOff>1858645</xdr:rowOff>
    </xdr:to>
    <xdr:pic>
      <xdr:nvPicPr>
        <xdr:cNvPr id="105" name="图片 104">
          <a:extLst>
            <a:ext uri="{FF2B5EF4-FFF2-40B4-BE49-F238E27FC236}">
              <a16:creationId xmlns:a16="http://schemas.microsoft.com/office/drawing/2014/main" id="{00000000-0008-0000-8800-000069000000}"/>
            </a:ext>
          </a:extLst>
        </xdr:cNvPr>
        <xdr:cNvPicPr>
          <a:picLocks noChangeAspect="1"/>
        </xdr:cNvPicPr>
      </xdr:nvPicPr>
      <xdr:blipFill>
        <a:blip xmlns:r="http://schemas.openxmlformats.org/officeDocument/2006/relationships" r:embed="rId62"/>
        <a:stretch>
          <a:fillRect/>
        </a:stretch>
      </xdr:blipFill>
      <xdr:spPr>
        <a:xfrm>
          <a:off x="173990" y="711501625"/>
          <a:ext cx="1876425" cy="1837690"/>
        </a:xfrm>
        <a:prstGeom prst="rect">
          <a:avLst/>
        </a:prstGeom>
        <a:noFill/>
        <a:ln w="9525">
          <a:noFill/>
        </a:ln>
      </xdr:spPr>
    </xdr:pic>
    <xdr:clientData/>
  </xdr:twoCellAnchor>
  <xdr:twoCellAnchor editAs="oneCell">
    <xdr:from>
      <xdr:col>0</xdr:col>
      <xdr:colOff>173990</xdr:colOff>
      <xdr:row>430</xdr:row>
      <xdr:rowOff>39370</xdr:rowOff>
    </xdr:from>
    <xdr:to>
      <xdr:col>0</xdr:col>
      <xdr:colOff>2051050</xdr:colOff>
      <xdr:row>430</xdr:row>
      <xdr:rowOff>1938020</xdr:rowOff>
    </xdr:to>
    <xdr:pic>
      <xdr:nvPicPr>
        <xdr:cNvPr id="106" name="图片 105">
          <a:extLst>
            <a:ext uri="{FF2B5EF4-FFF2-40B4-BE49-F238E27FC236}">
              <a16:creationId xmlns:a16="http://schemas.microsoft.com/office/drawing/2014/main" id="{00000000-0008-0000-8800-00006A000000}"/>
            </a:ext>
          </a:extLst>
        </xdr:cNvPr>
        <xdr:cNvPicPr>
          <a:picLocks noChangeAspect="1"/>
        </xdr:cNvPicPr>
      </xdr:nvPicPr>
      <xdr:blipFill>
        <a:blip xmlns:r="http://schemas.openxmlformats.org/officeDocument/2006/relationships" r:embed="rId63"/>
        <a:stretch>
          <a:fillRect/>
        </a:stretch>
      </xdr:blipFill>
      <xdr:spPr>
        <a:xfrm>
          <a:off x="173990" y="713539340"/>
          <a:ext cx="1877060" cy="1898650"/>
        </a:xfrm>
        <a:prstGeom prst="rect">
          <a:avLst/>
        </a:prstGeom>
        <a:noFill/>
        <a:ln w="9525">
          <a:noFill/>
        </a:ln>
      </xdr:spPr>
    </xdr:pic>
    <xdr:clientData/>
  </xdr:twoCellAnchor>
  <xdr:twoCellAnchor editAs="oneCell">
    <xdr:from>
      <xdr:col>0</xdr:col>
      <xdr:colOff>173990</xdr:colOff>
      <xdr:row>431</xdr:row>
      <xdr:rowOff>47625</xdr:rowOff>
    </xdr:from>
    <xdr:to>
      <xdr:col>0</xdr:col>
      <xdr:colOff>1972310</xdr:colOff>
      <xdr:row>431</xdr:row>
      <xdr:rowOff>1894205</xdr:rowOff>
    </xdr:to>
    <xdr:pic>
      <xdr:nvPicPr>
        <xdr:cNvPr id="107" name="图片 106">
          <a:extLst>
            <a:ext uri="{FF2B5EF4-FFF2-40B4-BE49-F238E27FC236}">
              <a16:creationId xmlns:a16="http://schemas.microsoft.com/office/drawing/2014/main" id="{00000000-0008-0000-8800-00006B000000}"/>
            </a:ext>
          </a:extLst>
        </xdr:cNvPr>
        <xdr:cNvPicPr>
          <a:picLocks noChangeAspect="1"/>
        </xdr:cNvPicPr>
      </xdr:nvPicPr>
      <xdr:blipFill>
        <a:blip xmlns:r="http://schemas.openxmlformats.org/officeDocument/2006/relationships" r:embed="rId64"/>
        <a:stretch>
          <a:fillRect/>
        </a:stretch>
      </xdr:blipFill>
      <xdr:spPr>
        <a:xfrm>
          <a:off x="173990" y="715566895"/>
          <a:ext cx="1798320" cy="1846580"/>
        </a:xfrm>
        <a:prstGeom prst="rect">
          <a:avLst/>
        </a:prstGeom>
        <a:noFill/>
        <a:ln w="9525">
          <a:noFill/>
        </a:ln>
      </xdr:spPr>
    </xdr:pic>
    <xdr:clientData/>
  </xdr:twoCellAnchor>
  <xdr:twoCellAnchor editAs="oneCell">
    <xdr:from>
      <xdr:col>0</xdr:col>
      <xdr:colOff>208915</xdr:colOff>
      <xdr:row>432</xdr:row>
      <xdr:rowOff>38735</xdr:rowOff>
    </xdr:from>
    <xdr:to>
      <xdr:col>0</xdr:col>
      <xdr:colOff>2016125</xdr:colOff>
      <xdr:row>432</xdr:row>
      <xdr:rowOff>1842135</xdr:rowOff>
    </xdr:to>
    <xdr:pic>
      <xdr:nvPicPr>
        <xdr:cNvPr id="108" name="图片 107">
          <a:extLst>
            <a:ext uri="{FF2B5EF4-FFF2-40B4-BE49-F238E27FC236}">
              <a16:creationId xmlns:a16="http://schemas.microsoft.com/office/drawing/2014/main" id="{00000000-0008-0000-8800-00006C000000}"/>
            </a:ext>
          </a:extLst>
        </xdr:cNvPr>
        <xdr:cNvPicPr>
          <a:picLocks noChangeAspect="1"/>
        </xdr:cNvPicPr>
      </xdr:nvPicPr>
      <xdr:blipFill>
        <a:blip xmlns:r="http://schemas.openxmlformats.org/officeDocument/2006/relationships" r:embed="rId65"/>
        <a:stretch>
          <a:fillRect/>
        </a:stretch>
      </xdr:blipFill>
      <xdr:spPr>
        <a:xfrm>
          <a:off x="208915" y="717577305"/>
          <a:ext cx="1807210" cy="1803400"/>
        </a:xfrm>
        <a:prstGeom prst="rect">
          <a:avLst/>
        </a:prstGeom>
        <a:noFill/>
        <a:ln w="9525">
          <a:noFill/>
        </a:ln>
      </xdr:spPr>
    </xdr:pic>
    <xdr:clientData/>
  </xdr:twoCellAnchor>
  <xdr:twoCellAnchor editAs="oneCell">
    <xdr:from>
      <xdr:col>0</xdr:col>
      <xdr:colOff>166370</xdr:colOff>
      <xdr:row>434</xdr:row>
      <xdr:rowOff>61595</xdr:rowOff>
    </xdr:from>
    <xdr:to>
      <xdr:col>0</xdr:col>
      <xdr:colOff>2077720</xdr:colOff>
      <xdr:row>434</xdr:row>
      <xdr:rowOff>1925320</xdr:rowOff>
    </xdr:to>
    <xdr:pic>
      <xdr:nvPicPr>
        <xdr:cNvPr id="109" name="图片 108">
          <a:extLst>
            <a:ext uri="{FF2B5EF4-FFF2-40B4-BE49-F238E27FC236}">
              <a16:creationId xmlns:a16="http://schemas.microsoft.com/office/drawing/2014/main" id="{00000000-0008-0000-8800-00006D000000}"/>
            </a:ext>
          </a:extLst>
        </xdr:cNvPr>
        <xdr:cNvPicPr>
          <a:picLocks noChangeAspect="1"/>
        </xdr:cNvPicPr>
      </xdr:nvPicPr>
      <xdr:blipFill>
        <a:blip xmlns:r="http://schemas.openxmlformats.org/officeDocument/2006/relationships" r:embed="rId66"/>
        <a:stretch>
          <a:fillRect/>
        </a:stretch>
      </xdr:blipFill>
      <xdr:spPr>
        <a:xfrm>
          <a:off x="166370" y="721638765"/>
          <a:ext cx="1911350" cy="1863725"/>
        </a:xfrm>
        <a:prstGeom prst="rect">
          <a:avLst/>
        </a:prstGeom>
        <a:noFill/>
        <a:ln w="9525">
          <a:noFill/>
        </a:ln>
      </xdr:spPr>
    </xdr:pic>
    <xdr:clientData/>
  </xdr:twoCellAnchor>
  <xdr:twoCellAnchor editAs="oneCell">
    <xdr:from>
      <xdr:col>0</xdr:col>
      <xdr:colOff>192405</xdr:colOff>
      <xdr:row>433</xdr:row>
      <xdr:rowOff>30480</xdr:rowOff>
    </xdr:from>
    <xdr:to>
      <xdr:col>0</xdr:col>
      <xdr:colOff>2095500</xdr:colOff>
      <xdr:row>433</xdr:row>
      <xdr:rowOff>1824990</xdr:rowOff>
    </xdr:to>
    <xdr:pic>
      <xdr:nvPicPr>
        <xdr:cNvPr id="110" name="图片 109">
          <a:extLst>
            <a:ext uri="{FF2B5EF4-FFF2-40B4-BE49-F238E27FC236}">
              <a16:creationId xmlns:a16="http://schemas.microsoft.com/office/drawing/2014/main" id="{00000000-0008-0000-8800-00006E000000}"/>
            </a:ext>
          </a:extLst>
        </xdr:cNvPr>
        <xdr:cNvPicPr>
          <a:picLocks noChangeAspect="1"/>
        </xdr:cNvPicPr>
      </xdr:nvPicPr>
      <xdr:blipFill>
        <a:blip xmlns:r="http://schemas.openxmlformats.org/officeDocument/2006/relationships" r:embed="rId67"/>
        <a:stretch>
          <a:fillRect/>
        </a:stretch>
      </xdr:blipFill>
      <xdr:spPr>
        <a:xfrm>
          <a:off x="192405" y="719588350"/>
          <a:ext cx="1903095" cy="1794510"/>
        </a:xfrm>
        <a:prstGeom prst="rect">
          <a:avLst/>
        </a:prstGeom>
        <a:noFill/>
        <a:ln w="9525">
          <a:noFill/>
        </a:ln>
      </xdr:spPr>
    </xdr:pic>
    <xdr:clientData/>
  </xdr:twoCellAnchor>
  <xdr:twoCellAnchor editAs="oneCell">
    <xdr:from>
      <xdr:col>0</xdr:col>
      <xdr:colOff>208915</xdr:colOff>
      <xdr:row>436</xdr:row>
      <xdr:rowOff>38100</xdr:rowOff>
    </xdr:from>
    <xdr:to>
      <xdr:col>0</xdr:col>
      <xdr:colOff>2094865</xdr:colOff>
      <xdr:row>436</xdr:row>
      <xdr:rowOff>1936750</xdr:rowOff>
    </xdr:to>
    <xdr:pic>
      <xdr:nvPicPr>
        <xdr:cNvPr id="111" name="图片 110">
          <a:extLst>
            <a:ext uri="{FF2B5EF4-FFF2-40B4-BE49-F238E27FC236}">
              <a16:creationId xmlns:a16="http://schemas.microsoft.com/office/drawing/2014/main" id="{00000000-0008-0000-8800-00006F000000}"/>
            </a:ext>
          </a:extLst>
        </xdr:cNvPr>
        <xdr:cNvPicPr>
          <a:picLocks noChangeAspect="1"/>
        </xdr:cNvPicPr>
      </xdr:nvPicPr>
      <xdr:blipFill>
        <a:blip xmlns:r="http://schemas.openxmlformats.org/officeDocument/2006/relationships" r:embed="rId68"/>
        <a:stretch>
          <a:fillRect/>
        </a:stretch>
      </xdr:blipFill>
      <xdr:spPr>
        <a:xfrm>
          <a:off x="208915" y="725653870"/>
          <a:ext cx="1885950" cy="1898650"/>
        </a:xfrm>
        <a:prstGeom prst="rect">
          <a:avLst/>
        </a:prstGeom>
        <a:noFill/>
        <a:ln w="9525">
          <a:noFill/>
        </a:ln>
      </xdr:spPr>
    </xdr:pic>
    <xdr:clientData/>
  </xdr:twoCellAnchor>
  <xdr:twoCellAnchor editAs="oneCell">
    <xdr:from>
      <xdr:col>0</xdr:col>
      <xdr:colOff>200025</xdr:colOff>
      <xdr:row>435</xdr:row>
      <xdr:rowOff>38735</xdr:rowOff>
    </xdr:from>
    <xdr:to>
      <xdr:col>0</xdr:col>
      <xdr:colOff>2066925</xdr:colOff>
      <xdr:row>435</xdr:row>
      <xdr:rowOff>1902460</xdr:rowOff>
    </xdr:to>
    <xdr:pic>
      <xdr:nvPicPr>
        <xdr:cNvPr id="112" name="图片 111">
          <a:extLst>
            <a:ext uri="{FF2B5EF4-FFF2-40B4-BE49-F238E27FC236}">
              <a16:creationId xmlns:a16="http://schemas.microsoft.com/office/drawing/2014/main" id="{00000000-0008-0000-8800-000070000000}"/>
            </a:ext>
          </a:extLst>
        </xdr:cNvPr>
        <xdr:cNvPicPr>
          <a:picLocks noChangeAspect="1"/>
        </xdr:cNvPicPr>
      </xdr:nvPicPr>
      <xdr:blipFill>
        <a:blip xmlns:r="http://schemas.openxmlformats.org/officeDocument/2006/relationships" r:embed="rId69"/>
        <a:stretch>
          <a:fillRect/>
        </a:stretch>
      </xdr:blipFill>
      <xdr:spPr>
        <a:xfrm>
          <a:off x="200025" y="723635205"/>
          <a:ext cx="1866900" cy="1863725"/>
        </a:xfrm>
        <a:prstGeom prst="rect">
          <a:avLst/>
        </a:prstGeom>
        <a:noFill/>
        <a:ln w="9525">
          <a:noFill/>
        </a:ln>
      </xdr:spPr>
    </xdr:pic>
    <xdr:clientData/>
  </xdr:twoCellAnchor>
  <xdr:twoCellAnchor editAs="oneCell">
    <xdr:from>
      <xdr:col>0</xdr:col>
      <xdr:colOff>226060</xdr:colOff>
      <xdr:row>437</xdr:row>
      <xdr:rowOff>56515</xdr:rowOff>
    </xdr:from>
    <xdr:to>
      <xdr:col>0</xdr:col>
      <xdr:colOff>2163445</xdr:colOff>
      <xdr:row>437</xdr:row>
      <xdr:rowOff>1946275</xdr:rowOff>
    </xdr:to>
    <xdr:pic>
      <xdr:nvPicPr>
        <xdr:cNvPr id="113" name="图片 112">
          <a:extLst>
            <a:ext uri="{FF2B5EF4-FFF2-40B4-BE49-F238E27FC236}">
              <a16:creationId xmlns:a16="http://schemas.microsoft.com/office/drawing/2014/main" id="{00000000-0008-0000-8800-000071000000}"/>
            </a:ext>
          </a:extLst>
        </xdr:cNvPr>
        <xdr:cNvPicPr>
          <a:picLocks noChangeAspect="1"/>
        </xdr:cNvPicPr>
      </xdr:nvPicPr>
      <xdr:blipFill>
        <a:blip xmlns:r="http://schemas.openxmlformats.org/officeDocument/2006/relationships" r:embed="rId70"/>
        <a:stretch>
          <a:fillRect/>
        </a:stretch>
      </xdr:blipFill>
      <xdr:spPr>
        <a:xfrm>
          <a:off x="226060" y="727691585"/>
          <a:ext cx="1937385" cy="1889760"/>
        </a:xfrm>
        <a:prstGeom prst="rect">
          <a:avLst/>
        </a:prstGeom>
        <a:noFill/>
        <a:ln w="9525">
          <a:noFill/>
        </a:ln>
      </xdr:spPr>
    </xdr:pic>
    <xdr:clientData/>
  </xdr:twoCellAnchor>
  <xdr:twoCellAnchor editAs="oneCell">
    <xdr:from>
      <xdr:col>0</xdr:col>
      <xdr:colOff>200025</xdr:colOff>
      <xdr:row>438</xdr:row>
      <xdr:rowOff>48260</xdr:rowOff>
    </xdr:from>
    <xdr:to>
      <xdr:col>0</xdr:col>
      <xdr:colOff>2102485</xdr:colOff>
      <xdr:row>438</xdr:row>
      <xdr:rowOff>2016125</xdr:rowOff>
    </xdr:to>
    <xdr:pic>
      <xdr:nvPicPr>
        <xdr:cNvPr id="114" name="图片 113">
          <a:extLst>
            <a:ext uri="{FF2B5EF4-FFF2-40B4-BE49-F238E27FC236}">
              <a16:creationId xmlns:a16="http://schemas.microsoft.com/office/drawing/2014/main" id="{00000000-0008-0000-8800-000072000000}"/>
            </a:ext>
          </a:extLst>
        </xdr:cNvPr>
        <xdr:cNvPicPr>
          <a:picLocks noChangeAspect="1"/>
        </xdr:cNvPicPr>
      </xdr:nvPicPr>
      <xdr:blipFill>
        <a:blip xmlns:r="http://schemas.openxmlformats.org/officeDocument/2006/relationships" r:embed="rId71"/>
        <a:stretch>
          <a:fillRect/>
        </a:stretch>
      </xdr:blipFill>
      <xdr:spPr>
        <a:xfrm>
          <a:off x="200025" y="729702630"/>
          <a:ext cx="1902460" cy="1967865"/>
        </a:xfrm>
        <a:prstGeom prst="rect">
          <a:avLst/>
        </a:prstGeom>
        <a:noFill/>
        <a:ln w="9525">
          <a:noFill/>
        </a:ln>
      </xdr:spPr>
    </xdr:pic>
    <xdr:clientData/>
  </xdr:twoCellAnchor>
  <xdr:twoCellAnchor editAs="oneCell">
    <xdr:from>
      <xdr:col>0</xdr:col>
      <xdr:colOff>217805</xdr:colOff>
      <xdr:row>439</xdr:row>
      <xdr:rowOff>29845</xdr:rowOff>
    </xdr:from>
    <xdr:to>
      <xdr:col>0</xdr:col>
      <xdr:colOff>2129155</xdr:colOff>
      <xdr:row>439</xdr:row>
      <xdr:rowOff>1971675</xdr:rowOff>
    </xdr:to>
    <xdr:pic>
      <xdr:nvPicPr>
        <xdr:cNvPr id="115" name="图片 114">
          <a:extLst>
            <a:ext uri="{FF2B5EF4-FFF2-40B4-BE49-F238E27FC236}">
              <a16:creationId xmlns:a16="http://schemas.microsoft.com/office/drawing/2014/main" id="{00000000-0008-0000-8800-000073000000}"/>
            </a:ext>
          </a:extLst>
        </xdr:cNvPr>
        <xdr:cNvPicPr>
          <a:picLocks noChangeAspect="1"/>
        </xdr:cNvPicPr>
      </xdr:nvPicPr>
      <xdr:blipFill>
        <a:blip xmlns:r="http://schemas.openxmlformats.org/officeDocument/2006/relationships" r:embed="rId72"/>
        <a:stretch>
          <a:fillRect/>
        </a:stretch>
      </xdr:blipFill>
      <xdr:spPr>
        <a:xfrm>
          <a:off x="217805" y="731703515"/>
          <a:ext cx="1911350" cy="1941830"/>
        </a:xfrm>
        <a:prstGeom prst="rect">
          <a:avLst/>
        </a:prstGeom>
        <a:noFill/>
        <a:ln w="9525">
          <a:noFill/>
        </a:ln>
      </xdr:spPr>
    </xdr:pic>
    <xdr:clientData/>
  </xdr:twoCellAnchor>
  <xdr:twoCellAnchor editAs="oneCell">
    <xdr:from>
      <xdr:col>0</xdr:col>
      <xdr:colOff>248920</xdr:colOff>
      <xdr:row>440</xdr:row>
      <xdr:rowOff>87630</xdr:rowOff>
    </xdr:from>
    <xdr:to>
      <xdr:col>0</xdr:col>
      <xdr:colOff>2055495</xdr:colOff>
      <xdr:row>440</xdr:row>
      <xdr:rowOff>1882140</xdr:rowOff>
    </xdr:to>
    <xdr:pic>
      <xdr:nvPicPr>
        <xdr:cNvPr id="116" name="图片 115">
          <a:extLst>
            <a:ext uri="{FF2B5EF4-FFF2-40B4-BE49-F238E27FC236}">
              <a16:creationId xmlns:a16="http://schemas.microsoft.com/office/drawing/2014/main" id="{00000000-0008-0000-8800-000074000000}"/>
            </a:ext>
          </a:extLst>
        </xdr:cNvPr>
        <xdr:cNvPicPr>
          <a:picLocks noChangeAspect="1"/>
        </xdr:cNvPicPr>
      </xdr:nvPicPr>
      <xdr:blipFill>
        <a:blip xmlns:r="http://schemas.openxmlformats.org/officeDocument/2006/relationships" r:embed="rId73"/>
        <a:stretch>
          <a:fillRect/>
        </a:stretch>
      </xdr:blipFill>
      <xdr:spPr>
        <a:xfrm>
          <a:off x="248920" y="733780600"/>
          <a:ext cx="1806575" cy="1794510"/>
        </a:xfrm>
        <a:prstGeom prst="rect">
          <a:avLst/>
        </a:prstGeom>
        <a:noFill/>
        <a:ln w="9525">
          <a:noFill/>
        </a:ln>
      </xdr:spPr>
    </xdr:pic>
    <xdr:clientData/>
  </xdr:twoCellAnchor>
  <xdr:twoCellAnchor editAs="oneCell">
    <xdr:from>
      <xdr:col>0</xdr:col>
      <xdr:colOff>215900</xdr:colOff>
      <xdr:row>441</xdr:row>
      <xdr:rowOff>38735</xdr:rowOff>
    </xdr:from>
    <xdr:to>
      <xdr:col>0</xdr:col>
      <xdr:colOff>2039620</xdr:colOff>
      <xdr:row>441</xdr:row>
      <xdr:rowOff>1902460</xdr:rowOff>
    </xdr:to>
    <xdr:pic>
      <xdr:nvPicPr>
        <xdr:cNvPr id="117" name="图片 116">
          <a:extLst>
            <a:ext uri="{FF2B5EF4-FFF2-40B4-BE49-F238E27FC236}">
              <a16:creationId xmlns:a16="http://schemas.microsoft.com/office/drawing/2014/main" id="{00000000-0008-0000-8800-000075000000}"/>
            </a:ext>
          </a:extLst>
        </xdr:cNvPr>
        <xdr:cNvPicPr>
          <a:picLocks noChangeAspect="1"/>
        </xdr:cNvPicPr>
      </xdr:nvPicPr>
      <xdr:blipFill>
        <a:blip xmlns:r="http://schemas.openxmlformats.org/officeDocument/2006/relationships" r:embed="rId74"/>
        <a:stretch>
          <a:fillRect/>
        </a:stretch>
      </xdr:blipFill>
      <xdr:spPr>
        <a:xfrm>
          <a:off x="215900" y="735751005"/>
          <a:ext cx="1823720" cy="1863725"/>
        </a:xfrm>
        <a:prstGeom prst="rect">
          <a:avLst/>
        </a:prstGeom>
        <a:noFill/>
        <a:ln w="9525">
          <a:noFill/>
        </a:ln>
      </xdr:spPr>
    </xdr:pic>
    <xdr:clientData/>
  </xdr:twoCellAnchor>
  <xdr:twoCellAnchor editAs="oneCell">
    <xdr:from>
      <xdr:col>0</xdr:col>
      <xdr:colOff>147955</xdr:colOff>
      <xdr:row>442</xdr:row>
      <xdr:rowOff>28575</xdr:rowOff>
    </xdr:from>
    <xdr:to>
      <xdr:col>0</xdr:col>
      <xdr:colOff>2067560</xdr:colOff>
      <xdr:row>442</xdr:row>
      <xdr:rowOff>1910080</xdr:rowOff>
    </xdr:to>
    <xdr:pic>
      <xdr:nvPicPr>
        <xdr:cNvPr id="118" name="图片 117">
          <a:extLst>
            <a:ext uri="{FF2B5EF4-FFF2-40B4-BE49-F238E27FC236}">
              <a16:creationId xmlns:a16="http://schemas.microsoft.com/office/drawing/2014/main" id="{00000000-0008-0000-8800-000076000000}"/>
            </a:ext>
          </a:extLst>
        </xdr:cNvPr>
        <xdr:cNvPicPr>
          <a:picLocks noChangeAspect="1"/>
        </xdr:cNvPicPr>
      </xdr:nvPicPr>
      <xdr:blipFill>
        <a:blip xmlns:r="http://schemas.openxmlformats.org/officeDocument/2006/relationships" r:embed="rId75"/>
        <a:stretch>
          <a:fillRect/>
        </a:stretch>
      </xdr:blipFill>
      <xdr:spPr>
        <a:xfrm>
          <a:off x="147955" y="737760145"/>
          <a:ext cx="1919605" cy="1881505"/>
        </a:xfrm>
        <a:prstGeom prst="rect">
          <a:avLst/>
        </a:prstGeom>
        <a:noFill/>
        <a:ln w="9525">
          <a:noFill/>
        </a:ln>
      </xdr:spPr>
    </xdr:pic>
    <xdr:clientData/>
  </xdr:twoCellAnchor>
  <xdr:twoCellAnchor editAs="oneCell">
    <xdr:from>
      <xdr:col>0</xdr:col>
      <xdr:colOff>148590</xdr:colOff>
      <xdr:row>443</xdr:row>
      <xdr:rowOff>29210</xdr:rowOff>
    </xdr:from>
    <xdr:to>
      <xdr:col>0</xdr:col>
      <xdr:colOff>2094865</xdr:colOff>
      <xdr:row>443</xdr:row>
      <xdr:rowOff>1962150</xdr:rowOff>
    </xdr:to>
    <xdr:pic>
      <xdr:nvPicPr>
        <xdr:cNvPr id="119" name="图片 118">
          <a:extLst>
            <a:ext uri="{FF2B5EF4-FFF2-40B4-BE49-F238E27FC236}">
              <a16:creationId xmlns:a16="http://schemas.microsoft.com/office/drawing/2014/main" id="{00000000-0008-0000-8800-000077000000}"/>
            </a:ext>
          </a:extLst>
        </xdr:cNvPr>
        <xdr:cNvPicPr>
          <a:picLocks noChangeAspect="1"/>
        </xdr:cNvPicPr>
      </xdr:nvPicPr>
      <xdr:blipFill>
        <a:blip xmlns:r="http://schemas.openxmlformats.org/officeDocument/2006/relationships" r:embed="rId76"/>
        <a:stretch>
          <a:fillRect/>
        </a:stretch>
      </xdr:blipFill>
      <xdr:spPr>
        <a:xfrm>
          <a:off x="148590" y="739780080"/>
          <a:ext cx="1946275" cy="1932940"/>
        </a:xfrm>
        <a:prstGeom prst="rect">
          <a:avLst/>
        </a:prstGeom>
        <a:noFill/>
        <a:ln w="9525">
          <a:noFill/>
        </a:ln>
      </xdr:spPr>
    </xdr:pic>
    <xdr:clientData/>
  </xdr:twoCellAnchor>
  <xdr:twoCellAnchor editAs="oneCell">
    <xdr:from>
      <xdr:col>0</xdr:col>
      <xdr:colOff>191770</xdr:colOff>
      <xdr:row>444</xdr:row>
      <xdr:rowOff>81280</xdr:rowOff>
    </xdr:from>
    <xdr:to>
      <xdr:col>0</xdr:col>
      <xdr:colOff>2068195</xdr:colOff>
      <xdr:row>444</xdr:row>
      <xdr:rowOff>1893570</xdr:rowOff>
    </xdr:to>
    <xdr:pic>
      <xdr:nvPicPr>
        <xdr:cNvPr id="120" name="图片 119">
          <a:extLst>
            <a:ext uri="{FF2B5EF4-FFF2-40B4-BE49-F238E27FC236}">
              <a16:creationId xmlns:a16="http://schemas.microsoft.com/office/drawing/2014/main" id="{00000000-0008-0000-8800-000078000000}"/>
            </a:ext>
          </a:extLst>
        </xdr:cNvPr>
        <xdr:cNvPicPr>
          <a:picLocks noChangeAspect="1"/>
        </xdr:cNvPicPr>
      </xdr:nvPicPr>
      <xdr:blipFill>
        <a:blip xmlns:r="http://schemas.openxmlformats.org/officeDocument/2006/relationships" r:embed="rId77"/>
        <a:stretch>
          <a:fillRect/>
        </a:stretch>
      </xdr:blipFill>
      <xdr:spPr>
        <a:xfrm>
          <a:off x="191770" y="741851450"/>
          <a:ext cx="1876425" cy="1812290"/>
        </a:xfrm>
        <a:prstGeom prst="rect">
          <a:avLst/>
        </a:prstGeom>
        <a:noFill/>
        <a:ln w="9525">
          <a:noFill/>
        </a:ln>
      </xdr:spPr>
    </xdr:pic>
    <xdr:clientData/>
  </xdr:twoCellAnchor>
  <xdr:twoCellAnchor editAs="oneCell">
    <xdr:from>
      <xdr:col>0</xdr:col>
      <xdr:colOff>191770</xdr:colOff>
      <xdr:row>445</xdr:row>
      <xdr:rowOff>38735</xdr:rowOff>
    </xdr:from>
    <xdr:to>
      <xdr:col>0</xdr:col>
      <xdr:colOff>2033270</xdr:colOff>
      <xdr:row>445</xdr:row>
      <xdr:rowOff>1902460</xdr:rowOff>
    </xdr:to>
    <xdr:pic>
      <xdr:nvPicPr>
        <xdr:cNvPr id="124" name="图片 123">
          <a:extLst>
            <a:ext uri="{FF2B5EF4-FFF2-40B4-BE49-F238E27FC236}">
              <a16:creationId xmlns:a16="http://schemas.microsoft.com/office/drawing/2014/main" id="{00000000-0008-0000-8800-00007C000000}"/>
            </a:ext>
          </a:extLst>
        </xdr:cNvPr>
        <xdr:cNvPicPr>
          <a:picLocks noChangeAspect="1"/>
        </xdr:cNvPicPr>
      </xdr:nvPicPr>
      <xdr:blipFill>
        <a:blip xmlns:r="http://schemas.openxmlformats.org/officeDocument/2006/relationships" r:embed="rId78"/>
        <a:stretch>
          <a:fillRect/>
        </a:stretch>
      </xdr:blipFill>
      <xdr:spPr>
        <a:xfrm>
          <a:off x="191770" y="743828205"/>
          <a:ext cx="1841500" cy="1863725"/>
        </a:xfrm>
        <a:prstGeom prst="rect">
          <a:avLst/>
        </a:prstGeom>
        <a:noFill/>
        <a:ln w="9525">
          <a:noFill/>
        </a:ln>
      </xdr:spPr>
    </xdr:pic>
    <xdr:clientData/>
  </xdr:twoCellAnchor>
  <xdr:twoCellAnchor editAs="oneCell">
    <xdr:from>
      <xdr:col>0</xdr:col>
      <xdr:colOff>234315</xdr:colOff>
      <xdr:row>446</xdr:row>
      <xdr:rowOff>99060</xdr:rowOff>
    </xdr:from>
    <xdr:to>
      <xdr:col>0</xdr:col>
      <xdr:colOff>2094230</xdr:colOff>
      <xdr:row>446</xdr:row>
      <xdr:rowOff>1885315</xdr:rowOff>
    </xdr:to>
    <xdr:pic>
      <xdr:nvPicPr>
        <xdr:cNvPr id="125" name="图片 124">
          <a:extLst>
            <a:ext uri="{FF2B5EF4-FFF2-40B4-BE49-F238E27FC236}">
              <a16:creationId xmlns:a16="http://schemas.microsoft.com/office/drawing/2014/main" id="{00000000-0008-0000-8800-00007D000000}"/>
            </a:ext>
          </a:extLst>
        </xdr:cNvPr>
        <xdr:cNvPicPr>
          <a:picLocks noChangeAspect="1"/>
        </xdr:cNvPicPr>
      </xdr:nvPicPr>
      <xdr:blipFill>
        <a:blip xmlns:r="http://schemas.openxmlformats.org/officeDocument/2006/relationships" r:embed="rId79"/>
        <a:stretch>
          <a:fillRect/>
        </a:stretch>
      </xdr:blipFill>
      <xdr:spPr>
        <a:xfrm>
          <a:off x="234315" y="745907830"/>
          <a:ext cx="1859915" cy="1786255"/>
        </a:xfrm>
        <a:prstGeom prst="rect">
          <a:avLst/>
        </a:prstGeom>
        <a:noFill/>
        <a:ln w="9525">
          <a:noFill/>
        </a:ln>
      </xdr:spPr>
    </xdr:pic>
    <xdr:clientData/>
  </xdr:twoCellAnchor>
  <xdr:twoCellAnchor editAs="oneCell">
    <xdr:from>
      <xdr:col>0</xdr:col>
      <xdr:colOff>260985</xdr:colOff>
      <xdr:row>447</xdr:row>
      <xdr:rowOff>168910</xdr:rowOff>
    </xdr:from>
    <xdr:to>
      <xdr:col>0</xdr:col>
      <xdr:colOff>2094865</xdr:colOff>
      <xdr:row>447</xdr:row>
      <xdr:rowOff>1911985</xdr:rowOff>
    </xdr:to>
    <xdr:pic>
      <xdr:nvPicPr>
        <xdr:cNvPr id="126" name="图片 125">
          <a:extLst>
            <a:ext uri="{FF2B5EF4-FFF2-40B4-BE49-F238E27FC236}">
              <a16:creationId xmlns:a16="http://schemas.microsoft.com/office/drawing/2014/main" id="{00000000-0008-0000-8800-00007E000000}"/>
            </a:ext>
          </a:extLst>
        </xdr:cNvPr>
        <xdr:cNvPicPr>
          <a:picLocks noChangeAspect="1"/>
        </xdr:cNvPicPr>
      </xdr:nvPicPr>
      <xdr:blipFill>
        <a:blip xmlns:r="http://schemas.openxmlformats.org/officeDocument/2006/relationships" r:embed="rId80"/>
        <a:stretch>
          <a:fillRect/>
        </a:stretch>
      </xdr:blipFill>
      <xdr:spPr>
        <a:xfrm>
          <a:off x="260985" y="747996980"/>
          <a:ext cx="1833880" cy="1743075"/>
        </a:xfrm>
        <a:prstGeom prst="rect">
          <a:avLst/>
        </a:prstGeom>
        <a:noFill/>
        <a:ln w="9525">
          <a:noFill/>
        </a:ln>
      </xdr:spPr>
    </xdr:pic>
    <xdr:clientData/>
  </xdr:twoCellAnchor>
  <xdr:twoCellAnchor editAs="oneCell">
    <xdr:from>
      <xdr:col>0</xdr:col>
      <xdr:colOff>242570</xdr:colOff>
      <xdr:row>448</xdr:row>
      <xdr:rowOff>80645</xdr:rowOff>
    </xdr:from>
    <xdr:to>
      <xdr:col>0</xdr:col>
      <xdr:colOff>2111375</xdr:colOff>
      <xdr:row>448</xdr:row>
      <xdr:rowOff>1961515</xdr:rowOff>
    </xdr:to>
    <xdr:pic>
      <xdr:nvPicPr>
        <xdr:cNvPr id="127" name="图片 126">
          <a:extLst>
            <a:ext uri="{FF2B5EF4-FFF2-40B4-BE49-F238E27FC236}">
              <a16:creationId xmlns:a16="http://schemas.microsoft.com/office/drawing/2014/main" id="{00000000-0008-0000-8800-00007F000000}"/>
            </a:ext>
          </a:extLst>
        </xdr:cNvPr>
        <xdr:cNvPicPr>
          <a:picLocks noChangeAspect="1"/>
        </xdr:cNvPicPr>
      </xdr:nvPicPr>
      <xdr:blipFill>
        <a:blip xmlns:r="http://schemas.openxmlformats.org/officeDocument/2006/relationships" r:embed="rId81"/>
        <a:stretch>
          <a:fillRect/>
        </a:stretch>
      </xdr:blipFill>
      <xdr:spPr>
        <a:xfrm>
          <a:off x="242570" y="749928015"/>
          <a:ext cx="1868805" cy="1880870"/>
        </a:xfrm>
        <a:prstGeom prst="rect">
          <a:avLst/>
        </a:prstGeom>
        <a:noFill/>
        <a:ln w="9525">
          <a:noFill/>
        </a:ln>
      </xdr:spPr>
    </xdr:pic>
    <xdr:clientData/>
  </xdr:twoCellAnchor>
  <xdr:twoCellAnchor editAs="oneCell">
    <xdr:from>
      <xdr:col>0</xdr:col>
      <xdr:colOff>304165</xdr:colOff>
      <xdr:row>449</xdr:row>
      <xdr:rowOff>115570</xdr:rowOff>
    </xdr:from>
    <xdr:to>
      <xdr:col>0</xdr:col>
      <xdr:colOff>2076450</xdr:colOff>
      <xdr:row>449</xdr:row>
      <xdr:rowOff>1969770</xdr:rowOff>
    </xdr:to>
    <xdr:pic>
      <xdr:nvPicPr>
        <xdr:cNvPr id="128" name="图片 127">
          <a:extLst>
            <a:ext uri="{FF2B5EF4-FFF2-40B4-BE49-F238E27FC236}">
              <a16:creationId xmlns:a16="http://schemas.microsoft.com/office/drawing/2014/main" id="{00000000-0008-0000-8800-000080000000}"/>
            </a:ext>
          </a:extLst>
        </xdr:cNvPr>
        <xdr:cNvPicPr>
          <a:picLocks noChangeAspect="1"/>
        </xdr:cNvPicPr>
      </xdr:nvPicPr>
      <xdr:blipFill>
        <a:blip xmlns:r="http://schemas.openxmlformats.org/officeDocument/2006/relationships" r:embed="rId82"/>
        <a:stretch>
          <a:fillRect/>
        </a:stretch>
      </xdr:blipFill>
      <xdr:spPr>
        <a:xfrm>
          <a:off x="304165" y="751982240"/>
          <a:ext cx="1772285" cy="1854200"/>
        </a:xfrm>
        <a:prstGeom prst="rect">
          <a:avLst/>
        </a:prstGeom>
        <a:noFill/>
        <a:ln w="9525">
          <a:noFill/>
        </a:ln>
      </xdr:spPr>
    </xdr:pic>
    <xdr:clientData/>
  </xdr:twoCellAnchor>
  <xdr:twoCellAnchor editAs="oneCell">
    <xdr:from>
      <xdr:col>0</xdr:col>
      <xdr:colOff>295910</xdr:colOff>
      <xdr:row>451</xdr:row>
      <xdr:rowOff>133985</xdr:rowOff>
    </xdr:from>
    <xdr:to>
      <xdr:col>0</xdr:col>
      <xdr:colOff>1981835</xdr:colOff>
      <xdr:row>451</xdr:row>
      <xdr:rowOff>1824355</xdr:rowOff>
    </xdr:to>
    <xdr:pic>
      <xdr:nvPicPr>
        <xdr:cNvPr id="129" name="图片 128">
          <a:extLst>
            <a:ext uri="{FF2B5EF4-FFF2-40B4-BE49-F238E27FC236}">
              <a16:creationId xmlns:a16="http://schemas.microsoft.com/office/drawing/2014/main" id="{00000000-0008-0000-8800-000081000000}"/>
            </a:ext>
          </a:extLst>
        </xdr:cNvPr>
        <xdr:cNvPicPr>
          <a:picLocks noChangeAspect="1"/>
        </xdr:cNvPicPr>
      </xdr:nvPicPr>
      <xdr:blipFill>
        <a:blip xmlns:r="http://schemas.openxmlformats.org/officeDocument/2006/relationships" r:embed="rId83"/>
        <a:stretch>
          <a:fillRect/>
        </a:stretch>
      </xdr:blipFill>
      <xdr:spPr>
        <a:xfrm>
          <a:off x="295910" y="756039255"/>
          <a:ext cx="1685925" cy="1690370"/>
        </a:xfrm>
        <a:prstGeom prst="rect">
          <a:avLst/>
        </a:prstGeom>
        <a:noFill/>
        <a:ln w="9525">
          <a:noFill/>
        </a:ln>
      </xdr:spPr>
    </xdr:pic>
    <xdr:clientData/>
  </xdr:twoCellAnchor>
  <xdr:twoCellAnchor editAs="oneCell">
    <xdr:from>
      <xdr:col>0</xdr:col>
      <xdr:colOff>226060</xdr:colOff>
      <xdr:row>450</xdr:row>
      <xdr:rowOff>134620</xdr:rowOff>
    </xdr:from>
    <xdr:to>
      <xdr:col>0</xdr:col>
      <xdr:colOff>2120265</xdr:colOff>
      <xdr:row>450</xdr:row>
      <xdr:rowOff>1755775</xdr:rowOff>
    </xdr:to>
    <xdr:pic>
      <xdr:nvPicPr>
        <xdr:cNvPr id="130" name="图片 129">
          <a:extLst>
            <a:ext uri="{FF2B5EF4-FFF2-40B4-BE49-F238E27FC236}">
              <a16:creationId xmlns:a16="http://schemas.microsoft.com/office/drawing/2014/main" id="{00000000-0008-0000-8800-000082000000}"/>
            </a:ext>
          </a:extLst>
        </xdr:cNvPr>
        <xdr:cNvPicPr>
          <a:picLocks noChangeAspect="1"/>
        </xdr:cNvPicPr>
      </xdr:nvPicPr>
      <xdr:blipFill>
        <a:blip xmlns:r="http://schemas.openxmlformats.org/officeDocument/2006/relationships" r:embed="rId84"/>
        <a:stretch>
          <a:fillRect/>
        </a:stretch>
      </xdr:blipFill>
      <xdr:spPr>
        <a:xfrm>
          <a:off x="226060" y="754020590"/>
          <a:ext cx="1894205" cy="1621155"/>
        </a:xfrm>
        <a:prstGeom prst="rect">
          <a:avLst/>
        </a:prstGeom>
        <a:noFill/>
        <a:ln w="9525">
          <a:noFill/>
        </a:ln>
      </xdr:spPr>
    </xdr:pic>
    <xdr:clientData/>
  </xdr:twoCellAnchor>
  <xdr:twoCellAnchor editAs="oneCell">
    <xdr:from>
      <xdr:col>0</xdr:col>
      <xdr:colOff>303530</xdr:colOff>
      <xdr:row>453</xdr:row>
      <xdr:rowOff>107950</xdr:rowOff>
    </xdr:from>
    <xdr:to>
      <xdr:col>0</xdr:col>
      <xdr:colOff>2049780</xdr:colOff>
      <xdr:row>453</xdr:row>
      <xdr:rowOff>1781810</xdr:rowOff>
    </xdr:to>
    <xdr:pic>
      <xdr:nvPicPr>
        <xdr:cNvPr id="131" name="图片 130">
          <a:extLst>
            <a:ext uri="{FF2B5EF4-FFF2-40B4-BE49-F238E27FC236}">
              <a16:creationId xmlns:a16="http://schemas.microsoft.com/office/drawing/2014/main" id="{00000000-0008-0000-8800-000083000000}"/>
            </a:ext>
          </a:extLst>
        </xdr:cNvPr>
        <xdr:cNvPicPr>
          <a:picLocks noChangeAspect="1"/>
        </xdr:cNvPicPr>
      </xdr:nvPicPr>
      <xdr:blipFill>
        <a:blip xmlns:r="http://schemas.openxmlformats.org/officeDocument/2006/relationships" r:embed="rId85"/>
        <a:stretch>
          <a:fillRect/>
        </a:stretch>
      </xdr:blipFill>
      <xdr:spPr>
        <a:xfrm>
          <a:off x="303530" y="760051820"/>
          <a:ext cx="1746250" cy="1673860"/>
        </a:xfrm>
        <a:prstGeom prst="rect">
          <a:avLst/>
        </a:prstGeom>
        <a:noFill/>
        <a:ln w="9525">
          <a:noFill/>
        </a:ln>
      </xdr:spPr>
    </xdr:pic>
    <xdr:clientData/>
  </xdr:twoCellAnchor>
  <xdr:twoCellAnchor editAs="oneCell">
    <xdr:from>
      <xdr:col>0</xdr:col>
      <xdr:colOff>303530</xdr:colOff>
      <xdr:row>452</xdr:row>
      <xdr:rowOff>159385</xdr:rowOff>
    </xdr:from>
    <xdr:to>
      <xdr:col>0</xdr:col>
      <xdr:colOff>2066925</xdr:colOff>
      <xdr:row>452</xdr:row>
      <xdr:rowOff>1840865</xdr:rowOff>
    </xdr:to>
    <xdr:pic>
      <xdr:nvPicPr>
        <xdr:cNvPr id="132" name="图片 131">
          <a:extLst>
            <a:ext uri="{FF2B5EF4-FFF2-40B4-BE49-F238E27FC236}">
              <a16:creationId xmlns:a16="http://schemas.microsoft.com/office/drawing/2014/main" id="{00000000-0008-0000-8800-000084000000}"/>
            </a:ext>
          </a:extLst>
        </xdr:cNvPr>
        <xdr:cNvPicPr>
          <a:picLocks noChangeAspect="1"/>
        </xdr:cNvPicPr>
      </xdr:nvPicPr>
      <xdr:blipFill>
        <a:blip xmlns:r="http://schemas.openxmlformats.org/officeDocument/2006/relationships" r:embed="rId86"/>
        <a:stretch>
          <a:fillRect/>
        </a:stretch>
      </xdr:blipFill>
      <xdr:spPr>
        <a:xfrm>
          <a:off x="303530" y="758083955"/>
          <a:ext cx="1763395" cy="1681480"/>
        </a:xfrm>
        <a:prstGeom prst="rect">
          <a:avLst/>
        </a:prstGeom>
        <a:noFill/>
        <a:ln w="9525">
          <a:noFill/>
        </a:ln>
      </xdr:spPr>
    </xdr:pic>
    <xdr:clientData/>
  </xdr:twoCellAnchor>
  <xdr:twoCellAnchor editAs="oneCell">
    <xdr:from>
      <xdr:col>0</xdr:col>
      <xdr:colOff>170815</xdr:colOff>
      <xdr:row>454</xdr:row>
      <xdr:rowOff>85090</xdr:rowOff>
    </xdr:from>
    <xdr:to>
      <xdr:col>0</xdr:col>
      <xdr:colOff>2099310</xdr:colOff>
      <xdr:row>454</xdr:row>
      <xdr:rowOff>1871345</xdr:rowOff>
    </xdr:to>
    <xdr:pic>
      <xdr:nvPicPr>
        <xdr:cNvPr id="137" name="图片 136">
          <a:extLst>
            <a:ext uri="{FF2B5EF4-FFF2-40B4-BE49-F238E27FC236}">
              <a16:creationId xmlns:a16="http://schemas.microsoft.com/office/drawing/2014/main" id="{00000000-0008-0000-8800-000089000000}"/>
            </a:ext>
          </a:extLst>
        </xdr:cNvPr>
        <xdr:cNvPicPr>
          <a:picLocks noChangeAspect="1"/>
        </xdr:cNvPicPr>
      </xdr:nvPicPr>
      <xdr:blipFill>
        <a:blip xmlns:r="http://schemas.openxmlformats.org/officeDocument/2006/relationships" r:embed="rId87"/>
        <a:stretch>
          <a:fillRect/>
        </a:stretch>
      </xdr:blipFill>
      <xdr:spPr>
        <a:xfrm>
          <a:off x="170815" y="762048260"/>
          <a:ext cx="1928495" cy="1786255"/>
        </a:xfrm>
        <a:prstGeom prst="rect">
          <a:avLst/>
        </a:prstGeom>
        <a:noFill/>
        <a:ln w="9525">
          <a:noFill/>
        </a:ln>
      </xdr:spPr>
    </xdr:pic>
    <xdr:clientData/>
  </xdr:twoCellAnchor>
  <xdr:twoCellAnchor editAs="oneCell">
    <xdr:from>
      <xdr:col>0</xdr:col>
      <xdr:colOff>128905</xdr:colOff>
      <xdr:row>455</xdr:row>
      <xdr:rowOff>57785</xdr:rowOff>
    </xdr:from>
    <xdr:to>
      <xdr:col>0</xdr:col>
      <xdr:colOff>2031365</xdr:colOff>
      <xdr:row>455</xdr:row>
      <xdr:rowOff>1844040</xdr:rowOff>
    </xdr:to>
    <xdr:pic>
      <xdr:nvPicPr>
        <xdr:cNvPr id="138" name="图片 137">
          <a:extLst>
            <a:ext uri="{FF2B5EF4-FFF2-40B4-BE49-F238E27FC236}">
              <a16:creationId xmlns:a16="http://schemas.microsoft.com/office/drawing/2014/main" id="{00000000-0008-0000-8800-00008A000000}"/>
            </a:ext>
          </a:extLst>
        </xdr:cNvPr>
        <xdr:cNvPicPr>
          <a:picLocks noChangeAspect="1"/>
        </xdr:cNvPicPr>
      </xdr:nvPicPr>
      <xdr:blipFill>
        <a:blip xmlns:r="http://schemas.openxmlformats.org/officeDocument/2006/relationships" r:embed="rId88"/>
        <a:stretch>
          <a:fillRect/>
        </a:stretch>
      </xdr:blipFill>
      <xdr:spPr>
        <a:xfrm>
          <a:off x="128905" y="764040255"/>
          <a:ext cx="1902460" cy="1786255"/>
        </a:xfrm>
        <a:prstGeom prst="rect">
          <a:avLst/>
        </a:prstGeom>
        <a:noFill/>
        <a:ln w="9525">
          <a:noFill/>
        </a:ln>
      </xdr:spPr>
    </xdr:pic>
    <xdr:clientData/>
  </xdr:twoCellAnchor>
  <xdr:twoCellAnchor editAs="oneCell">
    <xdr:from>
      <xdr:col>0</xdr:col>
      <xdr:colOff>277495</xdr:colOff>
      <xdr:row>456</xdr:row>
      <xdr:rowOff>175895</xdr:rowOff>
    </xdr:from>
    <xdr:to>
      <xdr:col>0</xdr:col>
      <xdr:colOff>2128520</xdr:colOff>
      <xdr:row>456</xdr:row>
      <xdr:rowOff>1831340</xdr:rowOff>
    </xdr:to>
    <xdr:pic>
      <xdr:nvPicPr>
        <xdr:cNvPr id="139" name="图片 138">
          <a:extLst>
            <a:ext uri="{FF2B5EF4-FFF2-40B4-BE49-F238E27FC236}">
              <a16:creationId xmlns:a16="http://schemas.microsoft.com/office/drawing/2014/main" id="{00000000-0008-0000-8800-00008B000000}"/>
            </a:ext>
          </a:extLst>
        </xdr:cNvPr>
        <xdr:cNvPicPr>
          <a:picLocks noChangeAspect="1"/>
        </xdr:cNvPicPr>
      </xdr:nvPicPr>
      <xdr:blipFill>
        <a:blip xmlns:r="http://schemas.openxmlformats.org/officeDocument/2006/relationships" r:embed="rId89"/>
        <a:stretch>
          <a:fillRect/>
        </a:stretch>
      </xdr:blipFill>
      <xdr:spPr>
        <a:xfrm>
          <a:off x="277495" y="766177665"/>
          <a:ext cx="1851025" cy="1655445"/>
        </a:xfrm>
        <a:prstGeom prst="rect">
          <a:avLst/>
        </a:prstGeom>
        <a:noFill/>
        <a:ln w="9525">
          <a:noFill/>
        </a:ln>
      </xdr:spPr>
    </xdr:pic>
    <xdr:clientData/>
  </xdr:twoCellAnchor>
  <xdr:twoCellAnchor editAs="oneCell">
    <xdr:from>
      <xdr:col>0</xdr:col>
      <xdr:colOff>234950</xdr:colOff>
      <xdr:row>459</xdr:row>
      <xdr:rowOff>97790</xdr:rowOff>
    </xdr:from>
    <xdr:to>
      <xdr:col>0</xdr:col>
      <xdr:colOff>2076450</xdr:colOff>
      <xdr:row>459</xdr:row>
      <xdr:rowOff>1934845</xdr:rowOff>
    </xdr:to>
    <xdr:pic>
      <xdr:nvPicPr>
        <xdr:cNvPr id="140" name="图片 139">
          <a:extLst>
            <a:ext uri="{FF2B5EF4-FFF2-40B4-BE49-F238E27FC236}">
              <a16:creationId xmlns:a16="http://schemas.microsoft.com/office/drawing/2014/main" id="{00000000-0008-0000-8800-00008C000000}"/>
            </a:ext>
          </a:extLst>
        </xdr:cNvPr>
        <xdr:cNvPicPr>
          <a:picLocks noChangeAspect="1"/>
        </xdr:cNvPicPr>
      </xdr:nvPicPr>
      <xdr:blipFill>
        <a:blip xmlns:r="http://schemas.openxmlformats.org/officeDocument/2006/relationships" r:embed="rId90"/>
        <a:stretch>
          <a:fillRect/>
        </a:stretch>
      </xdr:blipFill>
      <xdr:spPr>
        <a:xfrm>
          <a:off x="234950" y="772157460"/>
          <a:ext cx="1841500" cy="1837055"/>
        </a:xfrm>
        <a:prstGeom prst="rect">
          <a:avLst/>
        </a:prstGeom>
        <a:noFill/>
        <a:ln w="9525">
          <a:noFill/>
        </a:ln>
      </xdr:spPr>
    </xdr:pic>
    <xdr:clientData/>
  </xdr:twoCellAnchor>
  <xdr:twoCellAnchor editAs="oneCell">
    <xdr:from>
      <xdr:col>0</xdr:col>
      <xdr:colOff>182245</xdr:colOff>
      <xdr:row>458</xdr:row>
      <xdr:rowOff>46990</xdr:rowOff>
    </xdr:from>
    <xdr:to>
      <xdr:col>0</xdr:col>
      <xdr:colOff>2102485</xdr:colOff>
      <xdr:row>458</xdr:row>
      <xdr:rowOff>1919605</xdr:rowOff>
    </xdr:to>
    <xdr:pic>
      <xdr:nvPicPr>
        <xdr:cNvPr id="141" name="图片 140">
          <a:extLst>
            <a:ext uri="{FF2B5EF4-FFF2-40B4-BE49-F238E27FC236}">
              <a16:creationId xmlns:a16="http://schemas.microsoft.com/office/drawing/2014/main" id="{00000000-0008-0000-8800-00008D000000}"/>
            </a:ext>
          </a:extLst>
        </xdr:cNvPr>
        <xdr:cNvPicPr>
          <a:picLocks noChangeAspect="1"/>
        </xdr:cNvPicPr>
      </xdr:nvPicPr>
      <xdr:blipFill>
        <a:blip xmlns:r="http://schemas.openxmlformats.org/officeDocument/2006/relationships" r:embed="rId91"/>
        <a:stretch>
          <a:fillRect/>
        </a:stretch>
      </xdr:blipFill>
      <xdr:spPr>
        <a:xfrm>
          <a:off x="182245" y="770087360"/>
          <a:ext cx="1920240" cy="1872615"/>
        </a:xfrm>
        <a:prstGeom prst="rect">
          <a:avLst/>
        </a:prstGeom>
        <a:noFill/>
        <a:ln w="9525">
          <a:noFill/>
        </a:ln>
      </xdr:spPr>
    </xdr:pic>
    <xdr:clientData/>
  </xdr:twoCellAnchor>
  <xdr:twoCellAnchor editAs="oneCell">
    <xdr:from>
      <xdr:col>0</xdr:col>
      <xdr:colOff>200025</xdr:colOff>
      <xdr:row>457</xdr:row>
      <xdr:rowOff>38735</xdr:rowOff>
    </xdr:from>
    <xdr:to>
      <xdr:col>0</xdr:col>
      <xdr:colOff>2137410</xdr:colOff>
      <xdr:row>457</xdr:row>
      <xdr:rowOff>1875790</xdr:rowOff>
    </xdr:to>
    <xdr:pic>
      <xdr:nvPicPr>
        <xdr:cNvPr id="142" name="图片 141">
          <a:extLst>
            <a:ext uri="{FF2B5EF4-FFF2-40B4-BE49-F238E27FC236}">
              <a16:creationId xmlns:a16="http://schemas.microsoft.com/office/drawing/2014/main" id="{00000000-0008-0000-8800-00008E000000}"/>
            </a:ext>
          </a:extLst>
        </xdr:cNvPr>
        <xdr:cNvPicPr>
          <a:picLocks noChangeAspect="1"/>
        </xdr:cNvPicPr>
      </xdr:nvPicPr>
      <xdr:blipFill>
        <a:blip xmlns:r="http://schemas.openxmlformats.org/officeDocument/2006/relationships" r:embed="rId92"/>
        <a:stretch>
          <a:fillRect/>
        </a:stretch>
      </xdr:blipFill>
      <xdr:spPr>
        <a:xfrm>
          <a:off x="200025" y="768059805"/>
          <a:ext cx="1937385" cy="1837055"/>
        </a:xfrm>
        <a:prstGeom prst="rect">
          <a:avLst/>
        </a:prstGeom>
        <a:noFill/>
        <a:ln w="9525">
          <a:noFill/>
        </a:ln>
      </xdr:spPr>
    </xdr:pic>
    <xdr:clientData/>
  </xdr:twoCellAnchor>
  <xdr:twoCellAnchor editAs="oneCell">
    <xdr:from>
      <xdr:col>0</xdr:col>
      <xdr:colOff>139065</xdr:colOff>
      <xdr:row>460</xdr:row>
      <xdr:rowOff>46990</xdr:rowOff>
    </xdr:from>
    <xdr:to>
      <xdr:col>0</xdr:col>
      <xdr:colOff>2102485</xdr:colOff>
      <xdr:row>460</xdr:row>
      <xdr:rowOff>1962785</xdr:rowOff>
    </xdr:to>
    <xdr:pic>
      <xdr:nvPicPr>
        <xdr:cNvPr id="155" name="图片 154">
          <a:extLst>
            <a:ext uri="{FF2B5EF4-FFF2-40B4-BE49-F238E27FC236}">
              <a16:creationId xmlns:a16="http://schemas.microsoft.com/office/drawing/2014/main" id="{00000000-0008-0000-8800-00009B000000}"/>
            </a:ext>
          </a:extLst>
        </xdr:cNvPr>
        <xdr:cNvPicPr>
          <a:picLocks noChangeAspect="1"/>
        </xdr:cNvPicPr>
      </xdr:nvPicPr>
      <xdr:blipFill>
        <a:blip xmlns:r="http://schemas.openxmlformats.org/officeDocument/2006/relationships" r:embed="rId93"/>
        <a:stretch>
          <a:fillRect/>
        </a:stretch>
      </xdr:blipFill>
      <xdr:spPr>
        <a:xfrm>
          <a:off x="139065" y="774125960"/>
          <a:ext cx="1963420" cy="1915795"/>
        </a:xfrm>
        <a:prstGeom prst="rect">
          <a:avLst/>
        </a:prstGeom>
        <a:noFill/>
        <a:ln w="9525">
          <a:noFill/>
        </a:ln>
      </xdr:spPr>
    </xdr:pic>
    <xdr:clientData/>
  </xdr:twoCellAnchor>
  <xdr:twoCellAnchor editAs="oneCell">
    <xdr:from>
      <xdr:col>0</xdr:col>
      <xdr:colOff>130175</xdr:colOff>
      <xdr:row>461</xdr:row>
      <xdr:rowOff>38735</xdr:rowOff>
    </xdr:from>
    <xdr:to>
      <xdr:col>0</xdr:col>
      <xdr:colOff>2136775</xdr:colOff>
      <xdr:row>461</xdr:row>
      <xdr:rowOff>1911350</xdr:rowOff>
    </xdr:to>
    <xdr:pic>
      <xdr:nvPicPr>
        <xdr:cNvPr id="156" name="图片 155">
          <a:extLst>
            <a:ext uri="{FF2B5EF4-FFF2-40B4-BE49-F238E27FC236}">
              <a16:creationId xmlns:a16="http://schemas.microsoft.com/office/drawing/2014/main" id="{00000000-0008-0000-8800-00009C000000}"/>
            </a:ext>
          </a:extLst>
        </xdr:cNvPr>
        <xdr:cNvPicPr>
          <a:picLocks noChangeAspect="1"/>
        </xdr:cNvPicPr>
      </xdr:nvPicPr>
      <xdr:blipFill>
        <a:blip xmlns:r="http://schemas.openxmlformats.org/officeDocument/2006/relationships" r:embed="rId94"/>
        <a:stretch>
          <a:fillRect/>
        </a:stretch>
      </xdr:blipFill>
      <xdr:spPr>
        <a:xfrm>
          <a:off x="130175" y="776137005"/>
          <a:ext cx="2006600" cy="1872615"/>
        </a:xfrm>
        <a:prstGeom prst="rect">
          <a:avLst/>
        </a:prstGeom>
        <a:noFill/>
        <a:ln w="9525">
          <a:noFill/>
        </a:ln>
      </xdr:spPr>
    </xdr:pic>
    <xdr:clientData/>
  </xdr:twoCellAnchor>
  <xdr:twoCellAnchor editAs="oneCell">
    <xdr:from>
      <xdr:col>0</xdr:col>
      <xdr:colOff>165100</xdr:colOff>
      <xdr:row>462</xdr:row>
      <xdr:rowOff>46990</xdr:rowOff>
    </xdr:from>
    <xdr:to>
      <xdr:col>0</xdr:col>
      <xdr:colOff>2188210</xdr:colOff>
      <xdr:row>462</xdr:row>
      <xdr:rowOff>1989455</xdr:rowOff>
    </xdr:to>
    <xdr:pic>
      <xdr:nvPicPr>
        <xdr:cNvPr id="211" name="图片 210">
          <a:extLst>
            <a:ext uri="{FF2B5EF4-FFF2-40B4-BE49-F238E27FC236}">
              <a16:creationId xmlns:a16="http://schemas.microsoft.com/office/drawing/2014/main" id="{00000000-0008-0000-8800-0000D3000000}"/>
            </a:ext>
          </a:extLst>
        </xdr:cNvPr>
        <xdr:cNvPicPr>
          <a:picLocks noChangeAspect="1"/>
        </xdr:cNvPicPr>
      </xdr:nvPicPr>
      <xdr:blipFill>
        <a:blip xmlns:r="http://schemas.openxmlformats.org/officeDocument/2006/relationships" r:embed="rId95"/>
        <a:stretch>
          <a:fillRect/>
        </a:stretch>
      </xdr:blipFill>
      <xdr:spPr>
        <a:xfrm>
          <a:off x="165100" y="778164560"/>
          <a:ext cx="2023110" cy="1942465"/>
        </a:xfrm>
        <a:prstGeom prst="rect">
          <a:avLst/>
        </a:prstGeom>
        <a:noFill/>
        <a:ln w="9525">
          <a:noFill/>
        </a:ln>
      </xdr:spPr>
    </xdr:pic>
    <xdr:clientData/>
  </xdr:twoCellAnchor>
  <xdr:twoCellAnchor editAs="oneCell">
    <xdr:from>
      <xdr:col>0</xdr:col>
      <xdr:colOff>147320</xdr:colOff>
      <xdr:row>463</xdr:row>
      <xdr:rowOff>46355</xdr:rowOff>
    </xdr:from>
    <xdr:to>
      <xdr:col>0</xdr:col>
      <xdr:colOff>2136775</xdr:colOff>
      <xdr:row>463</xdr:row>
      <xdr:rowOff>1778635</xdr:rowOff>
    </xdr:to>
    <xdr:pic>
      <xdr:nvPicPr>
        <xdr:cNvPr id="212" name="图片 211">
          <a:extLst>
            <a:ext uri="{FF2B5EF4-FFF2-40B4-BE49-F238E27FC236}">
              <a16:creationId xmlns:a16="http://schemas.microsoft.com/office/drawing/2014/main" id="{00000000-0008-0000-8800-0000D4000000}"/>
            </a:ext>
          </a:extLst>
        </xdr:cNvPr>
        <xdr:cNvPicPr>
          <a:picLocks noChangeAspect="1"/>
        </xdr:cNvPicPr>
      </xdr:nvPicPr>
      <xdr:blipFill>
        <a:blip xmlns:r="http://schemas.openxmlformats.org/officeDocument/2006/relationships" r:embed="rId96"/>
        <a:stretch>
          <a:fillRect/>
        </a:stretch>
      </xdr:blipFill>
      <xdr:spPr>
        <a:xfrm>
          <a:off x="147320" y="780183225"/>
          <a:ext cx="1989455" cy="1732280"/>
        </a:xfrm>
        <a:prstGeom prst="rect">
          <a:avLst/>
        </a:prstGeom>
        <a:noFill/>
        <a:ln w="9525">
          <a:noFill/>
        </a:ln>
      </xdr:spPr>
    </xdr:pic>
    <xdr:clientData/>
  </xdr:twoCellAnchor>
  <xdr:twoCellAnchor editAs="oneCell">
    <xdr:from>
      <xdr:col>0</xdr:col>
      <xdr:colOff>128270</xdr:colOff>
      <xdr:row>464</xdr:row>
      <xdr:rowOff>46355</xdr:rowOff>
    </xdr:from>
    <xdr:to>
      <xdr:col>0</xdr:col>
      <xdr:colOff>2151380</xdr:colOff>
      <xdr:row>464</xdr:row>
      <xdr:rowOff>1840230</xdr:rowOff>
    </xdr:to>
    <xdr:pic>
      <xdr:nvPicPr>
        <xdr:cNvPr id="213" name="图片 212">
          <a:extLst>
            <a:ext uri="{FF2B5EF4-FFF2-40B4-BE49-F238E27FC236}">
              <a16:creationId xmlns:a16="http://schemas.microsoft.com/office/drawing/2014/main" id="{00000000-0008-0000-8800-0000D5000000}"/>
            </a:ext>
          </a:extLst>
        </xdr:cNvPr>
        <xdr:cNvPicPr>
          <a:picLocks noChangeAspect="1"/>
        </xdr:cNvPicPr>
      </xdr:nvPicPr>
      <xdr:blipFill>
        <a:blip xmlns:r="http://schemas.openxmlformats.org/officeDocument/2006/relationships" r:embed="rId97"/>
        <a:stretch>
          <a:fillRect/>
        </a:stretch>
      </xdr:blipFill>
      <xdr:spPr>
        <a:xfrm>
          <a:off x="128270" y="782202525"/>
          <a:ext cx="2023110" cy="1793875"/>
        </a:xfrm>
        <a:prstGeom prst="rect">
          <a:avLst/>
        </a:prstGeom>
        <a:noFill/>
        <a:ln w="9525">
          <a:noFill/>
        </a:ln>
      </xdr:spPr>
    </xdr:pic>
    <xdr:clientData/>
  </xdr:twoCellAnchor>
  <xdr:twoCellAnchor editAs="oneCell">
    <xdr:from>
      <xdr:col>0</xdr:col>
      <xdr:colOff>121920</xdr:colOff>
      <xdr:row>465</xdr:row>
      <xdr:rowOff>46990</xdr:rowOff>
    </xdr:from>
    <xdr:to>
      <xdr:col>0</xdr:col>
      <xdr:colOff>2188210</xdr:colOff>
      <xdr:row>465</xdr:row>
      <xdr:rowOff>1945640</xdr:rowOff>
    </xdr:to>
    <xdr:pic>
      <xdr:nvPicPr>
        <xdr:cNvPr id="214" name="图片 213">
          <a:extLst>
            <a:ext uri="{FF2B5EF4-FFF2-40B4-BE49-F238E27FC236}">
              <a16:creationId xmlns:a16="http://schemas.microsoft.com/office/drawing/2014/main" id="{00000000-0008-0000-8800-0000D6000000}"/>
            </a:ext>
          </a:extLst>
        </xdr:cNvPr>
        <xdr:cNvPicPr>
          <a:picLocks noChangeAspect="1"/>
        </xdr:cNvPicPr>
      </xdr:nvPicPr>
      <xdr:blipFill>
        <a:blip xmlns:r="http://schemas.openxmlformats.org/officeDocument/2006/relationships" r:embed="rId98"/>
        <a:stretch>
          <a:fillRect/>
        </a:stretch>
      </xdr:blipFill>
      <xdr:spPr>
        <a:xfrm>
          <a:off x="121920" y="784222460"/>
          <a:ext cx="2066290" cy="1898650"/>
        </a:xfrm>
        <a:prstGeom prst="rect">
          <a:avLst/>
        </a:prstGeom>
        <a:noFill/>
        <a:ln w="9525">
          <a:noFill/>
        </a:ln>
      </xdr:spPr>
    </xdr:pic>
    <xdr:clientData/>
  </xdr:twoCellAnchor>
  <xdr:twoCellAnchor editAs="oneCell">
    <xdr:from>
      <xdr:col>0</xdr:col>
      <xdr:colOff>140335</xdr:colOff>
      <xdr:row>466</xdr:row>
      <xdr:rowOff>29845</xdr:rowOff>
    </xdr:from>
    <xdr:to>
      <xdr:col>0</xdr:col>
      <xdr:colOff>2129790</xdr:colOff>
      <xdr:row>466</xdr:row>
      <xdr:rowOff>2006600</xdr:rowOff>
    </xdr:to>
    <xdr:pic>
      <xdr:nvPicPr>
        <xdr:cNvPr id="215" name="图片 214">
          <a:extLst>
            <a:ext uri="{FF2B5EF4-FFF2-40B4-BE49-F238E27FC236}">
              <a16:creationId xmlns:a16="http://schemas.microsoft.com/office/drawing/2014/main" id="{00000000-0008-0000-8800-0000D7000000}"/>
            </a:ext>
          </a:extLst>
        </xdr:cNvPr>
        <xdr:cNvPicPr>
          <a:picLocks noChangeAspect="1"/>
        </xdr:cNvPicPr>
      </xdr:nvPicPr>
      <xdr:blipFill>
        <a:blip xmlns:r="http://schemas.openxmlformats.org/officeDocument/2006/relationships" r:embed="rId99"/>
        <a:stretch>
          <a:fillRect/>
        </a:stretch>
      </xdr:blipFill>
      <xdr:spPr>
        <a:xfrm>
          <a:off x="140335" y="786224615"/>
          <a:ext cx="1989455" cy="1976755"/>
        </a:xfrm>
        <a:prstGeom prst="rect">
          <a:avLst/>
        </a:prstGeom>
        <a:noFill/>
        <a:ln w="9525">
          <a:noFill/>
        </a:ln>
      </xdr:spPr>
    </xdr:pic>
    <xdr:clientData/>
  </xdr:twoCellAnchor>
  <xdr:twoCellAnchor editAs="oneCell">
    <xdr:from>
      <xdr:col>0</xdr:col>
      <xdr:colOff>116840</xdr:colOff>
      <xdr:row>467</xdr:row>
      <xdr:rowOff>55880</xdr:rowOff>
    </xdr:from>
    <xdr:to>
      <xdr:col>0</xdr:col>
      <xdr:colOff>2209800</xdr:colOff>
      <xdr:row>467</xdr:row>
      <xdr:rowOff>1980565</xdr:rowOff>
    </xdr:to>
    <xdr:pic>
      <xdr:nvPicPr>
        <xdr:cNvPr id="216" name="图片 215">
          <a:extLst>
            <a:ext uri="{FF2B5EF4-FFF2-40B4-BE49-F238E27FC236}">
              <a16:creationId xmlns:a16="http://schemas.microsoft.com/office/drawing/2014/main" id="{00000000-0008-0000-8800-0000D8000000}"/>
            </a:ext>
          </a:extLst>
        </xdr:cNvPr>
        <xdr:cNvPicPr>
          <a:picLocks noChangeAspect="1"/>
        </xdr:cNvPicPr>
      </xdr:nvPicPr>
      <xdr:blipFill>
        <a:blip xmlns:r="http://schemas.openxmlformats.org/officeDocument/2006/relationships" r:embed="rId100"/>
        <a:stretch>
          <a:fillRect/>
        </a:stretch>
      </xdr:blipFill>
      <xdr:spPr>
        <a:xfrm>
          <a:off x="116840" y="788269950"/>
          <a:ext cx="2092960" cy="1924685"/>
        </a:xfrm>
        <a:prstGeom prst="rect">
          <a:avLst/>
        </a:prstGeom>
        <a:noFill/>
        <a:ln w="9525">
          <a:noFill/>
        </a:ln>
      </xdr:spPr>
    </xdr:pic>
    <xdr:clientData/>
  </xdr:twoCellAnchor>
  <xdr:twoCellAnchor editAs="oneCell">
    <xdr:from>
      <xdr:col>0</xdr:col>
      <xdr:colOff>95250</xdr:colOff>
      <xdr:row>468</xdr:row>
      <xdr:rowOff>38735</xdr:rowOff>
    </xdr:from>
    <xdr:to>
      <xdr:col>0</xdr:col>
      <xdr:colOff>2214245</xdr:colOff>
      <xdr:row>468</xdr:row>
      <xdr:rowOff>1997710</xdr:rowOff>
    </xdr:to>
    <xdr:pic>
      <xdr:nvPicPr>
        <xdr:cNvPr id="217" name="图片 216">
          <a:extLst>
            <a:ext uri="{FF2B5EF4-FFF2-40B4-BE49-F238E27FC236}">
              <a16:creationId xmlns:a16="http://schemas.microsoft.com/office/drawing/2014/main" id="{00000000-0008-0000-8800-0000D9000000}"/>
            </a:ext>
          </a:extLst>
        </xdr:cNvPr>
        <xdr:cNvPicPr>
          <a:picLocks noChangeAspect="1"/>
        </xdr:cNvPicPr>
      </xdr:nvPicPr>
      <xdr:blipFill>
        <a:blip xmlns:r="http://schemas.openxmlformats.org/officeDocument/2006/relationships" r:embed="rId101"/>
        <a:stretch>
          <a:fillRect/>
        </a:stretch>
      </xdr:blipFill>
      <xdr:spPr>
        <a:xfrm>
          <a:off x="95250" y="790272105"/>
          <a:ext cx="2118995" cy="1958975"/>
        </a:xfrm>
        <a:prstGeom prst="rect">
          <a:avLst/>
        </a:prstGeom>
        <a:noFill/>
        <a:ln w="9525">
          <a:noFill/>
        </a:ln>
      </xdr:spPr>
    </xdr:pic>
    <xdr:clientData/>
  </xdr:twoCellAnchor>
  <xdr:twoCellAnchor editAs="oneCell">
    <xdr:from>
      <xdr:col>0</xdr:col>
      <xdr:colOff>164465</xdr:colOff>
      <xdr:row>469</xdr:row>
      <xdr:rowOff>59690</xdr:rowOff>
    </xdr:from>
    <xdr:to>
      <xdr:col>0</xdr:col>
      <xdr:colOff>2179320</xdr:colOff>
      <xdr:row>469</xdr:row>
      <xdr:rowOff>1992630</xdr:rowOff>
    </xdr:to>
    <xdr:pic>
      <xdr:nvPicPr>
        <xdr:cNvPr id="218" name="图片 217">
          <a:extLst>
            <a:ext uri="{FF2B5EF4-FFF2-40B4-BE49-F238E27FC236}">
              <a16:creationId xmlns:a16="http://schemas.microsoft.com/office/drawing/2014/main" id="{00000000-0008-0000-8800-0000DA000000}"/>
            </a:ext>
          </a:extLst>
        </xdr:cNvPr>
        <xdr:cNvPicPr>
          <a:picLocks noChangeAspect="1"/>
        </xdr:cNvPicPr>
      </xdr:nvPicPr>
      <xdr:blipFill>
        <a:blip xmlns:r="http://schemas.openxmlformats.org/officeDocument/2006/relationships" r:embed="rId102"/>
        <a:stretch>
          <a:fillRect/>
        </a:stretch>
      </xdr:blipFill>
      <xdr:spPr>
        <a:xfrm>
          <a:off x="164465" y="792312360"/>
          <a:ext cx="2014855" cy="1932940"/>
        </a:xfrm>
        <a:prstGeom prst="rect">
          <a:avLst/>
        </a:prstGeom>
        <a:noFill/>
        <a:ln w="9525">
          <a:noFill/>
        </a:ln>
      </xdr:spPr>
    </xdr:pic>
    <xdr:clientData/>
  </xdr:twoCellAnchor>
  <xdr:twoCellAnchor editAs="oneCell">
    <xdr:from>
      <xdr:col>0</xdr:col>
      <xdr:colOff>191135</xdr:colOff>
      <xdr:row>472</xdr:row>
      <xdr:rowOff>38100</xdr:rowOff>
    </xdr:from>
    <xdr:to>
      <xdr:col>0</xdr:col>
      <xdr:colOff>2120265</xdr:colOff>
      <xdr:row>472</xdr:row>
      <xdr:rowOff>1979930</xdr:rowOff>
    </xdr:to>
    <xdr:pic>
      <xdr:nvPicPr>
        <xdr:cNvPr id="223" name="图片 222">
          <a:extLst>
            <a:ext uri="{FF2B5EF4-FFF2-40B4-BE49-F238E27FC236}">
              <a16:creationId xmlns:a16="http://schemas.microsoft.com/office/drawing/2014/main" id="{00000000-0008-0000-8800-0000DF000000}"/>
            </a:ext>
          </a:extLst>
        </xdr:cNvPr>
        <xdr:cNvPicPr>
          <a:picLocks noChangeAspect="1"/>
        </xdr:cNvPicPr>
      </xdr:nvPicPr>
      <xdr:blipFill>
        <a:blip xmlns:r="http://schemas.openxmlformats.org/officeDocument/2006/relationships" r:embed="rId103"/>
        <a:stretch>
          <a:fillRect/>
        </a:stretch>
      </xdr:blipFill>
      <xdr:spPr>
        <a:xfrm>
          <a:off x="191135" y="798348670"/>
          <a:ext cx="1929130" cy="1941830"/>
        </a:xfrm>
        <a:prstGeom prst="rect">
          <a:avLst/>
        </a:prstGeom>
        <a:noFill/>
        <a:ln w="9525">
          <a:noFill/>
        </a:ln>
      </xdr:spPr>
    </xdr:pic>
    <xdr:clientData/>
  </xdr:twoCellAnchor>
  <xdr:twoCellAnchor editAs="oneCell">
    <xdr:from>
      <xdr:col>0</xdr:col>
      <xdr:colOff>156845</xdr:colOff>
      <xdr:row>471</xdr:row>
      <xdr:rowOff>46990</xdr:rowOff>
    </xdr:from>
    <xdr:to>
      <xdr:col>0</xdr:col>
      <xdr:colOff>2188845</xdr:colOff>
      <xdr:row>471</xdr:row>
      <xdr:rowOff>1962785</xdr:rowOff>
    </xdr:to>
    <xdr:pic>
      <xdr:nvPicPr>
        <xdr:cNvPr id="224" name="图片 223">
          <a:extLst>
            <a:ext uri="{FF2B5EF4-FFF2-40B4-BE49-F238E27FC236}">
              <a16:creationId xmlns:a16="http://schemas.microsoft.com/office/drawing/2014/main" id="{00000000-0008-0000-8800-0000E0000000}"/>
            </a:ext>
          </a:extLst>
        </xdr:cNvPr>
        <xdr:cNvPicPr>
          <a:picLocks noChangeAspect="1"/>
        </xdr:cNvPicPr>
      </xdr:nvPicPr>
      <xdr:blipFill>
        <a:blip xmlns:r="http://schemas.openxmlformats.org/officeDocument/2006/relationships" r:embed="rId104"/>
        <a:stretch>
          <a:fillRect/>
        </a:stretch>
      </xdr:blipFill>
      <xdr:spPr>
        <a:xfrm>
          <a:off x="156845" y="796338260"/>
          <a:ext cx="2032000" cy="1915795"/>
        </a:xfrm>
        <a:prstGeom prst="rect">
          <a:avLst/>
        </a:prstGeom>
        <a:noFill/>
        <a:ln w="9525">
          <a:noFill/>
        </a:ln>
      </xdr:spPr>
    </xdr:pic>
    <xdr:clientData/>
  </xdr:twoCellAnchor>
  <xdr:twoCellAnchor editAs="oneCell">
    <xdr:from>
      <xdr:col>0</xdr:col>
      <xdr:colOff>165100</xdr:colOff>
      <xdr:row>470</xdr:row>
      <xdr:rowOff>38735</xdr:rowOff>
    </xdr:from>
    <xdr:to>
      <xdr:col>0</xdr:col>
      <xdr:colOff>2128520</xdr:colOff>
      <xdr:row>470</xdr:row>
      <xdr:rowOff>1980565</xdr:rowOff>
    </xdr:to>
    <xdr:pic>
      <xdr:nvPicPr>
        <xdr:cNvPr id="225" name="图片 224">
          <a:extLst>
            <a:ext uri="{FF2B5EF4-FFF2-40B4-BE49-F238E27FC236}">
              <a16:creationId xmlns:a16="http://schemas.microsoft.com/office/drawing/2014/main" id="{00000000-0008-0000-8800-0000E1000000}"/>
            </a:ext>
          </a:extLst>
        </xdr:cNvPr>
        <xdr:cNvPicPr>
          <a:picLocks noChangeAspect="1"/>
        </xdr:cNvPicPr>
      </xdr:nvPicPr>
      <xdr:blipFill>
        <a:blip xmlns:r="http://schemas.openxmlformats.org/officeDocument/2006/relationships" r:embed="rId105"/>
        <a:stretch>
          <a:fillRect/>
        </a:stretch>
      </xdr:blipFill>
      <xdr:spPr>
        <a:xfrm>
          <a:off x="165100" y="794310705"/>
          <a:ext cx="1963420" cy="1941830"/>
        </a:xfrm>
        <a:prstGeom prst="rect">
          <a:avLst/>
        </a:prstGeom>
        <a:noFill/>
        <a:ln w="9525">
          <a:noFill/>
        </a:ln>
      </xdr:spPr>
    </xdr:pic>
    <xdr:clientData/>
  </xdr:twoCellAnchor>
  <xdr:twoCellAnchor editAs="oneCell">
    <xdr:from>
      <xdr:col>0</xdr:col>
      <xdr:colOff>139065</xdr:colOff>
      <xdr:row>474</xdr:row>
      <xdr:rowOff>38100</xdr:rowOff>
    </xdr:from>
    <xdr:to>
      <xdr:col>0</xdr:col>
      <xdr:colOff>2110740</xdr:colOff>
      <xdr:row>474</xdr:row>
      <xdr:rowOff>1919605</xdr:rowOff>
    </xdr:to>
    <xdr:pic>
      <xdr:nvPicPr>
        <xdr:cNvPr id="226" name="图片 225">
          <a:extLst>
            <a:ext uri="{FF2B5EF4-FFF2-40B4-BE49-F238E27FC236}">
              <a16:creationId xmlns:a16="http://schemas.microsoft.com/office/drawing/2014/main" id="{00000000-0008-0000-8800-0000E2000000}"/>
            </a:ext>
          </a:extLst>
        </xdr:cNvPr>
        <xdr:cNvPicPr>
          <a:picLocks noChangeAspect="1"/>
        </xdr:cNvPicPr>
      </xdr:nvPicPr>
      <xdr:blipFill>
        <a:blip xmlns:r="http://schemas.openxmlformats.org/officeDocument/2006/relationships" r:embed="rId106"/>
        <a:stretch>
          <a:fillRect/>
        </a:stretch>
      </xdr:blipFill>
      <xdr:spPr>
        <a:xfrm>
          <a:off x="139065" y="802387270"/>
          <a:ext cx="1971675" cy="1881505"/>
        </a:xfrm>
        <a:prstGeom prst="rect">
          <a:avLst/>
        </a:prstGeom>
        <a:noFill/>
        <a:ln w="9525">
          <a:noFill/>
        </a:ln>
      </xdr:spPr>
    </xdr:pic>
    <xdr:clientData/>
  </xdr:twoCellAnchor>
  <xdr:twoCellAnchor editAs="oneCell">
    <xdr:from>
      <xdr:col>0</xdr:col>
      <xdr:colOff>139065</xdr:colOff>
      <xdr:row>475</xdr:row>
      <xdr:rowOff>47625</xdr:rowOff>
    </xdr:from>
    <xdr:to>
      <xdr:col>0</xdr:col>
      <xdr:colOff>2136775</xdr:colOff>
      <xdr:row>475</xdr:row>
      <xdr:rowOff>1946275</xdr:rowOff>
    </xdr:to>
    <xdr:pic>
      <xdr:nvPicPr>
        <xdr:cNvPr id="227" name="图片 226">
          <a:extLst>
            <a:ext uri="{FF2B5EF4-FFF2-40B4-BE49-F238E27FC236}">
              <a16:creationId xmlns:a16="http://schemas.microsoft.com/office/drawing/2014/main" id="{00000000-0008-0000-8800-0000E3000000}"/>
            </a:ext>
          </a:extLst>
        </xdr:cNvPr>
        <xdr:cNvPicPr>
          <a:picLocks noChangeAspect="1"/>
        </xdr:cNvPicPr>
      </xdr:nvPicPr>
      <xdr:blipFill>
        <a:blip xmlns:r="http://schemas.openxmlformats.org/officeDocument/2006/relationships" r:embed="rId107"/>
        <a:stretch>
          <a:fillRect/>
        </a:stretch>
      </xdr:blipFill>
      <xdr:spPr>
        <a:xfrm>
          <a:off x="139065" y="804416095"/>
          <a:ext cx="1997710" cy="1898650"/>
        </a:xfrm>
        <a:prstGeom prst="rect">
          <a:avLst/>
        </a:prstGeom>
        <a:noFill/>
        <a:ln w="9525">
          <a:noFill/>
        </a:ln>
      </xdr:spPr>
    </xdr:pic>
    <xdr:clientData/>
  </xdr:twoCellAnchor>
  <xdr:twoCellAnchor editAs="oneCell">
    <xdr:from>
      <xdr:col>0</xdr:col>
      <xdr:colOff>165735</xdr:colOff>
      <xdr:row>473</xdr:row>
      <xdr:rowOff>38100</xdr:rowOff>
    </xdr:from>
    <xdr:to>
      <xdr:col>0</xdr:col>
      <xdr:colOff>2094865</xdr:colOff>
      <xdr:row>473</xdr:row>
      <xdr:rowOff>1945005</xdr:rowOff>
    </xdr:to>
    <xdr:pic>
      <xdr:nvPicPr>
        <xdr:cNvPr id="228" name="图片 227">
          <a:extLst>
            <a:ext uri="{FF2B5EF4-FFF2-40B4-BE49-F238E27FC236}">
              <a16:creationId xmlns:a16="http://schemas.microsoft.com/office/drawing/2014/main" id="{00000000-0008-0000-8800-0000E4000000}"/>
            </a:ext>
          </a:extLst>
        </xdr:cNvPr>
        <xdr:cNvPicPr>
          <a:picLocks noChangeAspect="1"/>
        </xdr:cNvPicPr>
      </xdr:nvPicPr>
      <xdr:blipFill>
        <a:blip xmlns:r="http://schemas.openxmlformats.org/officeDocument/2006/relationships" r:embed="rId108"/>
        <a:stretch>
          <a:fillRect/>
        </a:stretch>
      </xdr:blipFill>
      <xdr:spPr>
        <a:xfrm>
          <a:off x="165735" y="800367970"/>
          <a:ext cx="1929130" cy="1906905"/>
        </a:xfrm>
        <a:prstGeom prst="rect">
          <a:avLst/>
        </a:prstGeom>
        <a:noFill/>
        <a:ln w="9525">
          <a:noFill/>
        </a:ln>
      </xdr:spPr>
    </xdr:pic>
    <xdr:clientData/>
  </xdr:twoCellAnchor>
  <xdr:twoCellAnchor editAs="oneCell">
    <xdr:from>
      <xdr:col>0</xdr:col>
      <xdr:colOff>208280</xdr:colOff>
      <xdr:row>476</xdr:row>
      <xdr:rowOff>38735</xdr:rowOff>
    </xdr:from>
    <xdr:to>
      <xdr:col>0</xdr:col>
      <xdr:colOff>2085340</xdr:colOff>
      <xdr:row>476</xdr:row>
      <xdr:rowOff>1954530</xdr:rowOff>
    </xdr:to>
    <xdr:pic>
      <xdr:nvPicPr>
        <xdr:cNvPr id="229" name="图片 228">
          <a:extLst>
            <a:ext uri="{FF2B5EF4-FFF2-40B4-BE49-F238E27FC236}">
              <a16:creationId xmlns:a16="http://schemas.microsoft.com/office/drawing/2014/main" id="{00000000-0008-0000-8800-0000E5000000}"/>
            </a:ext>
          </a:extLst>
        </xdr:cNvPr>
        <xdr:cNvPicPr>
          <a:picLocks noChangeAspect="1"/>
        </xdr:cNvPicPr>
      </xdr:nvPicPr>
      <xdr:blipFill>
        <a:blip xmlns:r="http://schemas.openxmlformats.org/officeDocument/2006/relationships" r:embed="rId109"/>
        <a:stretch>
          <a:fillRect/>
        </a:stretch>
      </xdr:blipFill>
      <xdr:spPr>
        <a:xfrm>
          <a:off x="208280" y="806426505"/>
          <a:ext cx="1877060" cy="1915795"/>
        </a:xfrm>
        <a:prstGeom prst="rect">
          <a:avLst/>
        </a:prstGeom>
        <a:noFill/>
        <a:ln w="9525">
          <a:noFill/>
        </a:ln>
      </xdr:spPr>
    </xdr:pic>
    <xdr:clientData/>
  </xdr:twoCellAnchor>
  <xdr:twoCellAnchor editAs="oneCell">
    <xdr:from>
      <xdr:col>0</xdr:col>
      <xdr:colOff>182880</xdr:colOff>
      <xdr:row>477</xdr:row>
      <xdr:rowOff>47625</xdr:rowOff>
    </xdr:from>
    <xdr:to>
      <xdr:col>0</xdr:col>
      <xdr:colOff>2129155</xdr:colOff>
      <xdr:row>477</xdr:row>
      <xdr:rowOff>1963420</xdr:rowOff>
    </xdr:to>
    <xdr:pic>
      <xdr:nvPicPr>
        <xdr:cNvPr id="230" name="图片 229">
          <a:extLst>
            <a:ext uri="{FF2B5EF4-FFF2-40B4-BE49-F238E27FC236}">
              <a16:creationId xmlns:a16="http://schemas.microsoft.com/office/drawing/2014/main" id="{00000000-0008-0000-8800-0000E6000000}"/>
            </a:ext>
          </a:extLst>
        </xdr:cNvPr>
        <xdr:cNvPicPr>
          <a:picLocks noChangeAspect="1"/>
        </xdr:cNvPicPr>
      </xdr:nvPicPr>
      <xdr:blipFill>
        <a:blip xmlns:r="http://schemas.openxmlformats.org/officeDocument/2006/relationships" r:embed="rId110"/>
        <a:stretch>
          <a:fillRect/>
        </a:stretch>
      </xdr:blipFill>
      <xdr:spPr>
        <a:xfrm>
          <a:off x="182880" y="808454695"/>
          <a:ext cx="1946275" cy="1915795"/>
        </a:xfrm>
        <a:prstGeom prst="rect">
          <a:avLst/>
        </a:prstGeom>
        <a:noFill/>
        <a:ln w="9525">
          <a:noFill/>
        </a:ln>
      </xdr:spPr>
    </xdr:pic>
    <xdr:clientData/>
  </xdr:twoCellAnchor>
  <xdr:twoCellAnchor editAs="oneCell">
    <xdr:from>
      <xdr:col>0</xdr:col>
      <xdr:colOff>156845</xdr:colOff>
      <xdr:row>478</xdr:row>
      <xdr:rowOff>29845</xdr:rowOff>
    </xdr:from>
    <xdr:to>
      <xdr:col>0</xdr:col>
      <xdr:colOff>2137410</xdr:colOff>
      <xdr:row>478</xdr:row>
      <xdr:rowOff>1945640</xdr:rowOff>
    </xdr:to>
    <xdr:pic>
      <xdr:nvPicPr>
        <xdr:cNvPr id="231" name="图片 230">
          <a:extLst>
            <a:ext uri="{FF2B5EF4-FFF2-40B4-BE49-F238E27FC236}">
              <a16:creationId xmlns:a16="http://schemas.microsoft.com/office/drawing/2014/main" id="{00000000-0008-0000-8800-0000E7000000}"/>
            </a:ext>
          </a:extLst>
        </xdr:cNvPr>
        <xdr:cNvPicPr>
          <a:picLocks noChangeAspect="1"/>
        </xdr:cNvPicPr>
      </xdr:nvPicPr>
      <xdr:blipFill>
        <a:blip xmlns:r="http://schemas.openxmlformats.org/officeDocument/2006/relationships" r:embed="rId111"/>
        <a:stretch>
          <a:fillRect/>
        </a:stretch>
      </xdr:blipFill>
      <xdr:spPr>
        <a:xfrm>
          <a:off x="156845" y="810456215"/>
          <a:ext cx="1980565" cy="1915795"/>
        </a:xfrm>
        <a:prstGeom prst="rect">
          <a:avLst/>
        </a:prstGeom>
        <a:noFill/>
        <a:ln w="9525">
          <a:noFill/>
        </a:ln>
      </xdr:spPr>
    </xdr:pic>
    <xdr:clientData/>
  </xdr:twoCellAnchor>
  <xdr:twoCellAnchor editAs="oneCell">
    <xdr:from>
      <xdr:col>0</xdr:col>
      <xdr:colOff>165100</xdr:colOff>
      <xdr:row>480</xdr:row>
      <xdr:rowOff>63500</xdr:rowOff>
    </xdr:from>
    <xdr:to>
      <xdr:col>0</xdr:col>
      <xdr:colOff>2171065</xdr:colOff>
      <xdr:row>481</xdr:row>
      <xdr:rowOff>39370</xdr:rowOff>
    </xdr:to>
    <xdr:pic>
      <xdr:nvPicPr>
        <xdr:cNvPr id="232" name="图片 231">
          <a:extLst>
            <a:ext uri="{FF2B5EF4-FFF2-40B4-BE49-F238E27FC236}">
              <a16:creationId xmlns:a16="http://schemas.microsoft.com/office/drawing/2014/main" id="{00000000-0008-0000-8800-0000E8000000}"/>
            </a:ext>
          </a:extLst>
        </xdr:cNvPr>
        <xdr:cNvPicPr>
          <a:picLocks noChangeAspect="1"/>
        </xdr:cNvPicPr>
      </xdr:nvPicPr>
      <xdr:blipFill>
        <a:blip xmlns:r="http://schemas.openxmlformats.org/officeDocument/2006/relationships" r:embed="rId112"/>
        <a:stretch>
          <a:fillRect/>
        </a:stretch>
      </xdr:blipFill>
      <xdr:spPr>
        <a:xfrm>
          <a:off x="165100" y="814528470"/>
          <a:ext cx="2005965" cy="1995170"/>
        </a:xfrm>
        <a:prstGeom prst="rect">
          <a:avLst/>
        </a:prstGeom>
        <a:noFill/>
        <a:ln w="9525">
          <a:noFill/>
        </a:ln>
      </xdr:spPr>
    </xdr:pic>
    <xdr:clientData/>
  </xdr:twoCellAnchor>
  <xdr:twoCellAnchor editAs="oneCell">
    <xdr:from>
      <xdr:col>0</xdr:col>
      <xdr:colOff>126365</xdr:colOff>
      <xdr:row>479</xdr:row>
      <xdr:rowOff>46355</xdr:rowOff>
    </xdr:from>
    <xdr:to>
      <xdr:col>0</xdr:col>
      <xdr:colOff>2210435</xdr:colOff>
      <xdr:row>480</xdr:row>
      <xdr:rowOff>57150</xdr:rowOff>
    </xdr:to>
    <xdr:pic>
      <xdr:nvPicPr>
        <xdr:cNvPr id="233" name="图片 232">
          <a:extLst>
            <a:ext uri="{FF2B5EF4-FFF2-40B4-BE49-F238E27FC236}">
              <a16:creationId xmlns:a16="http://schemas.microsoft.com/office/drawing/2014/main" id="{00000000-0008-0000-8800-0000E9000000}"/>
            </a:ext>
          </a:extLst>
        </xdr:cNvPr>
        <xdr:cNvPicPr>
          <a:picLocks noChangeAspect="1"/>
        </xdr:cNvPicPr>
      </xdr:nvPicPr>
      <xdr:blipFill>
        <a:blip xmlns:r="http://schemas.openxmlformats.org/officeDocument/2006/relationships" r:embed="rId113"/>
        <a:stretch>
          <a:fillRect/>
        </a:stretch>
      </xdr:blipFill>
      <xdr:spPr>
        <a:xfrm>
          <a:off x="126365" y="812492025"/>
          <a:ext cx="2084070" cy="2030095"/>
        </a:xfrm>
        <a:prstGeom prst="rect">
          <a:avLst/>
        </a:prstGeom>
        <a:noFill/>
        <a:ln w="9525">
          <a:noFill/>
        </a:ln>
      </xdr:spPr>
    </xdr:pic>
    <xdr:clientData/>
  </xdr:twoCellAnchor>
  <xdr:twoCellAnchor editAs="oneCell">
    <xdr:from>
      <xdr:col>0</xdr:col>
      <xdr:colOff>173990</xdr:colOff>
      <xdr:row>483</xdr:row>
      <xdr:rowOff>55245</xdr:rowOff>
    </xdr:from>
    <xdr:to>
      <xdr:col>0</xdr:col>
      <xdr:colOff>2120265</xdr:colOff>
      <xdr:row>483</xdr:row>
      <xdr:rowOff>1979930</xdr:rowOff>
    </xdr:to>
    <xdr:pic>
      <xdr:nvPicPr>
        <xdr:cNvPr id="234" name="图片 233">
          <a:extLst>
            <a:ext uri="{FF2B5EF4-FFF2-40B4-BE49-F238E27FC236}">
              <a16:creationId xmlns:a16="http://schemas.microsoft.com/office/drawing/2014/main" id="{00000000-0008-0000-8800-0000EA000000}"/>
            </a:ext>
          </a:extLst>
        </xdr:cNvPr>
        <xdr:cNvPicPr>
          <a:picLocks noChangeAspect="1"/>
        </xdr:cNvPicPr>
      </xdr:nvPicPr>
      <xdr:blipFill>
        <a:blip xmlns:r="http://schemas.openxmlformats.org/officeDocument/2006/relationships" r:embed="rId114"/>
        <a:stretch>
          <a:fillRect/>
        </a:stretch>
      </xdr:blipFill>
      <xdr:spPr>
        <a:xfrm>
          <a:off x="173990" y="820578115"/>
          <a:ext cx="1946275" cy="1924685"/>
        </a:xfrm>
        <a:prstGeom prst="rect">
          <a:avLst/>
        </a:prstGeom>
        <a:noFill/>
        <a:ln w="9525">
          <a:noFill/>
        </a:ln>
      </xdr:spPr>
    </xdr:pic>
    <xdr:clientData/>
  </xdr:twoCellAnchor>
  <xdr:twoCellAnchor editAs="oneCell">
    <xdr:from>
      <xdr:col>0</xdr:col>
      <xdr:colOff>95885</xdr:colOff>
      <xdr:row>482</xdr:row>
      <xdr:rowOff>124460</xdr:rowOff>
    </xdr:from>
    <xdr:to>
      <xdr:col>0</xdr:col>
      <xdr:colOff>2084705</xdr:colOff>
      <xdr:row>482</xdr:row>
      <xdr:rowOff>1971040</xdr:rowOff>
    </xdr:to>
    <xdr:pic>
      <xdr:nvPicPr>
        <xdr:cNvPr id="235" name="图片 234">
          <a:extLst>
            <a:ext uri="{FF2B5EF4-FFF2-40B4-BE49-F238E27FC236}">
              <a16:creationId xmlns:a16="http://schemas.microsoft.com/office/drawing/2014/main" id="{00000000-0008-0000-8800-0000EB000000}"/>
            </a:ext>
          </a:extLst>
        </xdr:cNvPr>
        <xdr:cNvPicPr>
          <a:picLocks noChangeAspect="1"/>
        </xdr:cNvPicPr>
      </xdr:nvPicPr>
      <xdr:blipFill>
        <a:blip xmlns:r="http://schemas.openxmlformats.org/officeDocument/2006/relationships" r:embed="rId115"/>
        <a:stretch>
          <a:fillRect/>
        </a:stretch>
      </xdr:blipFill>
      <xdr:spPr>
        <a:xfrm>
          <a:off x="95885" y="818628030"/>
          <a:ext cx="1988820" cy="1846580"/>
        </a:xfrm>
        <a:prstGeom prst="rect">
          <a:avLst/>
        </a:prstGeom>
        <a:noFill/>
        <a:ln w="9525">
          <a:noFill/>
        </a:ln>
      </xdr:spPr>
    </xdr:pic>
    <xdr:clientData/>
  </xdr:twoCellAnchor>
  <xdr:twoCellAnchor editAs="oneCell">
    <xdr:from>
      <xdr:col>0</xdr:col>
      <xdr:colOff>156845</xdr:colOff>
      <xdr:row>481</xdr:row>
      <xdr:rowOff>46990</xdr:rowOff>
    </xdr:from>
    <xdr:to>
      <xdr:col>0</xdr:col>
      <xdr:colOff>2103120</xdr:colOff>
      <xdr:row>481</xdr:row>
      <xdr:rowOff>1936750</xdr:rowOff>
    </xdr:to>
    <xdr:pic>
      <xdr:nvPicPr>
        <xdr:cNvPr id="236" name="图片 235">
          <a:extLst>
            <a:ext uri="{FF2B5EF4-FFF2-40B4-BE49-F238E27FC236}">
              <a16:creationId xmlns:a16="http://schemas.microsoft.com/office/drawing/2014/main" id="{00000000-0008-0000-8800-0000EC000000}"/>
            </a:ext>
          </a:extLst>
        </xdr:cNvPr>
        <xdr:cNvPicPr>
          <a:picLocks noChangeAspect="1"/>
        </xdr:cNvPicPr>
      </xdr:nvPicPr>
      <xdr:blipFill>
        <a:blip xmlns:r="http://schemas.openxmlformats.org/officeDocument/2006/relationships" r:embed="rId116"/>
        <a:stretch>
          <a:fillRect/>
        </a:stretch>
      </xdr:blipFill>
      <xdr:spPr>
        <a:xfrm>
          <a:off x="156845" y="816531260"/>
          <a:ext cx="1946275" cy="1889760"/>
        </a:xfrm>
        <a:prstGeom prst="rect">
          <a:avLst/>
        </a:prstGeom>
        <a:noFill/>
        <a:ln w="9525">
          <a:noFill/>
        </a:ln>
      </xdr:spPr>
    </xdr:pic>
    <xdr:clientData/>
  </xdr:twoCellAnchor>
  <xdr:twoCellAnchor editAs="oneCell">
    <xdr:from>
      <xdr:col>0</xdr:col>
      <xdr:colOff>147955</xdr:colOff>
      <xdr:row>484</xdr:row>
      <xdr:rowOff>46990</xdr:rowOff>
    </xdr:from>
    <xdr:to>
      <xdr:col>0</xdr:col>
      <xdr:colOff>2059305</xdr:colOff>
      <xdr:row>484</xdr:row>
      <xdr:rowOff>1971675</xdr:rowOff>
    </xdr:to>
    <xdr:pic>
      <xdr:nvPicPr>
        <xdr:cNvPr id="237" name="图片 236">
          <a:extLst>
            <a:ext uri="{FF2B5EF4-FFF2-40B4-BE49-F238E27FC236}">
              <a16:creationId xmlns:a16="http://schemas.microsoft.com/office/drawing/2014/main" id="{00000000-0008-0000-8800-0000ED000000}"/>
            </a:ext>
          </a:extLst>
        </xdr:cNvPr>
        <xdr:cNvPicPr>
          <a:picLocks noChangeAspect="1"/>
        </xdr:cNvPicPr>
      </xdr:nvPicPr>
      <xdr:blipFill>
        <a:blip xmlns:r="http://schemas.openxmlformats.org/officeDocument/2006/relationships" r:embed="rId117"/>
        <a:stretch>
          <a:fillRect/>
        </a:stretch>
      </xdr:blipFill>
      <xdr:spPr>
        <a:xfrm>
          <a:off x="147955" y="822589160"/>
          <a:ext cx="1911350" cy="1924685"/>
        </a:xfrm>
        <a:prstGeom prst="rect">
          <a:avLst/>
        </a:prstGeom>
        <a:noFill/>
        <a:ln w="9525">
          <a:noFill/>
        </a:ln>
      </xdr:spPr>
    </xdr:pic>
    <xdr:clientData/>
  </xdr:twoCellAnchor>
  <xdr:twoCellAnchor editAs="oneCell">
    <xdr:from>
      <xdr:col>0</xdr:col>
      <xdr:colOff>130175</xdr:colOff>
      <xdr:row>485</xdr:row>
      <xdr:rowOff>47625</xdr:rowOff>
    </xdr:from>
    <xdr:to>
      <xdr:col>0</xdr:col>
      <xdr:colOff>2015490</xdr:colOff>
      <xdr:row>485</xdr:row>
      <xdr:rowOff>1953895</xdr:rowOff>
    </xdr:to>
    <xdr:pic>
      <xdr:nvPicPr>
        <xdr:cNvPr id="238" name="图片 237">
          <a:extLst>
            <a:ext uri="{FF2B5EF4-FFF2-40B4-BE49-F238E27FC236}">
              <a16:creationId xmlns:a16="http://schemas.microsoft.com/office/drawing/2014/main" id="{00000000-0008-0000-8800-0000EE000000}"/>
            </a:ext>
          </a:extLst>
        </xdr:cNvPr>
        <xdr:cNvPicPr>
          <a:picLocks noChangeAspect="1"/>
        </xdr:cNvPicPr>
      </xdr:nvPicPr>
      <xdr:blipFill>
        <a:blip xmlns:r="http://schemas.openxmlformats.org/officeDocument/2006/relationships" r:embed="rId118"/>
        <a:stretch>
          <a:fillRect/>
        </a:stretch>
      </xdr:blipFill>
      <xdr:spPr>
        <a:xfrm>
          <a:off x="130175" y="824609095"/>
          <a:ext cx="1885315" cy="1906270"/>
        </a:xfrm>
        <a:prstGeom prst="rect">
          <a:avLst/>
        </a:prstGeom>
        <a:noFill/>
        <a:ln w="9525">
          <a:noFill/>
        </a:ln>
      </xdr:spPr>
    </xdr:pic>
    <xdr:clientData/>
  </xdr:twoCellAnchor>
  <xdr:twoCellAnchor editAs="oneCell">
    <xdr:from>
      <xdr:col>0</xdr:col>
      <xdr:colOff>86995</xdr:colOff>
      <xdr:row>486</xdr:row>
      <xdr:rowOff>47625</xdr:rowOff>
    </xdr:from>
    <xdr:to>
      <xdr:col>0</xdr:col>
      <xdr:colOff>2041525</xdr:colOff>
      <xdr:row>486</xdr:row>
      <xdr:rowOff>1885315</xdr:rowOff>
    </xdr:to>
    <xdr:pic>
      <xdr:nvPicPr>
        <xdr:cNvPr id="239" name="图片 238">
          <a:extLst>
            <a:ext uri="{FF2B5EF4-FFF2-40B4-BE49-F238E27FC236}">
              <a16:creationId xmlns:a16="http://schemas.microsoft.com/office/drawing/2014/main" id="{00000000-0008-0000-8800-0000EF000000}"/>
            </a:ext>
          </a:extLst>
        </xdr:cNvPr>
        <xdr:cNvPicPr>
          <a:picLocks noChangeAspect="1"/>
        </xdr:cNvPicPr>
      </xdr:nvPicPr>
      <xdr:blipFill>
        <a:blip xmlns:r="http://schemas.openxmlformats.org/officeDocument/2006/relationships" r:embed="rId119"/>
        <a:stretch>
          <a:fillRect/>
        </a:stretch>
      </xdr:blipFill>
      <xdr:spPr>
        <a:xfrm>
          <a:off x="86995" y="826628395"/>
          <a:ext cx="1954530" cy="1837690"/>
        </a:xfrm>
        <a:prstGeom prst="rect">
          <a:avLst/>
        </a:prstGeom>
        <a:noFill/>
        <a:ln w="9525">
          <a:noFill/>
        </a:ln>
      </xdr:spPr>
    </xdr:pic>
    <xdr:clientData/>
  </xdr:twoCellAnchor>
  <xdr:twoCellAnchor editAs="oneCell">
    <xdr:from>
      <xdr:col>0</xdr:col>
      <xdr:colOff>121920</xdr:colOff>
      <xdr:row>487</xdr:row>
      <xdr:rowOff>64770</xdr:rowOff>
    </xdr:from>
    <xdr:to>
      <xdr:col>0</xdr:col>
      <xdr:colOff>2127885</xdr:colOff>
      <xdr:row>487</xdr:row>
      <xdr:rowOff>1920240</xdr:rowOff>
    </xdr:to>
    <xdr:pic>
      <xdr:nvPicPr>
        <xdr:cNvPr id="240" name="图片 239">
          <a:extLst>
            <a:ext uri="{FF2B5EF4-FFF2-40B4-BE49-F238E27FC236}">
              <a16:creationId xmlns:a16="http://schemas.microsoft.com/office/drawing/2014/main" id="{00000000-0008-0000-8800-0000F0000000}"/>
            </a:ext>
          </a:extLst>
        </xdr:cNvPr>
        <xdr:cNvPicPr>
          <a:picLocks noChangeAspect="1"/>
        </xdr:cNvPicPr>
      </xdr:nvPicPr>
      <xdr:blipFill>
        <a:blip xmlns:r="http://schemas.openxmlformats.org/officeDocument/2006/relationships" r:embed="rId120"/>
        <a:stretch>
          <a:fillRect/>
        </a:stretch>
      </xdr:blipFill>
      <xdr:spPr>
        <a:xfrm>
          <a:off x="121920" y="828664840"/>
          <a:ext cx="2005965" cy="1855470"/>
        </a:xfrm>
        <a:prstGeom prst="rect">
          <a:avLst/>
        </a:prstGeom>
        <a:noFill/>
        <a:ln w="9525">
          <a:noFill/>
        </a:ln>
      </xdr:spPr>
    </xdr:pic>
    <xdr:clientData/>
  </xdr:twoCellAnchor>
  <xdr:twoCellAnchor editAs="oneCell">
    <xdr:from>
      <xdr:col>0</xdr:col>
      <xdr:colOff>130810</xdr:colOff>
      <xdr:row>488</xdr:row>
      <xdr:rowOff>73660</xdr:rowOff>
    </xdr:from>
    <xdr:to>
      <xdr:col>0</xdr:col>
      <xdr:colOff>2068195</xdr:colOff>
      <xdr:row>488</xdr:row>
      <xdr:rowOff>1955165</xdr:rowOff>
    </xdr:to>
    <xdr:pic>
      <xdr:nvPicPr>
        <xdr:cNvPr id="241" name="图片 240">
          <a:extLst>
            <a:ext uri="{FF2B5EF4-FFF2-40B4-BE49-F238E27FC236}">
              <a16:creationId xmlns:a16="http://schemas.microsoft.com/office/drawing/2014/main" id="{00000000-0008-0000-8800-0000F1000000}"/>
            </a:ext>
          </a:extLst>
        </xdr:cNvPr>
        <xdr:cNvPicPr>
          <a:picLocks noChangeAspect="1"/>
        </xdr:cNvPicPr>
      </xdr:nvPicPr>
      <xdr:blipFill>
        <a:blip xmlns:r="http://schemas.openxmlformats.org/officeDocument/2006/relationships" r:embed="rId121"/>
        <a:stretch>
          <a:fillRect/>
        </a:stretch>
      </xdr:blipFill>
      <xdr:spPr>
        <a:xfrm>
          <a:off x="130810" y="830693030"/>
          <a:ext cx="1937385" cy="1881505"/>
        </a:xfrm>
        <a:prstGeom prst="rect">
          <a:avLst/>
        </a:prstGeom>
        <a:noFill/>
        <a:ln w="9525">
          <a:noFill/>
        </a:ln>
      </xdr:spPr>
    </xdr:pic>
    <xdr:clientData/>
  </xdr:twoCellAnchor>
  <xdr:twoCellAnchor editAs="oneCell">
    <xdr:from>
      <xdr:col>0</xdr:col>
      <xdr:colOff>182880</xdr:colOff>
      <xdr:row>489</xdr:row>
      <xdr:rowOff>47625</xdr:rowOff>
    </xdr:from>
    <xdr:to>
      <xdr:col>0</xdr:col>
      <xdr:colOff>2129155</xdr:colOff>
      <xdr:row>489</xdr:row>
      <xdr:rowOff>1953895</xdr:rowOff>
    </xdr:to>
    <xdr:pic>
      <xdr:nvPicPr>
        <xdr:cNvPr id="257" name="图片 256">
          <a:extLst>
            <a:ext uri="{FF2B5EF4-FFF2-40B4-BE49-F238E27FC236}">
              <a16:creationId xmlns:a16="http://schemas.microsoft.com/office/drawing/2014/main" id="{00000000-0008-0000-8800-000001010000}"/>
            </a:ext>
          </a:extLst>
        </xdr:cNvPr>
        <xdr:cNvPicPr>
          <a:picLocks noChangeAspect="1"/>
        </xdr:cNvPicPr>
      </xdr:nvPicPr>
      <xdr:blipFill>
        <a:blip xmlns:r="http://schemas.openxmlformats.org/officeDocument/2006/relationships" r:embed="rId122"/>
        <a:stretch>
          <a:fillRect/>
        </a:stretch>
      </xdr:blipFill>
      <xdr:spPr>
        <a:xfrm>
          <a:off x="182880" y="832686295"/>
          <a:ext cx="1946275" cy="1906270"/>
        </a:xfrm>
        <a:prstGeom prst="rect">
          <a:avLst/>
        </a:prstGeom>
        <a:noFill/>
        <a:ln w="9525">
          <a:noFill/>
        </a:ln>
      </xdr:spPr>
    </xdr:pic>
    <xdr:clientData/>
  </xdr:twoCellAnchor>
  <xdr:twoCellAnchor editAs="oneCell">
    <xdr:from>
      <xdr:col>0</xdr:col>
      <xdr:colOff>156845</xdr:colOff>
      <xdr:row>490</xdr:row>
      <xdr:rowOff>59690</xdr:rowOff>
    </xdr:from>
    <xdr:to>
      <xdr:col>0</xdr:col>
      <xdr:colOff>2137410</xdr:colOff>
      <xdr:row>490</xdr:row>
      <xdr:rowOff>1750060</xdr:rowOff>
    </xdr:to>
    <xdr:pic>
      <xdr:nvPicPr>
        <xdr:cNvPr id="258" name="图片 257">
          <a:extLst>
            <a:ext uri="{FF2B5EF4-FFF2-40B4-BE49-F238E27FC236}">
              <a16:creationId xmlns:a16="http://schemas.microsoft.com/office/drawing/2014/main" id="{00000000-0008-0000-8800-000002010000}"/>
            </a:ext>
          </a:extLst>
        </xdr:cNvPr>
        <xdr:cNvPicPr>
          <a:picLocks noChangeAspect="1"/>
        </xdr:cNvPicPr>
      </xdr:nvPicPr>
      <xdr:blipFill>
        <a:blip xmlns:r="http://schemas.openxmlformats.org/officeDocument/2006/relationships" r:embed="rId123"/>
        <a:stretch>
          <a:fillRect/>
        </a:stretch>
      </xdr:blipFill>
      <xdr:spPr>
        <a:xfrm>
          <a:off x="156845" y="834717660"/>
          <a:ext cx="1980565" cy="1690370"/>
        </a:xfrm>
        <a:prstGeom prst="rect">
          <a:avLst/>
        </a:prstGeom>
        <a:noFill/>
        <a:ln w="9525">
          <a:noFill/>
        </a:ln>
      </xdr:spPr>
    </xdr:pic>
    <xdr:clientData/>
  </xdr:twoCellAnchor>
  <xdr:twoCellAnchor editAs="oneCell">
    <xdr:from>
      <xdr:col>0</xdr:col>
      <xdr:colOff>182880</xdr:colOff>
      <xdr:row>491</xdr:row>
      <xdr:rowOff>30480</xdr:rowOff>
    </xdr:from>
    <xdr:to>
      <xdr:col>0</xdr:col>
      <xdr:colOff>2137410</xdr:colOff>
      <xdr:row>491</xdr:row>
      <xdr:rowOff>1764030</xdr:rowOff>
    </xdr:to>
    <xdr:pic>
      <xdr:nvPicPr>
        <xdr:cNvPr id="259" name="图片 258">
          <a:extLst>
            <a:ext uri="{FF2B5EF4-FFF2-40B4-BE49-F238E27FC236}">
              <a16:creationId xmlns:a16="http://schemas.microsoft.com/office/drawing/2014/main" id="{00000000-0008-0000-8800-000003010000}"/>
            </a:ext>
          </a:extLst>
        </xdr:cNvPr>
        <xdr:cNvPicPr>
          <a:picLocks noChangeAspect="1"/>
        </xdr:cNvPicPr>
      </xdr:nvPicPr>
      <xdr:blipFill>
        <a:blip xmlns:r="http://schemas.openxmlformats.org/officeDocument/2006/relationships" r:embed="rId124"/>
        <a:stretch>
          <a:fillRect/>
        </a:stretch>
      </xdr:blipFill>
      <xdr:spPr>
        <a:xfrm>
          <a:off x="182880" y="836707750"/>
          <a:ext cx="1954530" cy="1733550"/>
        </a:xfrm>
        <a:prstGeom prst="rect">
          <a:avLst/>
        </a:prstGeom>
        <a:noFill/>
        <a:ln w="9525">
          <a:noFill/>
        </a:ln>
      </xdr:spPr>
    </xdr:pic>
    <xdr:clientData/>
  </xdr:twoCellAnchor>
  <xdr:twoCellAnchor editAs="oneCell">
    <xdr:from>
      <xdr:col>0</xdr:col>
      <xdr:colOff>182880</xdr:colOff>
      <xdr:row>492</xdr:row>
      <xdr:rowOff>36830</xdr:rowOff>
    </xdr:from>
    <xdr:to>
      <xdr:col>0</xdr:col>
      <xdr:colOff>2146300</xdr:colOff>
      <xdr:row>492</xdr:row>
      <xdr:rowOff>1840865</xdr:rowOff>
    </xdr:to>
    <xdr:pic>
      <xdr:nvPicPr>
        <xdr:cNvPr id="260" name="图片 259">
          <a:extLst>
            <a:ext uri="{FF2B5EF4-FFF2-40B4-BE49-F238E27FC236}">
              <a16:creationId xmlns:a16="http://schemas.microsoft.com/office/drawing/2014/main" id="{00000000-0008-0000-8800-000004010000}"/>
            </a:ext>
          </a:extLst>
        </xdr:cNvPr>
        <xdr:cNvPicPr>
          <a:picLocks noChangeAspect="1"/>
        </xdr:cNvPicPr>
      </xdr:nvPicPr>
      <xdr:blipFill>
        <a:blip xmlns:r="http://schemas.openxmlformats.org/officeDocument/2006/relationships" r:embed="rId125"/>
        <a:stretch>
          <a:fillRect/>
        </a:stretch>
      </xdr:blipFill>
      <xdr:spPr>
        <a:xfrm>
          <a:off x="182880" y="838733400"/>
          <a:ext cx="1963420" cy="1804035"/>
        </a:xfrm>
        <a:prstGeom prst="rect">
          <a:avLst/>
        </a:prstGeom>
        <a:noFill/>
        <a:ln w="9525">
          <a:noFill/>
        </a:ln>
      </xdr:spPr>
    </xdr:pic>
    <xdr:clientData/>
  </xdr:twoCellAnchor>
  <xdr:twoCellAnchor editAs="oneCell">
    <xdr:from>
      <xdr:col>0</xdr:col>
      <xdr:colOff>182880</xdr:colOff>
      <xdr:row>493</xdr:row>
      <xdr:rowOff>55880</xdr:rowOff>
    </xdr:from>
    <xdr:to>
      <xdr:col>0</xdr:col>
      <xdr:colOff>2128520</xdr:colOff>
      <xdr:row>493</xdr:row>
      <xdr:rowOff>1937385</xdr:rowOff>
    </xdr:to>
    <xdr:pic>
      <xdr:nvPicPr>
        <xdr:cNvPr id="261" name="图片 260">
          <a:extLst>
            <a:ext uri="{FF2B5EF4-FFF2-40B4-BE49-F238E27FC236}">
              <a16:creationId xmlns:a16="http://schemas.microsoft.com/office/drawing/2014/main" id="{00000000-0008-0000-8800-000005010000}"/>
            </a:ext>
          </a:extLst>
        </xdr:cNvPr>
        <xdr:cNvPicPr>
          <a:picLocks noChangeAspect="1"/>
        </xdr:cNvPicPr>
      </xdr:nvPicPr>
      <xdr:blipFill>
        <a:blip xmlns:r="http://schemas.openxmlformats.org/officeDocument/2006/relationships" r:embed="rId126"/>
        <a:stretch>
          <a:fillRect/>
        </a:stretch>
      </xdr:blipFill>
      <xdr:spPr>
        <a:xfrm>
          <a:off x="182880" y="840771750"/>
          <a:ext cx="1945640" cy="1881505"/>
        </a:xfrm>
        <a:prstGeom prst="rect">
          <a:avLst/>
        </a:prstGeom>
        <a:noFill/>
        <a:ln w="9525">
          <a:noFill/>
        </a:ln>
      </xdr:spPr>
    </xdr:pic>
    <xdr:clientData/>
  </xdr:twoCellAnchor>
  <xdr:twoCellAnchor editAs="oneCell">
    <xdr:from>
      <xdr:col>0</xdr:col>
      <xdr:colOff>130810</xdr:colOff>
      <xdr:row>494</xdr:row>
      <xdr:rowOff>127635</xdr:rowOff>
    </xdr:from>
    <xdr:to>
      <xdr:col>0</xdr:col>
      <xdr:colOff>2111375</xdr:colOff>
      <xdr:row>494</xdr:row>
      <xdr:rowOff>1835150</xdr:rowOff>
    </xdr:to>
    <xdr:pic>
      <xdr:nvPicPr>
        <xdr:cNvPr id="262" name="图片 261">
          <a:extLst>
            <a:ext uri="{FF2B5EF4-FFF2-40B4-BE49-F238E27FC236}">
              <a16:creationId xmlns:a16="http://schemas.microsoft.com/office/drawing/2014/main" id="{00000000-0008-0000-8800-000006010000}"/>
            </a:ext>
          </a:extLst>
        </xdr:cNvPr>
        <xdr:cNvPicPr>
          <a:picLocks noChangeAspect="1"/>
        </xdr:cNvPicPr>
      </xdr:nvPicPr>
      <xdr:blipFill>
        <a:blip xmlns:r="http://schemas.openxmlformats.org/officeDocument/2006/relationships" r:embed="rId127"/>
        <a:stretch>
          <a:fillRect/>
        </a:stretch>
      </xdr:blipFill>
      <xdr:spPr>
        <a:xfrm>
          <a:off x="130810" y="842862805"/>
          <a:ext cx="1980565" cy="1707515"/>
        </a:xfrm>
        <a:prstGeom prst="rect">
          <a:avLst/>
        </a:prstGeom>
        <a:noFill/>
        <a:ln w="9525">
          <a:noFill/>
        </a:ln>
      </xdr:spPr>
    </xdr:pic>
    <xdr:clientData/>
  </xdr:twoCellAnchor>
  <xdr:twoCellAnchor editAs="oneCell">
    <xdr:from>
      <xdr:col>0</xdr:col>
      <xdr:colOff>208915</xdr:colOff>
      <xdr:row>495</xdr:row>
      <xdr:rowOff>47625</xdr:rowOff>
    </xdr:from>
    <xdr:to>
      <xdr:col>0</xdr:col>
      <xdr:colOff>2129155</xdr:colOff>
      <xdr:row>495</xdr:row>
      <xdr:rowOff>1773555</xdr:rowOff>
    </xdr:to>
    <xdr:pic>
      <xdr:nvPicPr>
        <xdr:cNvPr id="263" name="图片 262">
          <a:extLst>
            <a:ext uri="{FF2B5EF4-FFF2-40B4-BE49-F238E27FC236}">
              <a16:creationId xmlns:a16="http://schemas.microsoft.com/office/drawing/2014/main" id="{00000000-0008-0000-8800-000007010000}"/>
            </a:ext>
          </a:extLst>
        </xdr:cNvPr>
        <xdr:cNvPicPr>
          <a:picLocks noChangeAspect="1"/>
        </xdr:cNvPicPr>
      </xdr:nvPicPr>
      <xdr:blipFill>
        <a:blip xmlns:r="http://schemas.openxmlformats.org/officeDocument/2006/relationships" r:embed="rId128"/>
        <a:stretch>
          <a:fillRect/>
        </a:stretch>
      </xdr:blipFill>
      <xdr:spPr>
        <a:xfrm>
          <a:off x="208915" y="844802095"/>
          <a:ext cx="1920240" cy="1725930"/>
        </a:xfrm>
        <a:prstGeom prst="rect">
          <a:avLst/>
        </a:prstGeom>
        <a:noFill/>
        <a:ln w="9525">
          <a:noFill/>
        </a:ln>
      </xdr:spPr>
    </xdr:pic>
    <xdr:clientData/>
  </xdr:twoCellAnchor>
  <xdr:twoCellAnchor editAs="oneCell">
    <xdr:from>
      <xdr:col>0</xdr:col>
      <xdr:colOff>107315</xdr:colOff>
      <xdr:row>496</xdr:row>
      <xdr:rowOff>132080</xdr:rowOff>
    </xdr:from>
    <xdr:to>
      <xdr:col>0</xdr:col>
      <xdr:colOff>2122170</xdr:colOff>
      <xdr:row>496</xdr:row>
      <xdr:rowOff>1961515</xdr:rowOff>
    </xdr:to>
    <xdr:pic>
      <xdr:nvPicPr>
        <xdr:cNvPr id="264" name="图片 263">
          <a:extLst>
            <a:ext uri="{FF2B5EF4-FFF2-40B4-BE49-F238E27FC236}">
              <a16:creationId xmlns:a16="http://schemas.microsoft.com/office/drawing/2014/main" id="{00000000-0008-0000-8800-000008010000}"/>
            </a:ext>
          </a:extLst>
        </xdr:cNvPr>
        <xdr:cNvPicPr>
          <a:picLocks noChangeAspect="1"/>
        </xdr:cNvPicPr>
      </xdr:nvPicPr>
      <xdr:blipFill>
        <a:blip xmlns:r="http://schemas.openxmlformats.org/officeDocument/2006/relationships" r:embed="rId129"/>
        <a:stretch>
          <a:fillRect/>
        </a:stretch>
      </xdr:blipFill>
      <xdr:spPr>
        <a:xfrm>
          <a:off x="107315" y="846905850"/>
          <a:ext cx="2014855" cy="1829435"/>
        </a:xfrm>
        <a:prstGeom prst="rect">
          <a:avLst/>
        </a:prstGeom>
        <a:noFill/>
        <a:ln w="9525">
          <a:noFill/>
        </a:ln>
      </xdr:spPr>
    </xdr:pic>
    <xdr:clientData/>
  </xdr:twoCellAnchor>
  <xdr:twoCellAnchor editAs="oneCell">
    <xdr:from>
      <xdr:col>0</xdr:col>
      <xdr:colOff>140970</xdr:colOff>
      <xdr:row>498</xdr:row>
      <xdr:rowOff>55245</xdr:rowOff>
    </xdr:from>
    <xdr:to>
      <xdr:col>0</xdr:col>
      <xdr:colOff>2155825</xdr:colOff>
      <xdr:row>498</xdr:row>
      <xdr:rowOff>1979930</xdr:rowOff>
    </xdr:to>
    <xdr:pic>
      <xdr:nvPicPr>
        <xdr:cNvPr id="265" name="图片 264">
          <a:extLst>
            <a:ext uri="{FF2B5EF4-FFF2-40B4-BE49-F238E27FC236}">
              <a16:creationId xmlns:a16="http://schemas.microsoft.com/office/drawing/2014/main" id="{00000000-0008-0000-8800-000009010000}"/>
            </a:ext>
          </a:extLst>
        </xdr:cNvPr>
        <xdr:cNvPicPr>
          <a:picLocks noChangeAspect="1"/>
        </xdr:cNvPicPr>
      </xdr:nvPicPr>
      <xdr:blipFill>
        <a:blip xmlns:r="http://schemas.openxmlformats.org/officeDocument/2006/relationships" r:embed="rId130"/>
        <a:stretch>
          <a:fillRect/>
        </a:stretch>
      </xdr:blipFill>
      <xdr:spPr>
        <a:xfrm>
          <a:off x="140970" y="850867615"/>
          <a:ext cx="2014855" cy="1924685"/>
        </a:xfrm>
        <a:prstGeom prst="rect">
          <a:avLst/>
        </a:prstGeom>
        <a:noFill/>
        <a:ln w="9525">
          <a:noFill/>
        </a:ln>
      </xdr:spPr>
    </xdr:pic>
    <xdr:clientData/>
  </xdr:twoCellAnchor>
  <xdr:twoCellAnchor editAs="oneCell">
    <xdr:from>
      <xdr:col>0</xdr:col>
      <xdr:colOff>129540</xdr:colOff>
      <xdr:row>497</xdr:row>
      <xdr:rowOff>29845</xdr:rowOff>
    </xdr:from>
    <xdr:to>
      <xdr:col>0</xdr:col>
      <xdr:colOff>2144395</xdr:colOff>
      <xdr:row>497</xdr:row>
      <xdr:rowOff>1980565</xdr:rowOff>
    </xdr:to>
    <xdr:pic>
      <xdr:nvPicPr>
        <xdr:cNvPr id="266" name="图片 265">
          <a:extLst>
            <a:ext uri="{FF2B5EF4-FFF2-40B4-BE49-F238E27FC236}">
              <a16:creationId xmlns:a16="http://schemas.microsoft.com/office/drawing/2014/main" id="{00000000-0008-0000-8800-00000A010000}"/>
            </a:ext>
          </a:extLst>
        </xdr:cNvPr>
        <xdr:cNvPicPr>
          <a:picLocks noChangeAspect="1"/>
        </xdr:cNvPicPr>
      </xdr:nvPicPr>
      <xdr:blipFill>
        <a:blip xmlns:r="http://schemas.openxmlformats.org/officeDocument/2006/relationships" r:embed="rId131"/>
        <a:stretch>
          <a:fillRect/>
        </a:stretch>
      </xdr:blipFill>
      <xdr:spPr>
        <a:xfrm>
          <a:off x="129540" y="848822915"/>
          <a:ext cx="2014855" cy="1950720"/>
        </a:xfrm>
        <a:prstGeom prst="rect">
          <a:avLst/>
        </a:prstGeom>
        <a:noFill/>
        <a:ln w="9525">
          <a:noFill/>
        </a:ln>
      </xdr:spPr>
    </xdr:pic>
    <xdr:clientData/>
  </xdr:twoCellAnchor>
  <xdr:twoCellAnchor editAs="oneCell">
    <xdr:from>
      <xdr:col>0</xdr:col>
      <xdr:colOff>95885</xdr:colOff>
      <xdr:row>499</xdr:row>
      <xdr:rowOff>49530</xdr:rowOff>
    </xdr:from>
    <xdr:to>
      <xdr:col>0</xdr:col>
      <xdr:colOff>2171065</xdr:colOff>
      <xdr:row>499</xdr:row>
      <xdr:rowOff>1939290</xdr:rowOff>
    </xdr:to>
    <xdr:pic>
      <xdr:nvPicPr>
        <xdr:cNvPr id="273" name="图片 272">
          <a:extLst>
            <a:ext uri="{FF2B5EF4-FFF2-40B4-BE49-F238E27FC236}">
              <a16:creationId xmlns:a16="http://schemas.microsoft.com/office/drawing/2014/main" id="{00000000-0008-0000-8800-000011010000}"/>
            </a:ext>
          </a:extLst>
        </xdr:cNvPr>
        <xdr:cNvPicPr>
          <a:picLocks noChangeAspect="1"/>
        </xdr:cNvPicPr>
      </xdr:nvPicPr>
      <xdr:blipFill>
        <a:blip xmlns:r="http://schemas.openxmlformats.org/officeDocument/2006/relationships" r:embed="rId132"/>
        <a:stretch>
          <a:fillRect/>
        </a:stretch>
      </xdr:blipFill>
      <xdr:spPr>
        <a:xfrm>
          <a:off x="95885" y="852881200"/>
          <a:ext cx="2075180" cy="1889760"/>
        </a:xfrm>
        <a:prstGeom prst="rect">
          <a:avLst/>
        </a:prstGeom>
        <a:noFill/>
        <a:ln w="9525">
          <a:noFill/>
        </a:ln>
      </xdr:spPr>
    </xdr:pic>
    <xdr:clientData/>
  </xdr:twoCellAnchor>
  <xdr:twoCellAnchor editAs="oneCell">
    <xdr:from>
      <xdr:col>0</xdr:col>
      <xdr:colOff>113665</xdr:colOff>
      <xdr:row>501</xdr:row>
      <xdr:rowOff>38735</xdr:rowOff>
    </xdr:from>
    <xdr:to>
      <xdr:col>0</xdr:col>
      <xdr:colOff>2153920</xdr:colOff>
      <xdr:row>501</xdr:row>
      <xdr:rowOff>1911350</xdr:rowOff>
    </xdr:to>
    <xdr:pic>
      <xdr:nvPicPr>
        <xdr:cNvPr id="274" name="图片 273">
          <a:extLst>
            <a:ext uri="{FF2B5EF4-FFF2-40B4-BE49-F238E27FC236}">
              <a16:creationId xmlns:a16="http://schemas.microsoft.com/office/drawing/2014/main" id="{00000000-0008-0000-8800-000012010000}"/>
            </a:ext>
          </a:extLst>
        </xdr:cNvPr>
        <xdr:cNvPicPr>
          <a:picLocks noChangeAspect="1"/>
        </xdr:cNvPicPr>
      </xdr:nvPicPr>
      <xdr:blipFill>
        <a:blip xmlns:r="http://schemas.openxmlformats.org/officeDocument/2006/relationships" r:embed="rId133"/>
        <a:stretch>
          <a:fillRect/>
        </a:stretch>
      </xdr:blipFill>
      <xdr:spPr>
        <a:xfrm>
          <a:off x="113665" y="856909005"/>
          <a:ext cx="2040255" cy="1872615"/>
        </a:xfrm>
        <a:prstGeom prst="rect">
          <a:avLst/>
        </a:prstGeom>
        <a:noFill/>
        <a:ln w="9525">
          <a:noFill/>
        </a:ln>
      </xdr:spPr>
    </xdr:pic>
    <xdr:clientData/>
  </xdr:twoCellAnchor>
  <xdr:twoCellAnchor editAs="oneCell">
    <xdr:from>
      <xdr:col>0</xdr:col>
      <xdr:colOff>87630</xdr:colOff>
      <xdr:row>502</xdr:row>
      <xdr:rowOff>46990</xdr:rowOff>
    </xdr:from>
    <xdr:to>
      <xdr:col>0</xdr:col>
      <xdr:colOff>2127885</xdr:colOff>
      <xdr:row>502</xdr:row>
      <xdr:rowOff>1928495</xdr:rowOff>
    </xdr:to>
    <xdr:pic>
      <xdr:nvPicPr>
        <xdr:cNvPr id="275" name="图片 274">
          <a:extLst>
            <a:ext uri="{FF2B5EF4-FFF2-40B4-BE49-F238E27FC236}">
              <a16:creationId xmlns:a16="http://schemas.microsoft.com/office/drawing/2014/main" id="{00000000-0008-0000-8800-000013010000}"/>
            </a:ext>
          </a:extLst>
        </xdr:cNvPr>
        <xdr:cNvPicPr>
          <a:picLocks noChangeAspect="1"/>
        </xdr:cNvPicPr>
      </xdr:nvPicPr>
      <xdr:blipFill>
        <a:blip xmlns:r="http://schemas.openxmlformats.org/officeDocument/2006/relationships" r:embed="rId134"/>
        <a:stretch>
          <a:fillRect/>
        </a:stretch>
      </xdr:blipFill>
      <xdr:spPr>
        <a:xfrm>
          <a:off x="87630" y="858936560"/>
          <a:ext cx="2040255" cy="1881505"/>
        </a:xfrm>
        <a:prstGeom prst="rect">
          <a:avLst/>
        </a:prstGeom>
        <a:noFill/>
        <a:ln w="9525">
          <a:noFill/>
        </a:ln>
      </xdr:spPr>
    </xdr:pic>
    <xdr:clientData/>
  </xdr:twoCellAnchor>
  <xdr:twoCellAnchor editAs="oneCell">
    <xdr:from>
      <xdr:col>0</xdr:col>
      <xdr:colOff>79375</xdr:colOff>
      <xdr:row>500</xdr:row>
      <xdr:rowOff>56515</xdr:rowOff>
    </xdr:from>
    <xdr:to>
      <xdr:col>0</xdr:col>
      <xdr:colOff>2198370</xdr:colOff>
      <xdr:row>500</xdr:row>
      <xdr:rowOff>1963420</xdr:rowOff>
    </xdr:to>
    <xdr:pic>
      <xdr:nvPicPr>
        <xdr:cNvPr id="276" name="图片 275">
          <a:extLst>
            <a:ext uri="{FF2B5EF4-FFF2-40B4-BE49-F238E27FC236}">
              <a16:creationId xmlns:a16="http://schemas.microsoft.com/office/drawing/2014/main" id="{00000000-0008-0000-8800-000014010000}"/>
            </a:ext>
          </a:extLst>
        </xdr:cNvPr>
        <xdr:cNvPicPr>
          <a:picLocks noChangeAspect="1"/>
        </xdr:cNvPicPr>
      </xdr:nvPicPr>
      <xdr:blipFill>
        <a:blip xmlns:r="http://schemas.openxmlformats.org/officeDocument/2006/relationships" r:embed="rId135"/>
        <a:stretch>
          <a:fillRect/>
        </a:stretch>
      </xdr:blipFill>
      <xdr:spPr>
        <a:xfrm>
          <a:off x="79375" y="854907485"/>
          <a:ext cx="2118995" cy="1906905"/>
        </a:xfrm>
        <a:prstGeom prst="rect">
          <a:avLst/>
        </a:prstGeom>
        <a:noFill/>
        <a:ln w="9525">
          <a:noFill/>
        </a:ln>
      </xdr:spPr>
    </xdr:pic>
    <xdr:clientData/>
  </xdr:twoCellAnchor>
  <xdr:twoCellAnchor editAs="oneCell">
    <xdr:from>
      <xdr:col>0</xdr:col>
      <xdr:colOff>200025</xdr:colOff>
      <xdr:row>503</xdr:row>
      <xdr:rowOff>46990</xdr:rowOff>
    </xdr:from>
    <xdr:to>
      <xdr:col>0</xdr:col>
      <xdr:colOff>2163445</xdr:colOff>
      <xdr:row>503</xdr:row>
      <xdr:rowOff>1850390</xdr:rowOff>
    </xdr:to>
    <xdr:pic>
      <xdr:nvPicPr>
        <xdr:cNvPr id="277" name="图片 276">
          <a:extLst>
            <a:ext uri="{FF2B5EF4-FFF2-40B4-BE49-F238E27FC236}">
              <a16:creationId xmlns:a16="http://schemas.microsoft.com/office/drawing/2014/main" id="{00000000-0008-0000-8800-000015010000}"/>
            </a:ext>
          </a:extLst>
        </xdr:cNvPr>
        <xdr:cNvPicPr>
          <a:picLocks noChangeAspect="1"/>
        </xdr:cNvPicPr>
      </xdr:nvPicPr>
      <xdr:blipFill>
        <a:blip xmlns:r="http://schemas.openxmlformats.org/officeDocument/2006/relationships" r:embed="rId136"/>
        <a:stretch>
          <a:fillRect/>
        </a:stretch>
      </xdr:blipFill>
      <xdr:spPr>
        <a:xfrm>
          <a:off x="200025" y="860955860"/>
          <a:ext cx="1963420" cy="1803400"/>
        </a:xfrm>
        <a:prstGeom prst="rect">
          <a:avLst/>
        </a:prstGeom>
        <a:noFill/>
        <a:ln w="9525">
          <a:noFill/>
        </a:ln>
      </xdr:spPr>
    </xdr:pic>
    <xdr:clientData/>
  </xdr:twoCellAnchor>
  <xdr:twoCellAnchor editAs="oneCell">
    <xdr:from>
      <xdr:col>0</xdr:col>
      <xdr:colOff>165100</xdr:colOff>
      <xdr:row>504</xdr:row>
      <xdr:rowOff>39370</xdr:rowOff>
    </xdr:from>
    <xdr:to>
      <xdr:col>0</xdr:col>
      <xdr:colOff>2136775</xdr:colOff>
      <xdr:row>504</xdr:row>
      <xdr:rowOff>1919605</xdr:rowOff>
    </xdr:to>
    <xdr:pic>
      <xdr:nvPicPr>
        <xdr:cNvPr id="278" name="图片 277">
          <a:extLst>
            <a:ext uri="{FF2B5EF4-FFF2-40B4-BE49-F238E27FC236}">
              <a16:creationId xmlns:a16="http://schemas.microsoft.com/office/drawing/2014/main" id="{00000000-0008-0000-8800-000016010000}"/>
            </a:ext>
          </a:extLst>
        </xdr:cNvPr>
        <xdr:cNvPicPr>
          <a:picLocks noChangeAspect="1"/>
        </xdr:cNvPicPr>
      </xdr:nvPicPr>
      <xdr:blipFill>
        <a:blip xmlns:r="http://schemas.openxmlformats.org/officeDocument/2006/relationships" r:embed="rId137"/>
        <a:stretch>
          <a:fillRect/>
        </a:stretch>
      </xdr:blipFill>
      <xdr:spPr>
        <a:xfrm>
          <a:off x="165100" y="862967540"/>
          <a:ext cx="1971675" cy="1880235"/>
        </a:xfrm>
        <a:prstGeom prst="rect">
          <a:avLst/>
        </a:prstGeom>
        <a:noFill/>
        <a:ln w="9525">
          <a:noFill/>
        </a:ln>
      </xdr:spPr>
    </xdr:pic>
    <xdr:clientData/>
  </xdr:twoCellAnchor>
  <xdr:twoCellAnchor editAs="oneCell">
    <xdr:from>
      <xdr:col>0</xdr:col>
      <xdr:colOff>87630</xdr:colOff>
      <xdr:row>505</xdr:row>
      <xdr:rowOff>56515</xdr:rowOff>
    </xdr:from>
    <xdr:to>
      <xdr:col>0</xdr:col>
      <xdr:colOff>2128520</xdr:colOff>
      <xdr:row>505</xdr:row>
      <xdr:rowOff>1955165</xdr:rowOff>
    </xdr:to>
    <xdr:pic>
      <xdr:nvPicPr>
        <xdr:cNvPr id="279" name="图片 278">
          <a:extLst>
            <a:ext uri="{FF2B5EF4-FFF2-40B4-BE49-F238E27FC236}">
              <a16:creationId xmlns:a16="http://schemas.microsoft.com/office/drawing/2014/main" id="{00000000-0008-0000-8800-000017010000}"/>
            </a:ext>
          </a:extLst>
        </xdr:cNvPr>
        <xdr:cNvPicPr>
          <a:picLocks noChangeAspect="1"/>
        </xdr:cNvPicPr>
      </xdr:nvPicPr>
      <xdr:blipFill>
        <a:blip xmlns:r="http://schemas.openxmlformats.org/officeDocument/2006/relationships" r:embed="rId138"/>
        <a:stretch>
          <a:fillRect/>
        </a:stretch>
      </xdr:blipFill>
      <xdr:spPr>
        <a:xfrm>
          <a:off x="87630" y="865003985"/>
          <a:ext cx="2040890" cy="1898650"/>
        </a:xfrm>
        <a:prstGeom prst="rect">
          <a:avLst/>
        </a:prstGeom>
        <a:noFill/>
        <a:ln w="9525">
          <a:noFill/>
        </a:ln>
      </xdr:spPr>
    </xdr:pic>
    <xdr:clientData/>
  </xdr:twoCellAnchor>
  <xdr:twoCellAnchor editAs="oneCell">
    <xdr:from>
      <xdr:col>0</xdr:col>
      <xdr:colOff>156845</xdr:colOff>
      <xdr:row>506</xdr:row>
      <xdr:rowOff>38735</xdr:rowOff>
    </xdr:from>
    <xdr:to>
      <xdr:col>0</xdr:col>
      <xdr:colOff>2180590</xdr:colOff>
      <xdr:row>506</xdr:row>
      <xdr:rowOff>1928495</xdr:rowOff>
    </xdr:to>
    <xdr:pic>
      <xdr:nvPicPr>
        <xdr:cNvPr id="280" name="图片 279">
          <a:extLst>
            <a:ext uri="{FF2B5EF4-FFF2-40B4-BE49-F238E27FC236}">
              <a16:creationId xmlns:a16="http://schemas.microsoft.com/office/drawing/2014/main" id="{00000000-0008-0000-8800-000018010000}"/>
            </a:ext>
          </a:extLst>
        </xdr:cNvPr>
        <xdr:cNvPicPr>
          <a:picLocks noChangeAspect="1"/>
        </xdr:cNvPicPr>
      </xdr:nvPicPr>
      <xdr:blipFill>
        <a:blip xmlns:r="http://schemas.openxmlformats.org/officeDocument/2006/relationships" r:embed="rId139"/>
        <a:stretch>
          <a:fillRect/>
        </a:stretch>
      </xdr:blipFill>
      <xdr:spPr>
        <a:xfrm>
          <a:off x="156845" y="867005505"/>
          <a:ext cx="2023745" cy="1889760"/>
        </a:xfrm>
        <a:prstGeom prst="rect">
          <a:avLst/>
        </a:prstGeom>
        <a:noFill/>
        <a:ln w="9525">
          <a:noFill/>
        </a:ln>
      </xdr:spPr>
    </xdr:pic>
    <xdr:clientData/>
  </xdr:twoCellAnchor>
  <xdr:twoCellAnchor editAs="oneCell">
    <xdr:from>
      <xdr:col>0</xdr:col>
      <xdr:colOff>114300</xdr:colOff>
      <xdr:row>507</xdr:row>
      <xdr:rowOff>61595</xdr:rowOff>
    </xdr:from>
    <xdr:to>
      <xdr:col>0</xdr:col>
      <xdr:colOff>2103755</xdr:colOff>
      <xdr:row>507</xdr:row>
      <xdr:rowOff>1986280</xdr:rowOff>
    </xdr:to>
    <xdr:pic>
      <xdr:nvPicPr>
        <xdr:cNvPr id="285" name="图片 284">
          <a:extLst>
            <a:ext uri="{FF2B5EF4-FFF2-40B4-BE49-F238E27FC236}">
              <a16:creationId xmlns:a16="http://schemas.microsoft.com/office/drawing/2014/main" id="{00000000-0008-0000-8800-00001D010000}"/>
            </a:ext>
          </a:extLst>
        </xdr:cNvPr>
        <xdr:cNvPicPr>
          <a:picLocks noChangeAspect="1"/>
        </xdr:cNvPicPr>
      </xdr:nvPicPr>
      <xdr:blipFill>
        <a:blip xmlns:r="http://schemas.openxmlformats.org/officeDocument/2006/relationships" r:embed="rId140"/>
        <a:stretch>
          <a:fillRect/>
        </a:stretch>
      </xdr:blipFill>
      <xdr:spPr>
        <a:xfrm>
          <a:off x="114300" y="869047665"/>
          <a:ext cx="1989455" cy="1924685"/>
        </a:xfrm>
        <a:prstGeom prst="rect">
          <a:avLst/>
        </a:prstGeom>
        <a:noFill/>
        <a:ln w="9525">
          <a:noFill/>
        </a:ln>
      </xdr:spPr>
    </xdr:pic>
    <xdr:clientData/>
  </xdr:twoCellAnchor>
  <xdr:twoCellAnchor editAs="oneCell">
    <xdr:from>
      <xdr:col>0</xdr:col>
      <xdr:colOff>152400</xdr:colOff>
      <xdr:row>508</xdr:row>
      <xdr:rowOff>61595</xdr:rowOff>
    </xdr:from>
    <xdr:to>
      <xdr:col>0</xdr:col>
      <xdr:colOff>2132965</xdr:colOff>
      <xdr:row>508</xdr:row>
      <xdr:rowOff>1908175</xdr:rowOff>
    </xdr:to>
    <xdr:pic>
      <xdr:nvPicPr>
        <xdr:cNvPr id="286" name="图片 285">
          <a:extLst>
            <a:ext uri="{FF2B5EF4-FFF2-40B4-BE49-F238E27FC236}">
              <a16:creationId xmlns:a16="http://schemas.microsoft.com/office/drawing/2014/main" id="{00000000-0008-0000-8800-00001E010000}"/>
            </a:ext>
          </a:extLst>
        </xdr:cNvPr>
        <xdr:cNvPicPr>
          <a:picLocks noChangeAspect="1"/>
        </xdr:cNvPicPr>
      </xdr:nvPicPr>
      <xdr:blipFill>
        <a:blip xmlns:r="http://schemas.openxmlformats.org/officeDocument/2006/relationships" r:embed="rId141"/>
        <a:stretch>
          <a:fillRect/>
        </a:stretch>
      </xdr:blipFill>
      <xdr:spPr>
        <a:xfrm>
          <a:off x="152400" y="871066965"/>
          <a:ext cx="1980565" cy="1846580"/>
        </a:xfrm>
        <a:prstGeom prst="rect">
          <a:avLst/>
        </a:prstGeom>
        <a:noFill/>
        <a:ln w="9525">
          <a:noFill/>
        </a:ln>
      </xdr:spPr>
    </xdr:pic>
    <xdr:clientData/>
  </xdr:twoCellAnchor>
  <xdr:twoCellAnchor editAs="oneCell">
    <xdr:from>
      <xdr:col>0</xdr:col>
      <xdr:colOff>180975</xdr:colOff>
      <xdr:row>510</xdr:row>
      <xdr:rowOff>41910</xdr:rowOff>
    </xdr:from>
    <xdr:to>
      <xdr:col>0</xdr:col>
      <xdr:colOff>2135505</xdr:colOff>
      <xdr:row>510</xdr:row>
      <xdr:rowOff>1948180</xdr:rowOff>
    </xdr:to>
    <xdr:pic>
      <xdr:nvPicPr>
        <xdr:cNvPr id="287" name="图片 286">
          <a:extLst>
            <a:ext uri="{FF2B5EF4-FFF2-40B4-BE49-F238E27FC236}">
              <a16:creationId xmlns:a16="http://schemas.microsoft.com/office/drawing/2014/main" id="{00000000-0008-0000-8800-00001F010000}"/>
            </a:ext>
          </a:extLst>
        </xdr:cNvPr>
        <xdr:cNvPicPr>
          <a:picLocks noChangeAspect="1"/>
        </xdr:cNvPicPr>
      </xdr:nvPicPr>
      <xdr:blipFill>
        <a:blip xmlns:r="http://schemas.openxmlformats.org/officeDocument/2006/relationships" r:embed="rId142"/>
        <a:stretch>
          <a:fillRect/>
        </a:stretch>
      </xdr:blipFill>
      <xdr:spPr>
        <a:xfrm>
          <a:off x="180975" y="875085880"/>
          <a:ext cx="1954530" cy="1906270"/>
        </a:xfrm>
        <a:prstGeom prst="rect">
          <a:avLst/>
        </a:prstGeom>
        <a:noFill/>
        <a:ln w="9525">
          <a:noFill/>
        </a:ln>
      </xdr:spPr>
    </xdr:pic>
    <xdr:clientData/>
  </xdr:twoCellAnchor>
  <xdr:twoCellAnchor editAs="oneCell">
    <xdr:from>
      <xdr:col>0</xdr:col>
      <xdr:colOff>104775</xdr:colOff>
      <xdr:row>509</xdr:row>
      <xdr:rowOff>41910</xdr:rowOff>
    </xdr:from>
    <xdr:to>
      <xdr:col>0</xdr:col>
      <xdr:colOff>2162810</xdr:colOff>
      <xdr:row>509</xdr:row>
      <xdr:rowOff>1948815</xdr:rowOff>
    </xdr:to>
    <xdr:pic>
      <xdr:nvPicPr>
        <xdr:cNvPr id="288" name="图片 287">
          <a:extLst>
            <a:ext uri="{FF2B5EF4-FFF2-40B4-BE49-F238E27FC236}">
              <a16:creationId xmlns:a16="http://schemas.microsoft.com/office/drawing/2014/main" id="{00000000-0008-0000-8800-000020010000}"/>
            </a:ext>
          </a:extLst>
        </xdr:cNvPr>
        <xdr:cNvPicPr>
          <a:picLocks noChangeAspect="1"/>
        </xdr:cNvPicPr>
      </xdr:nvPicPr>
      <xdr:blipFill>
        <a:blip xmlns:r="http://schemas.openxmlformats.org/officeDocument/2006/relationships" r:embed="rId143"/>
        <a:stretch>
          <a:fillRect/>
        </a:stretch>
      </xdr:blipFill>
      <xdr:spPr>
        <a:xfrm>
          <a:off x="104775" y="873066580"/>
          <a:ext cx="2058035" cy="1906905"/>
        </a:xfrm>
        <a:prstGeom prst="rect">
          <a:avLst/>
        </a:prstGeom>
        <a:noFill/>
        <a:ln w="9525">
          <a:noFill/>
        </a:ln>
      </xdr:spPr>
    </xdr:pic>
    <xdr:clientData/>
  </xdr:twoCellAnchor>
  <xdr:twoCellAnchor editAs="oneCell">
    <xdr:from>
      <xdr:col>0</xdr:col>
      <xdr:colOff>209550</xdr:colOff>
      <xdr:row>515</xdr:row>
      <xdr:rowOff>80645</xdr:rowOff>
    </xdr:from>
    <xdr:to>
      <xdr:col>0</xdr:col>
      <xdr:colOff>2120900</xdr:colOff>
      <xdr:row>515</xdr:row>
      <xdr:rowOff>1962150</xdr:rowOff>
    </xdr:to>
    <xdr:pic>
      <xdr:nvPicPr>
        <xdr:cNvPr id="289" name="图片 288">
          <a:extLst>
            <a:ext uri="{FF2B5EF4-FFF2-40B4-BE49-F238E27FC236}">
              <a16:creationId xmlns:a16="http://schemas.microsoft.com/office/drawing/2014/main" id="{00000000-0008-0000-8800-000021010000}"/>
            </a:ext>
          </a:extLst>
        </xdr:cNvPr>
        <xdr:cNvPicPr>
          <a:picLocks noChangeAspect="1"/>
        </xdr:cNvPicPr>
      </xdr:nvPicPr>
      <xdr:blipFill>
        <a:blip xmlns:r="http://schemas.openxmlformats.org/officeDocument/2006/relationships" r:embed="rId144"/>
        <a:stretch>
          <a:fillRect/>
        </a:stretch>
      </xdr:blipFill>
      <xdr:spPr>
        <a:xfrm>
          <a:off x="209550" y="885119515"/>
          <a:ext cx="1911350" cy="1881505"/>
        </a:xfrm>
        <a:prstGeom prst="rect">
          <a:avLst/>
        </a:prstGeom>
        <a:noFill/>
        <a:ln w="9525">
          <a:noFill/>
        </a:ln>
      </xdr:spPr>
    </xdr:pic>
    <xdr:clientData/>
  </xdr:twoCellAnchor>
  <xdr:twoCellAnchor editAs="oneCell">
    <xdr:from>
      <xdr:col>0</xdr:col>
      <xdr:colOff>180975</xdr:colOff>
      <xdr:row>516</xdr:row>
      <xdr:rowOff>33020</xdr:rowOff>
    </xdr:from>
    <xdr:to>
      <xdr:col>0</xdr:col>
      <xdr:colOff>2161540</xdr:colOff>
      <xdr:row>516</xdr:row>
      <xdr:rowOff>1914525</xdr:rowOff>
    </xdr:to>
    <xdr:pic>
      <xdr:nvPicPr>
        <xdr:cNvPr id="290" name="图片 289">
          <a:extLst>
            <a:ext uri="{FF2B5EF4-FFF2-40B4-BE49-F238E27FC236}">
              <a16:creationId xmlns:a16="http://schemas.microsoft.com/office/drawing/2014/main" id="{00000000-0008-0000-8800-000022010000}"/>
            </a:ext>
          </a:extLst>
        </xdr:cNvPr>
        <xdr:cNvPicPr>
          <a:picLocks noChangeAspect="1"/>
        </xdr:cNvPicPr>
      </xdr:nvPicPr>
      <xdr:blipFill>
        <a:blip xmlns:r="http://schemas.openxmlformats.org/officeDocument/2006/relationships" r:embed="rId145"/>
        <a:stretch>
          <a:fillRect/>
        </a:stretch>
      </xdr:blipFill>
      <xdr:spPr>
        <a:xfrm>
          <a:off x="180975" y="887091190"/>
          <a:ext cx="1980565" cy="1881505"/>
        </a:xfrm>
        <a:prstGeom prst="rect">
          <a:avLst/>
        </a:prstGeom>
        <a:noFill/>
        <a:ln w="9525">
          <a:noFill/>
        </a:ln>
      </xdr:spPr>
    </xdr:pic>
    <xdr:clientData/>
  </xdr:twoCellAnchor>
  <xdr:twoCellAnchor editAs="oneCell">
    <xdr:from>
      <xdr:col>0</xdr:col>
      <xdr:colOff>238125</xdr:colOff>
      <xdr:row>517</xdr:row>
      <xdr:rowOff>41910</xdr:rowOff>
    </xdr:from>
    <xdr:to>
      <xdr:col>0</xdr:col>
      <xdr:colOff>2123440</xdr:colOff>
      <xdr:row>517</xdr:row>
      <xdr:rowOff>1957705</xdr:rowOff>
    </xdr:to>
    <xdr:pic>
      <xdr:nvPicPr>
        <xdr:cNvPr id="291" name="图片 290">
          <a:extLst>
            <a:ext uri="{FF2B5EF4-FFF2-40B4-BE49-F238E27FC236}">
              <a16:creationId xmlns:a16="http://schemas.microsoft.com/office/drawing/2014/main" id="{00000000-0008-0000-8800-000023010000}"/>
            </a:ext>
          </a:extLst>
        </xdr:cNvPr>
        <xdr:cNvPicPr>
          <a:picLocks noChangeAspect="1"/>
        </xdr:cNvPicPr>
      </xdr:nvPicPr>
      <xdr:blipFill>
        <a:blip xmlns:r="http://schemas.openxmlformats.org/officeDocument/2006/relationships" r:embed="rId146"/>
        <a:stretch>
          <a:fillRect/>
        </a:stretch>
      </xdr:blipFill>
      <xdr:spPr>
        <a:xfrm>
          <a:off x="238125" y="889119380"/>
          <a:ext cx="1885315" cy="1915795"/>
        </a:xfrm>
        <a:prstGeom prst="rect">
          <a:avLst/>
        </a:prstGeom>
        <a:noFill/>
        <a:ln w="9525">
          <a:noFill/>
        </a:ln>
      </xdr:spPr>
    </xdr:pic>
    <xdr:clientData/>
  </xdr:twoCellAnchor>
  <xdr:twoCellAnchor editAs="oneCell">
    <xdr:from>
      <xdr:col>0</xdr:col>
      <xdr:colOff>247650</xdr:colOff>
      <xdr:row>518</xdr:row>
      <xdr:rowOff>42545</xdr:rowOff>
    </xdr:from>
    <xdr:to>
      <xdr:col>0</xdr:col>
      <xdr:colOff>2133600</xdr:colOff>
      <xdr:row>518</xdr:row>
      <xdr:rowOff>1975485</xdr:rowOff>
    </xdr:to>
    <xdr:pic>
      <xdr:nvPicPr>
        <xdr:cNvPr id="292" name="图片 291">
          <a:extLst>
            <a:ext uri="{FF2B5EF4-FFF2-40B4-BE49-F238E27FC236}">
              <a16:creationId xmlns:a16="http://schemas.microsoft.com/office/drawing/2014/main" id="{00000000-0008-0000-8800-000024010000}"/>
            </a:ext>
          </a:extLst>
        </xdr:cNvPr>
        <xdr:cNvPicPr>
          <a:picLocks noChangeAspect="1"/>
        </xdr:cNvPicPr>
      </xdr:nvPicPr>
      <xdr:blipFill>
        <a:blip xmlns:r="http://schemas.openxmlformats.org/officeDocument/2006/relationships" r:embed="rId147"/>
        <a:stretch>
          <a:fillRect/>
        </a:stretch>
      </xdr:blipFill>
      <xdr:spPr>
        <a:xfrm>
          <a:off x="247650" y="891139315"/>
          <a:ext cx="1885950" cy="1932940"/>
        </a:xfrm>
        <a:prstGeom prst="rect">
          <a:avLst/>
        </a:prstGeom>
        <a:noFill/>
        <a:ln w="9525">
          <a:noFill/>
        </a:ln>
      </xdr:spPr>
    </xdr:pic>
    <xdr:clientData/>
  </xdr:twoCellAnchor>
  <xdr:twoCellAnchor editAs="oneCell">
    <xdr:from>
      <xdr:col>0</xdr:col>
      <xdr:colOff>175895</xdr:colOff>
      <xdr:row>520</xdr:row>
      <xdr:rowOff>69850</xdr:rowOff>
    </xdr:from>
    <xdr:to>
      <xdr:col>0</xdr:col>
      <xdr:colOff>2121535</xdr:colOff>
      <xdr:row>520</xdr:row>
      <xdr:rowOff>1969135</xdr:rowOff>
    </xdr:to>
    <xdr:pic>
      <xdr:nvPicPr>
        <xdr:cNvPr id="293" name="图片 292">
          <a:extLst>
            <a:ext uri="{FF2B5EF4-FFF2-40B4-BE49-F238E27FC236}">
              <a16:creationId xmlns:a16="http://schemas.microsoft.com/office/drawing/2014/main" id="{00000000-0008-0000-8800-000025010000}"/>
            </a:ext>
          </a:extLst>
        </xdr:cNvPr>
        <xdr:cNvPicPr>
          <a:picLocks noChangeAspect="1"/>
        </xdr:cNvPicPr>
      </xdr:nvPicPr>
      <xdr:blipFill>
        <a:blip xmlns:r="http://schemas.openxmlformats.org/officeDocument/2006/relationships" r:embed="rId148"/>
        <a:stretch>
          <a:fillRect/>
        </a:stretch>
      </xdr:blipFill>
      <xdr:spPr>
        <a:xfrm>
          <a:off x="175895" y="895205220"/>
          <a:ext cx="1945640" cy="1899285"/>
        </a:xfrm>
        <a:prstGeom prst="rect">
          <a:avLst/>
        </a:prstGeom>
        <a:noFill/>
        <a:ln w="9525">
          <a:noFill/>
        </a:ln>
      </xdr:spPr>
    </xdr:pic>
    <xdr:clientData/>
  </xdr:twoCellAnchor>
  <xdr:twoCellAnchor editAs="oneCell">
    <xdr:from>
      <xdr:col>0</xdr:col>
      <xdr:colOff>190500</xdr:colOff>
      <xdr:row>519</xdr:row>
      <xdr:rowOff>41275</xdr:rowOff>
    </xdr:from>
    <xdr:to>
      <xdr:col>0</xdr:col>
      <xdr:colOff>2118995</xdr:colOff>
      <xdr:row>519</xdr:row>
      <xdr:rowOff>1913890</xdr:rowOff>
    </xdr:to>
    <xdr:pic>
      <xdr:nvPicPr>
        <xdr:cNvPr id="294" name="图片 293">
          <a:extLst>
            <a:ext uri="{FF2B5EF4-FFF2-40B4-BE49-F238E27FC236}">
              <a16:creationId xmlns:a16="http://schemas.microsoft.com/office/drawing/2014/main" id="{00000000-0008-0000-8800-000026010000}"/>
            </a:ext>
          </a:extLst>
        </xdr:cNvPr>
        <xdr:cNvPicPr>
          <a:picLocks noChangeAspect="1"/>
        </xdr:cNvPicPr>
      </xdr:nvPicPr>
      <xdr:blipFill>
        <a:blip xmlns:r="http://schemas.openxmlformats.org/officeDocument/2006/relationships" r:embed="rId149"/>
        <a:stretch>
          <a:fillRect/>
        </a:stretch>
      </xdr:blipFill>
      <xdr:spPr>
        <a:xfrm>
          <a:off x="190500" y="893157345"/>
          <a:ext cx="1928495" cy="1872615"/>
        </a:xfrm>
        <a:prstGeom prst="rect">
          <a:avLst/>
        </a:prstGeom>
        <a:noFill/>
        <a:ln w="9525">
          <a:noFill/>
        </a:ln>
      </xdr:spPr>
    </xdr:pic>
    <xdr:clientData/>
  </xdr:twoCellAnchor>
  <xdr:twoCellAnchor editAs="oneCell">
    <xdr:from>
      <xdr:col>0</xdr:col>
      <xdr:colOff>225425</xdr:colOff>
      <xdr:row>524</xdr:row>
      <xdr:rowOff>77470</xdr:rowOff>
    </xdr:from>
    <xdr:to>
      <xdr:col>0</xdr:col>
      <xdr:colOff>2162810</xdr:colOff>
      <xdr:row>524</xdr:row>
      <xdr:rowOff>1871980</xdr:rowOff>
    </xdr:to>
    <xdr:pic>
      <xdr:nvPicPr>
        <xdr:cNvPr id="328" name="图片 327">
          <a:extLst>
            <a:ext uri="{FF2B5EF4-FFF2-40B4-BE49-F238E27FC236}">
              <a16:creationId xmlns:a16="http://schemas.microsoft.com/office/drawing/2014/main" id="{00000000-0008-0000-8800-000048010000}"/>
            </a:ext>
          </a:extLst>
        </xdr:cNvPr>
        <xdr:cNvPicPr>
          <a:picLocks noChangeAspect="1"/>
        </xdr:cNvPicPr>
      </xdr:nvPicPr>
      <xdr:blipFill>
        <a:blip xmlns:r="http://schemas.openxmlformats.org/officeDocument/2006/relationships" r:embed="rId150"/>
        <a:stretch>
          <a:fillRect/>
        </a:stretch>
      </xdr:blipFill>
      <xdr:spPr>
        <a:xfrm>
          <a:off x="225425" y="901029440"/>
          <a:ext cx="1937385" cy="1794510"/>
        </a:xfrm>
        <a:prstGeom prst="rect">
          <a:avLst/>
        </a:prstGeom>
        <a:noFill/>
        <a:ln w="9525">
          <a:noFill/>
        </a:ln>
      </xdr:spPr>
    </xdr:pic>
    <xdr:clientData/>
  </xdr:twoCellAnchor>
  <xdr:twoCellAnchor editAs="oneCell">
    <xdr:from>
      <xdr:col>0</xdr:col>
      <xdr:colOff>161925</xdr:colOff>
      <xdr:row>525</xdr:row>
      <xdr:rowOff>42545</xdr:rowOff>
    </xdr:from>
    <xdr:to>
      <xdr:col>0</xdr:col>
      <xdr:colOff>2176780</xdr:colOff>
      <xdr:row>525</xdr:row>
      <xdr:rowOff>1853565</xdr:rowOff>
    </xdr:to>
    <xdr:pic>
      <xdr:nvPicPr>
        <xdr:cNvPr id="329" name="图片 328">
          <a:extLst>
            <a:ext uri="{FF2B5EF4-FFF2-40B4-BE49-F238E27FC236}">
              <a16:creationId xmlns:a16="http://schemas.microsoft.com/office/drawing/2014/main" id="{00000000-0008-0000-8800-000049010000}"/>
            </a:ext>
          </a:extLst>
        </xdr:cNvPr>
        <xdr:cNvPicPr>
          <a:picLocks noChangeAspect="1"/>
        </xdr:cNvPicPr>
      </xdr:nvPicPr>
      <xdr:blipFill>
        <a:blip xmlns:r="http://schemas.openxmlformats.org/officeDocument/2006/relationships" r:embed="rId151"/>
        <a:stretch>
          <a:fillRect/>
        </a:stretch>
      </xdr:blipFill>
      <xdr:spPr>
        <a:xfrm>
          <a:off x="161925" y="903013815"/>
          <a:ext cx="2014855" cy="1811020"/>
        </a:xfrm>
        <a:prstGeom prst="rect">
          <a:avLst/>
        </a:prstGeom>
        <a:noFill/>
        <a:ln w="9525">
          <a:noFill/>
        </a:ln>
      </xdr:spPr>
    </xdr:pic>
    <xdr:clientData/>
  </xdr:twoCellAnchor>
  <xdr:twoCellAnchor editAs="oneCell">
    <xdr:from>
      <xdr:col>0</xdr:col>
      <xdr:colOff>149225</xdr:colOff>
      <xdr:row>526</xdr:row>
      <xdr:rowOff>81915</xdr:rowOff>
    </xdr:from>
    <xdr:to>
      <xdr:col>0</xdr:col>
      <xdr:colOff>2164080</xdr:colOff>
      <xdr:row>526</xdr:row>
      <xdr:rowOff>1720215</xdr:rowOff>
    </xdr:to>
    <xdr:pic>
      <xdr:nvPicPr>
        <xdr:cNvPr id="330" name="图片 329">
          <a:extLst>
            <a:ext uri="{FF2B5EF4-FFF2-40B4-BE49-F238E27FC236}">
              <a16:creationId xmlns:a16="http://schemas.microsoft.com/office/drawing/2014/main" id="{00000000-0008-0000-8800-00004A010000}"/>
            </a:ext>
          </a:extLst>
        </xdr:cNvPr>
        <xdr:cNvPicPr>
          <a:picLocks noChangeAspect="1"/>
        </xdr:cNvPicPr>
      </xdr:nvPicPr>
      <xdr:blipFill>
        <a:blip xmlns:r="http://schemas.openxmlformats.org/officeDocument/2006/relationships" r:embed="rId152"/>
        <a:stretch>
          <a:fillRect/>
        </a:stretch>
      </xdr:blipFill>
      <xdr:spPr>
        <a:xfrm>
          <a:off x="149225" y="905072485"/>
          <a:ext cx="2014855" cy="1638300"/>
        </a:xfrm>
        <a:prstGeom prst="rect">
          <a:avLst/>
        </a:prstGeom>
        <a:noFill/>
        <a:ln w="9525">
          <a:noFill/>
        </a:ln>
      </xdr:spPr>
    </xdr:pic>
    <xdr:clientData/>
  </xdr:twoCellAnchor>
  <xdr:twoCellAnchor editAs="oneCell">
    <xdr:from>
      <xdr:col>0</xdr:col>
      <xdr:colOff>118110</xdr:colOff>
      <xdr:row>529</xdr:row>
      <xdr:rowOff>32385</xdr:rowOff>
    </xdr:from>
    <xdr:to>
      <xdr:col>0</xdr:col>
      <xdr:colOff>2115820</xdr:colOff>
      <xdr:row>529</xdr:row>
      <xdr:rowOff>1791970</xdr:rowOff>
    </xdr:to>
    <xdr:pic>
      <xdr:nvPicPr>
        <xdr:cNvPr id="331" name="图片 330">
          <a:extLst>
            <a:ext uri="{FF2B5EF4-FFF2-40B4-BE49-F238E27FC236}">
              <a16:creationId xmlns:a16="http://schemas.microsoft.com/office/drawing/2014/main" id="{00000000-0008-0000-8800-00004B010000}"/>
            </a:ext>
          </a:extLst>
        </xdr:cNvPr>
        <xdr:cNvPicPr>
          <a:picLocks noChangeAspect="1"/>
        </xdr:cNvPicPr>
      </xdr:nvPicPr>
      <xdr:blipFill>
        <a:blip xmlns:r="http://schemas.openxmlformats.org/officeDocument/2006/relationships" r:embed="rId153"/>
        <a:stretch>
          <a:fillRect/>
        </a:stretch>
      </xdr:blipFill>
      <xdr:spPr>
        <a:xfrm>
          <a:off x="118110" y="911080855"/>
          <a:ext cx="1997710" cy="1759585"/>
        </a:xfrm>
        <a:prstGeom prst="rect">
          <a:avLst/>
        </a:prstGeom>
        <a:noFill/>
        <a:ln w="9525">
          <a:noFill/>
        </a:ln>
      </xdr:spPr>
    </xdr:pic>
    <xdr:clientData/>
  </xdr:twoCellAnchor>
  <xdr:twoCellAnchor editAs="oneCell">
    <xdr:from>
      <xdr:col>0</xdr:col>
      <xdr:colOff>140335</xdr:colOff>
      <xdr:row>528</xdr:row>
      <xdr:rowOff>32385</xdr:rowOff>
    </xdr:from>
    <xdr:to>
      <xdr:col>0</xdr:col>
      <xdr:colOff>2146300</xdr:colOff>
      <xdr:row>528</xdr:row>
      <xdr:rowOff>1818640</xdr:rowOff>
    </xdr:to>
    <xdr:pic>
      <xdr:nvPicPr>
        <xdr:cNvPr id="332" name="图片 331">
          <a:extLst>
            <a:ext uri="{FF2B5EF4-FFF2-40B4-BE49-F238E27FC236}">
              <a16:creationId xmlns:a16="http://schemas.microsoft.com/office/drawing/2014/main" id="{00000000-0008-0000-8800-00004C010000}"/>
            </a:ext>
          </a:extLst>
        </xdr:cNvPr>
        <xdr:cNvPicPr>
          <a:picLocks noChangeAspect="1"/>
        </xdr:cNvPicPr>
      </xdr:nvPicPr>
      <xdr:blipFill>
        <a:blip xmlns:r="http://schemas.openxmlformats.org/officeDocument/2006/relationships" r:embed="rId154"/>
        <a:stretch>
          <a:fillRect/>
        </a:stretch>
      </xdr:blipFill>
      <xdr:spPr>
        <a:xfrm>
          <a:off x="140335" y="909061555"/>
          <a:ext cx="2005965" cy="1786255"/>
        </a:xfrm>
        <a:prstGeom prst="rect">
          <a:avLst/>
        </a:prstGeom>
        <a:noFill/>
        <a:ln w="9525">
          <a:noFill/>
        </a:ln>
      </xdr:spPr>
    </xdr:pic>
    <xdr:clientData/>
  </xdr:twoCellAnchor>
  <xdr:twoCellAnchor editAs="oneCell">
    <xdr:from>
      <xdr:col>0</xdr:col>
      <xdr:colOff>141605</xdr:colOff>
      <xdr:row>527</xdr:row>
      <xdr:rowOff>41275</xdr:rowOff>
    </xdr:from>
    <xdr:to>
      <xdr:col>0</xdr:col>
      <xdr:colOff>2173605</xdr:colOff>
      <xdr:row>527</xdr:row>
      <xdr:rowOff>1861185</xdr:rowOff>
    </xdr:to>
    <xdr:pic>
      <xdr:nvPicPr>
        <xdr:cNvPr id="333" name="图片 332">
          <a:extLst>
            <a:ext uri="{FF2B5EF4-FFF2-40B4-BE49-F238E27FC236}">
              <a16:creationId xmlns:a16="http://schemas.microsoft.com/office/drawing/2014/main" id="{00000000-0008-0000-8800-00004D010000}"/>
            </a:ext>
          </a:extLst>
        </xdr:cNvPr>
        <xdr:cNvPicPr>
          <a:picLocks noChangeAspect="1"/>
        </xdr:cNvPicPr>
      </xdr:nvPicPr>
      <xdr:blipFill>
        <a:blip xmlns:r="http://schemas.openxmlformats.org/officeDocument/2006/relationships" r:embed="rId155"/>
        <a:stretch>
          <a:fillRect/>
        </a:stretch>
      </xdr:blipFill>
      <xdr:spPr>
        <a:xfrm>
          <a:off x="141605" y="907051145"/>
          <a:ext cx="2032000" cy="1819910"/>
        </a:xfrm>
        <a:prstGeom prst="rect">
          <a:avLst/>
        </a:prstGeom>
        <a:noFill/>
        <a:ln w="9525">
          <a:noFill/>
        </a:ln>
      </xdr:spPr>
    </xdr:pic>
    <xdr:clientData/>
  </xdr:twoCellAnchor>
  <xdr:twoCellAnchor editAs="oneCell">
    <xdr:from>
      <xdr:col>0</xdr:col>
      <xdr:colOff>83185</xdr:colOff>
      <xdr:row>530</xdr:row>
      <xdr:rowOff>137160</xdr:rowOff>
    </xdr:from>
    <xdr:to>
      <xdr:col>0</xdr:col>
      <xdr:colOff>2150110</xdr:colOff>
      <xdr:row>530</xdr:row>
      <xdr:rowOff>1749425</xdr:rowOff>
    </xdr:to>
    <xdr:pic>
      <xdr:nvPicPr>
        <xdr:cNvPr id="334" name="图片 333">
          <a:extLst>
            <a:ext uri="{FF2B5EF4-FFF2-40B4-BE49-F238E27FC236}">
              <a16:creationId xmlns:a16="http://schemas.microsoft.com/office/drawing/2014/main" id="{00000000-0008-0000-8800-00004E010000}"/>
            </a:ext>
          </a:extLst>
        </xdr:cNvPr>
        <xdr:cNvPicPr>
          <a:picLocks noChangeAspect="1"/>
        </xdr:cNvPicPr>
      </xdr:nvPicPr>
      <xdr:blipFill>
        <a:blip xmlns:r="http://schemas.openxmlformats.org/officeDocument/2006/relationships" r:embed="rId156"/>
        <a:stretch>
          <a:fillRect/>
        </a:stretch>
      </xdr:blipFill>
      <xdr:spPr>
        <a:xfrm>
          <a:off x="83185" y="913204930"/>
          <a:ext cx="2066925" cy="1612265"/>
        </a:xfrm>
        <a:prstGeom prst="rect">
          <a:avLst/>
        </a:prstGeom>
        <a:noFill/>
        <a:ln w="9525">
          <a:noFill/>
        </a:ln>
      </xdr:spPr>
    </xdr:pic>
    <xdr:clientData/>
  </xdr:twoCellAnchor>
  <xdr:twoCellAnchor editAs="oneCell">
    <xdr:from>
      <xdr:col>0</xdr:col>
      <xdr:colOff>170815</xdr:colOff>
      <xdr:row>532</xdr:row>
      <xdr:rowOff>33655</xdr:rowOff>
    </xdr:from>
    <xdr:to>
      <xdr:col>0</xdr:col>
      <xdr:colOff>2193925</xdr:colOff>
      <xdr:row>532</xdr:row>
      <xdr:rowOff>1915160</xdr:rowOff>
    </xdr:to>
    <xdr:pic>
      <xdr:nvPicPr>
        <xdr:cNvPr id="335" name="图片 334">
          <a:extLst>
            <a:ext uri="{FF2B5EF4-FFF2-40B4-BE49-F238E27FC236}">
              <a16:creationId xmlns:a16="http://schemas.microsoft.com/office/drawing/2014/main" id="{00000000-0008-0000-8800-00004F010000}"/>
            </a:ext>
          </a:extLst>
        </xdr:cNvPr>
        <xdr:cNvPicPr>
          <a:picLocks noChangeAspect="1"/>
        </xdr:cNvPicPr>
      </xdr:nvPicPr>
      <xdr:blipFill>
        <a:blip xmlns:r="http://schemas.openxmlformats.org/officeDocument/2006/relationships" r:embed="rId157"/>
        <a:stretch>
          <a:fillRect/>
        </a:stretch>
      </xdr:blipFill>
      <xdr:spPr>
        <a:xfrm>
          <a:off x="170815" y="917140025"/>
          <a:ext cx="2023110" cy="1881505"/>
        </a:xfrm>
        <a:prstGeom prst="rect">
          <a:avLst/>
        </a:prstGeom>
        <a:noFill/>
        <a:ln w="9525">
          <a:noFill/>
        </a:ln>
      </xdr:spPr>
    </xdr:pic>
    <xdr:clientData/>
  </xdr:twoCellAnchor>
  <xdr:twoCellAnchor editAs="oneCell">
    <xdr:from>
      <xdr:col>0</xdr:col>
      <xdr:colOff>156845</xdr:colOff>
      <xdr:row>531</xdr:row>
      <xdr:rowOff>41910</xdr:rowOff>
    </xdr:from>
    <xdr:to>
      <xdr:col>0</xdr:col>
      <xdr:colOff>2197735</xdr:colOff>
      <xdr:row>531</xdr:row>
      <xdr:rowOff>1828165</xdr:rowOff>
    </xdr:to>
    <xdr:pic>
      <xdr:nvPicPr>
        <xdr:cNvPr id="336" name="图片 335">
          <a:extLst>
            <a:ext uri="{FF2B5EF4-FFF2-40B4-BE49-F238E27FC236}">
              <a16:creationId xmlns:a16="http://schemas.microsoft.com/office/drawing/2014/main" id="{00000000-0008-0000-8800-000050010000}"/>
            </a:ext>
          </a:extLst>
        </xdr:cNvPr>
        <xdr:cNvPicPr>
          <a:picLocks noChangeAspect="1"/>
        </xdr:cNvPicPr>
      </xdr:nvPicPr>
      <xdr:blipFill>
        <a:blip xmlns:r="http://schemas.openxmlformats.org/officeDocument/2006/relationships" r:embed="rId158"/>
        <a:stretch>
          <a:fillRect/>
        </a:stretch>
      </xdr:blipFill>
      <xdr:spPr>
        <a:xfrm>
          <a:off x="156845" y="915128980"/>
          <a:ext cx="2040890" cy="1786255"/>
        </a:xfrm>
        <a:prstGeom prst="rect">
          <a:avLst/>
        </a:prstGeom>
        <a:noFill/>
        <a:ln w="9525">
          <a:noFill/>
        </a:ln>
      </xdr:spPr>
    </xdr:pic>
    <xdr:clientData/>
  </xdr:twoCellAnchor>
  <xdr:twoCellAnchor editAs="oneCell">
    <xdr:from>
      <xdr:col>0</xdr:col>
      <xdr:colOff>198120</xdr:colOff>
      <xdr:row>533</xdr:row>
      <xdr:rowOff>76200</xdr:rowOff>
    </xdr:from>
    <xdr:to>
      <xdr:col>0</xdr:col>
      <xdr:colOff>2109470</xdr:colOff>
      <xdr:row>533</xdr:row>
      <xdr:rowOff>1922780</xdr:rowOff>
    </xdr:to>
    <xdr:pic>
      <xdr:nvPicPr>
        <xdr:cNvPr id="337" name="图片 336">
          <a:extLst>
            <a:ext uri="{FF2B5EF4-FFF2-40B4-BE49-F238E27FC236}">
              <a16:creationId xmlns:a16="http://schemas.microsoft.com/office/drawing/2014/main" id="{00000000-0008-0000-8800-000051010000}"/>
            </a:ext>
          </a:extLst>
        </xdr:cNvPr>
        <xdr:cNvPicPr>
          <a:picLocks noChangeAspect="1"/>
        </xdr:cNvPicPr>
      </xdr:nvPicPr>
      <xdr:blipFill>
        <a:blip xmlns:r="http://schemas.openxmlformats.org/officeDocument/2006/relationships" r:embed="rId159"/>
        <a:stretch>
          <a:fillRect/>
        </a:stretch>
      </xdr:blipFill>
      <xdr:spPr>
        <a:xfrm>
          <a:off x="198120" y="919201870"/>
          <a:ext cx="1911350" cy="1846580"/>
        </a:xfrm>
        <a:prstGeom prst="rect">
          <a:avLst/>
        </a:prstGeom>
        <a:noFill/>
        <a:ln w="9525">
          <a:noFill/>
        </a:ln>
      </xdr:spPr>
    </xdr:pic>
    <xdr:clientData/>
  </xdr:twoCellAnchor>
  <xdr:twoCellAnchor editAs="oneCell">
    <xdr:from>
      <xdr:col>0</xdr:col>
      <xdr:colOff>149225</xdr:colOff>
      <xdr:row>534</xdr:row>
      <xdr:rowOff>31750</xdr:rowOff>
    </xdr:from>
    <xdr:to>
      <xdr:col>0</xdr:col>
      <xdr:colOff>2112645</xdr:colOff>
      <xdr:row>534</xdr:row>
      <xdr:rowOff>1947545</xdr:rowOff>
    </xdr:to>
    <xdr:pic>
      <xdr:nvPicPr>
        <xdr:cNvPr id="338" name="图片 337">
          <a:extLst>
            <a:ext uri="{FF2B5EF4-FFF2-40B4-BE49-F238E27FC236}">
              <a16:creationId xmlns:a16="http://schemas.microsoft.com/office/drawing/2014/main" id="{00000000-0008-0000-8800-000052010000}"/>
            </a:ext>
          </a:extLst>
        </xdr:cNvPr>
        <xdr:cNvPicPr>
          <a:picLocks noChangeAspect="1"/>
        </xdr:cNvPicPr>
      </xdr:nvPicPr>
      <xdr:blipFill>
        <a:blip xmlns:r="http://schemas.openxmlformats.org/officeDocument/2006/relationships" r:embed="rId160"/>
        <a:stretch>
          <a:fillRect/>
        </a:stretch>
      </xdr:blipFill>
      <xdr:spPr>
        <a:xfrm>
          <a:off x="149225" y="921176720"/>
          <a:ext cx="1963420" cy="1915795"/>
        </a:xfrm>
        <a:prstGeom prst="rect">
          <a:avLst/>
        </a:prstGeom>
        <a:noFill/>
        <a:ln w="9525">
          <a:noFill/>
        </a:ln>
      </xdr:spPr>
    </xdr:pic>
    <xdr:clientData/>
  </xdr:twoCellAnchor>
  <xdr:twoCellAnchor editAs="oneCell">
    <xdr:from>
      <xdr:col>0</xdr:col>
      <xdr:colOff>135255</xdr:colOff>
      <xdr:row>535</xdr:row>
      <xdr:rowOff>43180</xdr:rowOff>
    </xdr:from>
    <xdr:to>
      <xdr:col>0</xdr:col>
      <xdr:colOff>2115820</xdr:colOff>
      <xdr:row>535</xdr:row>
      <xdr:rowOff>1967865</xdr:rowOff>
    </xdr:to>
    <xdr:pic>
      <xdr:nvPicPr>
        <xdr:cNvPr id="339" name="图片 338">
          <a:extLst>
            <a:ext uri="{FF2B5EF4-FFF2-40B4-BE49-F238E27FC236}">
              <a16:creationId xmlns:a16="http://schemas.microsoft.com/office/drawing/2014/main" id="{00000000-0008-0000-8800-000053010000}"/>
            </a:ext>
          </a:extLst>
        </xdr:cNvPr>
        <xdr:cNvPicPr>
          <a:picLocks noChangeAspect="1"/>
        </xdr:cNvPicPr>
      </xdr:nvPicPr>
      <xdr:blipFill>
        <a:blip xmlns:r="http://schemas.openxmlformats.org/officeDocument/2006/relationships" r:embed="rId161"/>
        <a:stretch>
          <a:fillRect/>
        </a:stretch>
      </xdr:blipFill>
      <xdr:spPr>
        <a:xfrm>
          <a:off x="135255" y="923207450"/>
          <a:ext cx="1980565" cy="1924685"/>
        </a:xfrm>
        <a:prstGeom prst="rect">
          <a:avLst/>
        </a:prstGeom>
        <a:noFill/>
        <a:ln w="9525">
          <a:noFill/>
        </a:ln>
      </xdr:spPr>
    </xdr:pic>
    <xdr:clientData/>
  </xdr:twoCellAnchor>
  <xdr:twoCellAnchor editAs="oneCell">
    <xdr:from>
      <xdr:col>0</xdr:col>
      <xdr:colOff>40640</xdr:colOff>
      <xdr:row>536</xdr:row>
      <xdr:rowOff>67945</xdr:rowOff>
    </xdr:from>
    <xdr:to>
      <xdr:col>0</xdr:col>
      <xdr:colOff>2167890</xdr:colOff>
      <xdr:row>536</xdr:row>
      <xdr:rowOff>1923415</xdr:rowOff>
    </xdr:to>
    <xdr:pic>
      <xdr:nvPicPr>
        <xdr:cNvPr id="340" name="图片 339">
          <a:extLst>
            <a:ext uri="{FF2B5EF4-FFF2-40B4-BE49-F238E27FC236}">
              <a16:creationId xmlns:a16="http://schemas.microsoft.com/office/drawing/2014/main" id="{00000000-0008-0000-8800-000054010000}"/>
            </a:ext>
          </a:extLst>
        </xdr:cNvPr>
        <xdr:cNvPicPr>
          <a:picLocks noChangeAspect="1"/>
        </xdr:cNvPicPr>
      </xdr:nvPicPr>
      <xdr:blipFill>
        <a:blip xmlns:r="http://schemas.openxmlformats.org/officeDocument/2006/relationships" r:embed="rId162"/>
        <a:stretch>
          <a:fillRect/>
        </a:stretch>
      </xdr:blipFill>
      <xdr:spPr>
        <a:xfrm>
          <a:off x="40640" y="925251515"/>
          <a:ext cx="2127250" cy="1855470"/>
        </a:xfrm>
        <a:prstGeom prst="rect">
          <a:avLst/>
        </a:prstGeom>
        <a:noFill/>
        <a:ln w="9525">
          <a:noFill/>
        </a:ln>
      </xdr:spPr>
    </xdr:pic>
    <xdr:clientData/>
  </xdr:twoCellAnchor>
  <xdr:twoCellAnchor editAs="oneCell">
    <xdr:from>
      <xdr:col>0</xdr:col>
      <xdr:colOff>165100</xdr:colOff>
      <xdr:row>537</xdr:row>
      <xdr:rowOff>69215</xdr:rowOff>
    </xdr:from>
    <xdr:to>
      <xdr:col>0</xdr:col>
      <xdr:colOff>2137410</xdr:colOff>
      <xdr:row>538</xdr:row>
      <xdr:rowOff>0</xdr:rowOff>
    </xdr:to>
    <xdr:pic>
      <xdr:nvPicPr>
        <xdr:cNvPr id="345" name="图片 344">
          <a:extLst>
            <a:ext uri="{FF2B5EF4-FFF2-40B4-BE49-F238E27FC236}">
              <a16:creationId xmlns:a16="http://schemas.microsoft.com/office/drawing/2014/main" id="{00000000-0008-0000-8800-000059010000}"/>
            </a:ext>
          </a:extLst>
        </xdr:cNvPr>
        <xdr:cNvPicPr>
          <a:picLocks noChangeAspect="1"/>
        </xdr:cNvPicPr>
      </xdr:nvPicPr>
      <xdr:blipFill>
        <a:blip xmlns:r="http://schemas.openxmlformats.org/officeDocument/2006/relationships" r:embed="rId163"/>
        <a:stretch>
          <a:fillRect/>
        </a:stretch>
      </xdr:blipFill>
      <xdr:spPr>
        <a:xfrm>
          <a:off x="165100" y="927272085"/>
          <a:ext cx="1972310" cy="1950085"/>
        </a:xfrm>
        <a:prstGeom prst="rect">
          <a:avLst/>
        </a:prstGeom>
        <a:noFill/>
        <a:ln w="9525">
          <a:noFill/>
        </a:ln>
      </xdr:spPr>
    </xdr:pic>
    <xdr:clientData/>
  </xdr:twoCellAnchor>
  <xdr:twoCellAnchor editAs="oneCell">
    <xdr:from>
      <xdr:col>0</xdr:col>
      <xdr:colOff>161925</xdr:colOff>
      <xdr:row>540</xdr:row>
      <xdr:rowOff>50800</xdr:rowOff>
    </xdr:from>
    <xdr:to>
      <xdr:col>0</xdr:col>
      <xdr:colOff>2134235</xdr:colOff>
      <xdr:row>540</xdr:row>
      <xdr:rowOff>1923415</xdr:rowOff>
    </xdr:to>
    <xdr:pic>
      <xdr:nvPicPr>
        <xdr:cNvPr id="346" name="图片 345">
          <a:extLst>
            <a:ext uri="{FF2B5EF4-FFF2-40B4-BE49-F238E27FC236}">
              <a16:creationId xmlns:a16="http://schemas.microsoft.com/office/drawing/2014/main" id="{00000000-0008-0000-8800-00005A010000}"/>
            </a:ext>
          </a:extLst>
        </xdr:cNvPr>
        <xdr:cNvPicPr>
          <a:picLocks noChangeAspect="1"/>
        </xdr:cNvPicPr>
      </xdr:nvPicPr>
      <xdr:blipFill>
        <a:blip xmlns:r="http://schemas.openxmlformats.org/officeDocument/2006/relationships" r:embed="rId164"/>
        <a:stretch>
          <a:fillRect/>
        </a:stretch>
      </xdr:blipFill>
      <xdr:spPr>
        <a:xfrm>
          <a:off x="161925" y="933311570"/>
          <a:ext cx="1972310" cy="1872615"/>
        </a:xfrm>
        <a:prstGeom prst="rect">
          <a:avLst/>
        </a:prstGeom>
        <a:noFill/>
        <a:ln w="9525">
          <a:noFill/>
        </a:ln>
      </xdr:spPr>
    </xdr:pic>
    <xdr:clientData/>
  </xdr:twoCellAnchor>
  <xdr:twoCellAnchor editAs="oneCell">
    <xdr:from>
      <xdr:col>0</xdr:col>
      <xdr:colOff>171450</xdr:colOff>
      <xdr:row>541</xdr:row>
      <xdr:rowOff>41910</xdr:rowOff>
    </xdr:from>
    <xdr:to>
      <xdr:col>0</xdr:col>
      <xdr:colOff>2082800</xdr:colOff>
      <xdr:row>541</xdr:row>
      <xdr:rowOff>1905000</xdr:rowOff>
    </xdr:to>
    <xdr:pic>
      <xdr:nvPicPr>
        <xdr:cNvPr id="347" name="图片 346">
          <a:extLst>
            <a:ext uri="{FF2B5EF4-FFF2-40B4-BE49-F238E27FC236}">
              <a16:creationId xmlns:a16="http://schemas.microsoft.com/office/drawing/2014/main" id="{00000000-0008-0000-8800-00005B010000}"/>
            </a:ext>
          </a:extLst>
        </xdr:cNvPr>
        <xdr:cNvPicPr>
          <a:picLocks noChangeAspect="1"/>
        </xdr:cNvPicPr>
      </xdr:nvPicPr>
      <xdr:blipFill>
        <a:blip xmlns:r="http://schemas.openxmlformats.org/officeDocument/2006/relationships" r:embed="rId165"/>
        <a:stretch>
          <a:fillRect/>
        </a:stretch>
      </xdr:blipFill>
      <xdr:spPr>
        <a:xfrm>
          <a:off x="171450" y="935321980"/>
          <a:ext cx="1911350" cy="1863090"/>
        </a:xfrm>
        <a:prstGeom prst="rect">
          <a:avLst/>
        </a:prstGeom>
        <a:noFill/>
        <a:ln w="9525">
          <a:noFill/>
        </a:ln>
      </xdr:spPr>
    </xdr:pic>
    <xdr:clientData/>
  </xdr:twoCellAnchor>
  <xdr:twoCellAnchor editAs="oneCell">
    <xdr:from>
      <xdr:col>0</xdr:col>
      <xdr:colOff>157480</xdr:colOff>
      <xdr:row>538</xdr:row>
      <xdr:rowOff>50165</xdr:rowOff>
    </xdr:from>
    <xdr:to>
      <xdr:col>0</xdr:col>
      <xdr:colOff>2146935</xdr:colOff>
      <xdr:row>538</xdr:row>
      <xdr:rowOff>1957070</xdr:rowOff>
    </xdr:to>
    <xdr:pic>
      <xdr:nvPicPr>
        <xdr:cNvPr id="348" name="图片 347">
          <a:extLst>
            <a:ext uri="{FF2B5EF4-FFF2-40B4-BE49-F238E27FC236}">
              <a16:creationId xmlns:a16="http://schemas.microsoft.com/office/drawing/2014/main" id="{00000000-0008-0000-8800-00005C010000}"/>
            </a:ext>
          </a:extLst>
        </xdr:cNvPr>
        <xdr:cNvPicPr>
          <a:picLocks noChangeAspect="1"/>
        </xdr:cNvPicPr>
      </xdr:nvPicPr>
      <xdr:blipFill>
        <a:blip xmlns:r="http://schemas.openxmlformats.org/officeDocument/2006/relationships" r:embed="rId166"/>
        <a:stretch>
          <a:fillRect/>
        </a:stretch>
      </xdr:blipFill>
      <xdr:spPr>
        <a:xfrm>
          <a:off x="157480" y="929272335"/>
          <a:ext cx="1989455" cy="1906905"/>
        </a:xfrm>
        <a:prstGeom prst="rect">
          <a:avLst/>
        </a:prstGeom>
        <a:noFill/>
        <a:ln w="9525">
          <a:noFill/>
        </a:ln>
      </xdr:spPr>
    </xdr:pic>
    <xdr:clientData/>
  </xdr:twoCellAnchor>
  <xdr:twoCellAnchor editAs="oneCell">
    <xdr:from>
      <xdr:col>0</xdr:col>
      <xdr:colOff>177165</xdr:colOff>
      <xdr:row>539</xdr:row>
      <xdr:rowOff>57785</xdr:rowOff>
    </xdr:from>
    <xdr:to>
      <xdr:col>0</xdr:col>
      <xdr:colOff>2218690</xdr:colOff>
      <xdr:row>539</xdr:row>
      <xdr:rowOff>1930400</xdr:rowOff>
    </xdr:to>
    <xdr:pic>
      <xdr:nvPicPr>
        <xdr:cNvPr id="349" name="图片 348">
          <a:extLst>
            <a:ext uri="{FF2B5EF4-FFF2-40B4-BE49-F238E27FC236}">
              <a16:creationId xmlns:a16="http://schemas.microsoft.com/office/drawing/2014/main" id="{00000000-0008-0000-8800-00005D010000}"/>
            </a:ext>
          </a:extLst>
        </xdr:cNvPr>
        <xdr:cNvPicPr>
          <a:picLocks noChangeAspect="1"/>
        </xdr:cNvPicPr>
      </xdr:nvPicPr>
      <xdr:blipFill>
        <a:blip xmlns:r="http://schemas.openxmlformats.org/officeDocument/2006/relationships" r:embed="rId167"/>
        <a:stretch>
          <a:fillRect/>
        </a:stretch>
      </xdr:blipFill>
      <xdr:spPr>
        <a:xfrm>
          <a:off x="177165" y="931299255"/>
          <a:ext cx="2041525" cy="1872615"/>
        </a:xfrm>
        <a:prstGeom prst="rect">
          <a:avLst/>
        </a:prstGeom>
        <a:noFill/>
        <a:ln w="9525">
          <a:noFill/>
        </a:ln>
      </xdr:spPr>
    </xdr:pic>
    <xdr:clientData/>
  </xdr:twoCellAnchor>
  <xdr:twoCellAnchor editAs="oneCell">
    <xdr:from>
      <xdr:col>0</xdr:col>
      <xdr:colOff>140335</xdr:colOff>
      <xdr:row>546</xdr:row>
      <xdr:rowOff>34290</xdr:rowOff>
    </xdr:from>
    <xdr:to>
      <xdr:col>0</xdr:col>
      <xdr:colOff>2069465</xdr:colOff>
      <xdr:row>546</xdr:row>
      <xdr:rowOff>1932940</xdr:rowOff>
    </xdr:to>
    <xdr:pic>
      <xdr:nvPicPr>
        <xdr:cNvPr id="350" name="图片 349">
          <a:extLst>
            <a:ext uri="{FF2B5EF4-FFF2-40B4-BE49-F238E27FC236}">
              <a16:creationId xmlns:a16="http://schemas.microsoft.com/office/drawing/2014/main" id="{00000000-0008-0000-8800-00005E010000}"/>
            </a:ext>
          </a:extLst>
        </xdr:cNvPr>
        <xdr:cNvPicPr>
          <a:picLocks noChangeAspect="1"/>
        </xdr:cNvPicPr>
      </xdr:nvPicPr>
      <xdr:blipFill>
        <a:blip xmlns:r="http://schemas.openxmlformats.org/officeDocument/2006/relationships" r:embed="rId168"/>
        <a:stretch>
          <a:fillRect/>
        </a:stretch>
      </xdr:blipFill>
      <xdr:spPr>
        <a:xfrm>
          <a:off x="140335" y="945410860"/>
          <a:ext cx="1929130" cy="1898650"/>
        </a:xfrm>
        <a:prstGeom prst="rect">
          <a:avLst/>
        </a:prstGeom>
        <a:noFill/>
        <a:ln w="9525">
          <a:noFill/>
        </a:ln>
      </xdr:spPr>
    </xdr:pic>
    <xdr:clientData/>
  </xdr:twoCellAnchor>
  <xdr:twoCellAnchor editAs="oneCell">
    <xdr:from>
      <xdr:col>0</xdr:col>
      <xdr:colOff>120650</xdr:colOff>
      <xdr:row>545</xdr:row>
      <xdr:rowOff>39370</xdr:rowOff>
    </xdr:from>
    <xdr:to>
      <xdr:col>0</xdr:col>
      <xdr:colOff>2161540</xdr:colOff>
      <xdr:row>545</xdr:row>
      <xdr:rowOff>1929130</xdr:rowOff>
    </xdr:to>
    <xdr:pic>
      <xdr:nvPicPr>
        <xdr:cNvPr id="351" name="图片 350">
          <a:extLst>
            <a:ext uri="{FF2B5EF4-FFF2-40B4-BE49-F238E27FC236}">
              <a16:creationId xmlns:a16="http://schemas.microsoft.com/office/drawing/2014/main" id="{00000000-0008-0000-8800-00005F010000}"/>
            </a:ext>
          </a:extLst>
        </xdr:cNvPr>
        <xdr:cNvPicPr>
          <a:picLocks noChangeAspect="1"/>
        </xdr:cNvPicPr>
      </xdr:nvPicPr>
      <xdr:blipFill>
        <a:blip xmlns:r="http://schemas.openxmlformats.org/officeDocument/2006/relationships" r:embed="rId169"/>
        <a:stretch>
          <a:fillRect/>
        </a:stretch>
      </xdr:blipFill>
      <xdr:spPr>
        <a:xfrm>
          <a:off x="120650" y="943396640"/>
          <a:ext cx="2040890" cy="1889760"/>
        </a:xfrm>
        <a:prstGeom prst="rect">
          <a:avLst/>
        </a:prstGeom>
        <a:noFill/>
        <a:ln w="9525">
          <a:noFill/>
        </a:ln>
      </xdr:spPr>
    </xdr:pic>
    <xdr:clientData/>
  </xdr:twoCellAnchor>
  <xdr:twoCellAnchor editAs="oneCell">
    <xdr:from>
      <xdr:col>0</xdr:col>
      <xdr:colOff>166370</xdr:colOff>
      <xdr:row>542</xdr:row>
      <xdr:rowOff>51435</xdr:rowOff>
    </xdr:from>
    <xdr:to>
      <xdr:col>0</xdr:col>
      <xdr:colOff>2233295</xdr:colOff>
      <xdr:row>542</xdr:row>
      <xdr:rowOff>1958340</xdr:rowOff>
    </xdr:to>
    <xdr:pic>
      <xdr:nvPicPr>
        <xdr:cNvPr id="352" name="图片 351">
          <a:extLst>
            <a:ext uri="{FF2B5EF4-FFF2-40B4-BE49-F238E27FC236}">
              <a16:creationId xmlns:a16="http://schemas.microsoft.com/office/drawing/2014/main" id="{00000000-0008-0000-8800-000060010000}"/>
            </a:ext>
          </a:extLst>
        </xdr:cNvPr>
        <xdr:cNvPicPr>
          <a:picLocks noChangeAspect="1"/>
        </xdr:cNvPicPr>
      </xdr:nvPicPr>
      <xdr:blipFill>
        <a:blip xmlns:r="http://schemas.openxmlformats.org/officeDocument/2006/relationships" r:embed="rId170"/>
        <a:stretch>
          <a:fillRect/>
        </a:stretch>
      </xdr:blipFill>
      <xdr:spPr>
        <a:xfrm>
          <a:off x="166370" y="937350805"/>
          <a:ext cx="2066925" cy="1906905"/>
        </a:xfrm>
        <a:prstGeom prst="rect">
          <a:avLst/>
        </a:prstGeom>
        <a:noFill/>
        <a:ln w="9525">
          <a:noFill/>
        </a:ln>
      </xdr:spPr>
    </xdr:pic>
    <xdr:clientData/>
  </xdr:twoCellAnchor>
  <xdr:twoCellAnchor editAs="oneCell">
    <xdr:from>
      <xdr:col>0</xdr:col>
      <xdr:colOff>161925</xdr:colOff>
      <xdr:row>543</xdr:row>
      <xdr:rowOff>52070</xdr:rowOff>
    </xdr:from>
    <xdr:to>
      <xdr:col>0</xdr:col>
      <xdr:colOff>2142490</xdr:colOff>
      <xdr:row>543</xdr:row>
      <xdr:rowOff>1924685</xdr:rowOff>
    </xdr:to>
    <xdr:pic>
      <xdr:nvPicPr>
        <xdr:cNvPr id="353" name="图片 352">
          <a:extLst>
            <a:ext uri="{FF2B5EF4-FFF2-40B4-BE49-F238E27FC236}">
              <a16:creationId xmlns:a16="http://schemas.microsoft.com/office/drawing/2014/main" id="{00000000-0008-0000-8800-000061010000}"/>
            </a:ext>
          </a:extLst>
        </xdr:cNvPr>
        <xdr:cNvPicPr>
          <a:picLocks noChangeAspect="1"/>
        </xdr:cNvPicPr>
      </xdr:nvPicPr>
      <xdr:blipFill>
        <a:blip xmlns:r="http://schemas.openxmlformats.org/officeDocument/2006/relationships" r:embed="rId171"/>
        <a:stretch>
          <a:fillRect/>
        </a:stretch>
      </xdr:blipFill>
      <xdr:spPr>
        <a:xfrm>
          <a:off x="161925" y="939370740"/>
          <a:ext cx="1980565" cy="1872615"/>
        </a:xfrm>
        <a:prstGeom prst="rect">
          <a:avLst/>
        </a:prstGeom>
        <a:noFill/>
        <a:ln w="9525">
          <a:noFill/>
        </a:ln>
      </xdr:spPr>
    </xdr:pic>
    <xdr:clientData/>
  </xdr:twoCellAnchor>
  <xdr:twoCellAnchor editAs="oneCell">
    <xdr:from>
      <xdr:col>0</xdr:col>
      <xdr:colOff>149225</xdr:colOff>
      <xdr:row>544</xdr:row>
      <xdr:rowOff>41910</xdr:rowOff>
    </xdr:from>
    <xdr:to>
      <xdr:col>0</xdr:col>
      <xdr:colOff>2112645</xdr:colOff>
      <xdr:row>544</xdr:row>
      <xdr:rowOff>1931670</xdr:rowOff>
    </xdr:to>
    <xdr:pic>
      <xdr:nvPicPr>
        <xdr:cNvPr id="354" name="图片 353">
          <a:extLst>
            <a:ext uri="{FF2B5EF4-FFF2-40B4-BE49-F238E27FC236}">
              <a16:creationId xmlns:a16="http://schemas.microsoft.com/office/drawing/2014/main" id="{00000000-0008-0000-8800-000062010000}"/>
            </a:ext>
          </a:extLst>
        </xdr:cNvPr>
        <xdr:cNvPicPr>
          <a:picLocks noChangeAspect="1"/>
        </xdr:cNvPicPr>
      </xdr:nvPicPr>
      <xdr:blipFill>
        <a:blip xmlns:r="http://schemas.openxmlformats.org/officeDocument/2006/relationships" r:embed="rId172"/>
        <a:stretch>
          <a:fillRect/>
        </a:stretch>
      </xdr:blipFill>
      <xdr:spPr>
        <a:xfrm>
          <a:off x="149225" y="941379880"/>
          <a:ext cx="1963420" cy="1889760"/>
        </a:xfrm>
        <a:prstGeom prst="rect">
          <a:avLst/>
        </a:prstGeom>
        <a:noFill/>
        <a:ln w="9525">
          <a:noFill/>
        </a:ln>
      </xdr:spPr>
    </xdr:pic>
    <xdr:clientData/>
  </xdr:twoCellAnchor>
  <xdr:twoCellAnchor editAs="oneCell">
    <xdr:from>
      <xdr:col>0</xdr:col>
      <xdr:colOff>142875</xdr:colOff>
      <xdr:row>549</xdr:row>
      <xdr:rowOff>23495</xdr:rowOff>
    </xdr:from>
    <xdr:to>
      <xdr:col>0</xdr:col>
      <xdr:colOff>2088515</xdr:colOff>
      <xdr:row>549</xdr:row>
      <xdr:rowOff>1870075</xdr:rowOff>
    </xdr:to>
    <xdr:pic>
      <xdr:nvPicPr>
        <xdr:cNvPr id="355" name="图片 354">
          <a:extLst>
            <a:ext uri="{FF2B5EF4-FFF2-40B4-BE49-F238E27FC236}">
              <a16:creationId xmlns:a16="http://schemas.microsoft.com/office/drawing/2014/main" id="{00000000-0008-0000-8800-000063010000}"/>
            </a:ext>
          </a:extLst>
        </xdr:cNvPr>
        <xdr:cNvPicPr>
          <a:picLocks noChangeAspect="1"/>
        </xdr:cNvPicPr>
      </xdr:nvPicPr>
      <xdr:blipFill>
        <a:blip xmlns:r="http://schemas.openxmlformats.org/officeDocument/2006/relationships" r:embed="rId173"/>
        <a:stretch>
          <a:fillRect/>
        </a:stretch>
      </xdr:blipFill>
      <xdr:spPr>
        <a:xfrm>
          <a:off x="142875" y="951457965"/>
          <a:ext cx="1945640" cy="1846580"/>
        </a:xfrm>
        <a:prstGeom prst="rect">
          <a:avLst/>
        </a:prstGeom>
        <a:noFill/>
        <a:ln w="9525">
          <a:noFill/>
        </a:ln>
      </xdr:spPr>
    </xdr:pic>
    <xdr:clientData/>
  </xdr:twoCellAnchor>
  <xdr:twoCellAnchor editAs="oneCell">
    <xdr:from>
      <xdr:col>0</xdr:col>
      <xdr:colOff>104775</xdr:colOff>
      <xdr:row>547</xdr:row>
      <xdr:rowOff>36195</xdr:rowOff>
    </xdr:from>
    <xdr:to>
      <xdr:col>0</xdr:col>
      <xdr:colOff>2085340</xdr:colOff>
      <xdr:row>547</xdr:row>
      <xdr:rowOff>1951990</xdr:rowOff>
    </xdr:to>
    <xdr:pic>
      <xdr:nvPicPr>
        <xdr:cNvPr id="356" name="图片 355">
          <a:extLst>
            <a:ext uri="{FF2B5EF4-FFF2-40B4-BE49-F238E27FC236}">
              <a16:creationId xmlns:a16="http://schemas.microsoft.com/office/drawing/2014/main" id="{00000000-0008-0000-8800-000064010000}"/>
            </a:ext>
          </a:extLst>
        </xdr:cNvPr>
        <xdr:cNvPicPr>
          <a:picLocks noChangeAspect="1"/>
        </xdr:cNvPicPr>
      </xdr:nvPicPr>
      <xdr:blipFill>
        <a:blip xmlns:r="http://schemas.openxmlformats.org/officeDocument/2006/relationships" r:embed="rId174"/>
        <a:stretch>
          <a:fillRect/>
        </a:stretch>
      </xdr:blipFill>
      <xdr:spPr>
        <a:xfrm>
          <a:off x="104775" y="947432065"/>
          <a:ext cx="1980565" cy="1915795"/>
        </a:xfrm>
        <a:prstGeom prst="rect">
          <a:avLst/>
        </a:prstGeom>
        <a:noFill/>
        <a:ln w="9525">
          <a:noFill/>
        </a:ln>
      </xdr:spPr>
    </xdr:pic>
    <xdr:clientData/>
  </xdr:twoCellAnchor>
  <xdr:twoCellAnchor editAs="oneCell">
    <xdr:from>
      <xdr:col>0</xdr:col>
      <xdr:colOff>198755</xdr:colOff>
      <xdr:row>548</xdr:row>
      <xdr:rowOff>84455</xdr:rowOff>
    </xdr:from>
    <xdr:to>
      <xdr:col>0</xdr:col>
      <xdr:colOff>2136140</xdr:colOff>
      <xdr:row>548</xdr:row>
      <xdr:rowOff>1939925</xdr:rowOff>
    </xdr:to>
    <xdr:pic>
      <xdr:nvPicPr>
        <xdr:cNvPr id="357" name="图片 356">
          <a:extLst>
            <a:ext uri="{FF2B5EF4-FFF2-40B4-BE49-F238E27FC236}">
              <a16:creationId xmlns:a16="http://schemas.microsoft.com/office/drawing/2014/main" id="{00000000-0008-0000-8800-000065010000}"/>
            </a:ext>
          </a:extLst>
        </xdr:cNvPr>
        <xdr:cNvPicPr>
          <a:picLocks noChangeAspect="1"/>
        </xdr:cNvPicPr>
      </xdr:nvPicPr>
      <xdr:blipFill>
        <a:blip xmlns:r="http://schemas.openxmlformats.org/officeDocument/2006/relationships" r:embed="rId175"/>
        <a:stretch>
          <a:fillRect/>
        </a:stretch>
      </xdr:blipFill>
      <xdr:spPr>
        <a:xfrm>
          <a:off x="198755" y="949499625"/>
          <a:ext cx="1937385" cy="1855470"/>
        </a:xfrm>
        <a:prstGeom prst="rect">
          <a:avLst/>
        </a:prstGeom>
        <a:noFill/>
        <a:ln w="9525">
          <a:noFill/>
        </a:ln>
      </xdr:spPr>
    </xdr:pic>
    <xdr:clientData/>
  </xdr:twoCellAnchor>
  <xdr:twoCellAnchor editAs="oneCell">
    <xdr:from>
      <xdr:col>0</xdr:col>
      <xdr:colOff>43815</xdr:colOff>
      <xdr:row>550</xdr:row>
      <xdr:rowOff>114935</xdr:rowOff>
    </xdr:from>
    <xdr:to>
      <xdr:col>0</xdr:col>
      <xdr:colOff>2067560</xdr:colOff>
      <xdr:row>550</xdr:row>
      <xdr:rowOff>1918335</xdr:rowOff>
    </xdr:to>
    <xdr:pic>
      <xdr:nvPicPr>
        <xdr:cNvPr id="358" name="图片 357">
          <a:extLst>
            <a:ext uri="{FF2B5EF4-FFF2-40B4-BE49-F238E27FC236}">
              <a16:creationId xmlns:a16="http://schemas.microsoft.com/office/drawing/2014/main" id="{00000000-0008-0000-8800-000066010000}"/>
            </a:ext>
          </a:extLst>
        </xdr:cNvPr>
        <xdr:cNvPicPr>
          <a:picLocks noChangeAspect="1"/>
        </xdr:cNvPicPr>
      </xdr:nvPicPr>
      <xdr:blipFill>
        <a:blip xmlns:r="http://schemas.openxmlformats.org/officeDocument/2006/relationships" r:embed="rId176"/>
        <a:stretch>
          <a:fillRect/>
        </a:stretch>
      </xdr:blipFill>
      <xdr:spPr>
        <a:xfrm>
          <a:off x="43815" y="953568705"/>
          <a:ext cx="2023745" cy="1803400"/>
        </a:xfrm>
        <a:prstGeom prst="rect">
          <a:avLst/>
        </a:prstGeom>
        <a:noFill/>
        <a:ln w="9525">
          <a:noFill/>
        </a:ln>
      </xdr:spPr>
    </xdr:pic>
    <xdr:clientData/>
  </xdr:twoCellAnchor>
  <xdr:twoCellAnchor editAs="oneCell">
    <xdr:from>
      <xdr:col>0</xdr:col>
      <xdr:colOff>27305</xdr:colOff>
      <xdr:row>551</xdr:row>
      <xdr:rowOff>112395</xdr:rowOff>
    </xdr:from>
    <xdr:to>
      <xdr:col>0</xdr:col>
      <xdr:colOff>2197735</xdr:colOff>
      <xdr:row>551</xdr:row>
      <xdr:rowOff>1863090</xdr:rowOff>
    </xdr:to>
    <xdr:pic>
      <xdr:nvPicPr>
        <xdr:cNvPr id="359" name="图片 358">
          <a:extLst>
            <a:ext uri="{FF2B5EF4-FFF2-40B4-BE49-F238E27FC236}">
              <a16:creationId xmlns:a16="http://schemas.microsoft.com/office/drawing/2014/main" id="{00000000-0008-0000-8800-000067010000}"/>
            </a:ext>
          </a:extLst>
        </xdr:cNvPr>
        <xdr:cNvPicPr>
          <a:picLocks noChangeAspect="1"/>
        </xdr:cNvPicPr>
      </xdr:nvPicPr>
      <xdr:blipFill>
        <a:blip xmlns:r="http://schemas.openxmlformats.org/officeDocument/2006/relationships" r:embed="rId177"/>
        <a:stretch>
          <a:fillRect/>
        </a:stretch>
      </xdr:blipFill>
      <xdr:spPr>
        <a:xfrm>
          <a:off x="27305" y="955585465"/>
          <a:ext cx="2170430" cy="1750695"/>
        </a:xfrm>
        <a:prstGeom prst="rect">
          <a:avLst/>
        </a:prstGeom>
        <a:noFill/>
        <a:ln w="9525">
          <a:noFill/>
        </a:ln>
      </xdr:spPr>
    </xdr:pic>
    <xdr:clientData/>
  </xdr:twoCellAnchor>
  <xdr:twoCellAnchor editAs="oneCell">
    <xdr:from>
      <xdr:col>0</xdr:col>
      <xdr:colOff>27305</xdr:colOff>
      <xdr:row>552</xdr:row>
      <xdr:rowOff>109855</xdr:rowOff>
    </xdr:from>
    <xdr:to>
      <xdr:col>0</xdr:col>
      <xdr:colOff>2174240</xdr:colOff>
      <xdr:row>552</xdr:row>
      <xdr:rowOff>1783080</xdr:rowOff>
    </xdr:to>
    <xdr:pic>
      <xdr:nvPicPr>
        <xdr:cNvPr id="360" name="图片 359">
          <a:extLst>
            <a:ext uri="{FF2B5EF4-FFF2-40B4-BE49-F238E27FC236}">
              <a16:creationId xmlns:a16="http://schemas.microsoft.com/office/drawing/2014/main" id="{00000000-0008-0000-8800-000068010000}"/>
            </a:ext>
          </a:extLst>
        </xdr:cNvPr>
        <xdr:cNvPicPr>
          <a:picLocks noChangeAspect="1"/>
        </xdr:cNvPicPr>
      </xdr:nvPicPr>
      <xdr:blipFill>
        <a:blip xmlns:r="http://schemas.openxmlformats.org/officeDocument/2006/relationships" r:embed="rId178"/>
        <a:stretch>
          <a:fillRect/>
        </a:stretch>
      </xdr:blipFill>
      <xdr:spPr>
        <a:xfrm>
          <a:off x="27305" y="957602225"/>
          <a:ext cx="2146935" cy="1673225"/>
        </a:xfrm>
        <a:prstGeom prst="rect">
          <a:avLst/>
        </a:prstGeom>
        <a:noFill/>
        <a:ln w="9525">
          <a:noFill/>
        </a:ln>
      </xdr:spPr>
    </xdr:pic>
    <xdr:clientData/>
  </xdr:twoCellAnchor>
  <xdr:twoCellAnchor editAs="oneCell">
    <xdr:from>
      <xdr:col>0</xdr:col>
      <xdr:colOff>52705</xdr:colOff>
      <xdr:row>555</xdr:row>
      <xdr:rowOff>66675</xdr:rowOff>
    </xdr:from>
    <xdr:to>
      <xdr:col>0</xdr:col>
      <xdr:colOff>2136140</xdr:colOff>
      <xdr:row>555</xdr:row>
      <xdr:rowOff>1800860</xdr:rowOff>
    </xdr:to>
    <xdr:pic>
      <xdr:nvPicPr>
        <xdr:cNvPr id="361" name="图片 360">
          <a:extLst>
            <a:ext uri="{FF2B5EF4-FFF2-40B4-BE49-F238E27FC236}">
              <a16:creationId xmlns:a16="http://schemas.microsoft.com/office/drawing/2014/main" id="{00000000-0008-0000-8800-000069010000}"/>
            </a:ext>
          </a:extLst>
        </xdr:cNvPr>
        <xdr:cNvPicPr>
          <a:picLocks noChangeAspect="1"/>
        </xdr:cNvPicPr>
      </xdr:nvPicPr>
      <xdr:blipFill>
        <a:blip xmlns:r="http://schemas.openxmlformats.org/officeDocument/2006/relationships" r:embed="rId179"/>
        <a:stretch>
          <a:fillRect/>
        </a:stretch>
      </xdr:blipFill>
      <xdr:spPr>
        <a:xfrm>
          <a:off x="52705" y="963616945"/>
          <a:ext cx="2083435" cy="1734185"/>
        </a:xfrm>
        <a:prstGeom prst="rect">
          <a:avLst/>
        </a:prstGeom>
        <a:noFill/>
        <a:ln w="9525">
          <a:noFill/>
        </a:ln>
      </xdr:spPr>
    </xdr:pic>
    <xdr:clientData/>
  </xdr:twoCellAnchor>
  <xdr:twoCellAnchor editAs="oneCell">
    <xdr:from>
      <xdr:col>0</xdr:col>
      <xdr:colOff>104775</xdr:colOff>
      <xdr:row>558</xdr:row>
      <xdr:rowOff>128905</xdr:rowOff>
    </xdr:from>
    <xdr:to>
      <xdr:col>0</xdr:col>
      <xdr:colOff>2181860</xdr:colOff>
      <xdr:row>558</xdr:row>
      <xdr:rowOff>1828800</xdr:rowOff>
    </xdr:to>
    <xdr:pic>
      <xdr:nvPicPr>
        <xdr:cNvPr id="362" name="图片 361">
          <a:extLst>
            <a:ext uri="{FF2B5EF4-FFF2-40B4-BE49-F238E27FC236}">
              <a16:creationId xmlns:a16="http://schemas.microsoft.com/office/drawing/2014/main" id="{00000000-0008-0000-8800-00006A010000}"/>
            </a:ext>
          </a:extLst>
        </xdr:cNvPr>
        <xdr:cNvPicPr>
          <a:picLocks noChangeAspect="1"/>
        </xdr:cNvPicPr>
      </xdr:nvPicPr>
      <xdr:blipFill>
        <a:blip xmlns:r="http://schemas.openxmlformats.org/officeDocument/2006/relationships" r:embed="rId179"/>
        <a:stretch>
          <a:fillRect/>
        </a:stretch>
      </xdr:blipFill>
      <xdr:spPr>
        <a:xfrm>
          <a:off x="104775" y="969737075"/>
          <a:ext cx="2077085" cy="1699895"/>
        </a:xfrm>
        <a:prstGeom prst="rect">
          <a:avLst/>
        </a:prstGeom>
        <a:noFill/>
        <a:ln w="9525">
          <a:noFill/>
        </a:ln>
      </xdr:spPr>
    </xdr:pic>
    <xdr:clientData/>
  </xdr:twoCellAnchor>
  <xdr:twoCellAnchor editAs="oneCell">
    <xdr:from>
      <xdr:col>0</xdr:col>
      <xdr:colOff>104775</xdr:colOff>
      <xdr:row>556</xdr:row>
      <xdr:rowOff>116840</xdr:rowOff>
    </xdr:from>
    <xdr:to>
      <xdr:col>0</xdr:col>
      <xdr:colOff>2180590</xdr:colOff>
      <xdr:row>556</xdr:row>
      <xdr:rowOff>1911350</xdr:rowOff>
    </xdr:to>
    <xdr:pic>
      <xdr:nvPicPr>
        <xdr:cNvPr id="363" name="图片 362">
          <a:extLst>
            <a:ext uri="{FF2B5EF4-FFF2-40B4-BE49-F238E27FC236}">
              <a16:creationId xmlns:a16="http://schemas.microsoft.com/office/drawing/2014/main" id="{00000000-0008-0000-8800-00006B010000}"/>
            </a:ext>
          </a:extLst>
        </xdr:cNvPr>
        <xdr:cNvPicPr>
          <a:picLocks noChangeAspect="1"/>
        </xdr:cNvPicPr>
      </xdr:nvPicPr>
      <xdr:blipFill>
        <a:blip xmlns:r="http://schemas.openxmlformats.org/officeDocument/2006/relationships" r:embed="rId180"/>
        <a:stretch>
          <a:fillRect/>
        </a:stretch>
      </xdr:blipFill>
      <xdr:spPr>
        <a:xfrm>
          <a:off x="104775" y="965686410"/>
          <a:ext cx="2075815" cy="1794510"/>
        </a:xfrm>
        <a:prstGeom prst="rect">
          <a:avLst/>
        </a:prstGeom>
        <a:noFill/>
        <a:ln w="9525">
          <a:noFill/>
        </a:ln>
      </xdr:spPr>
    </xdr:pic>
    <xdr:clientData/>
  </xdr:twoCellAnchor>
  <xdr:twoCellAnchor editAs="oneCell">
    <xdr:from>
      <xdr:col>0</xdr:col>
      <xdr:colOff>70485</xdr:colOff>
      <xdr:row>554</xdr:row>
      <xdr:rowOff>134620</xdr:rowOff>
    </xdr:from>
    <xdr:to>
      <xdr:col>0</xdr:col>
      <xdr:colOff>2155825</xdr:colOff>
      <xdr:row>554</xdr:row>
      <xdr:rowOff>1800860</xdr:rowOff>
    </xdr:to>
    <xdr:pic>
      <xdr:nvPicPr>
        <xdr:cNvPr id="364" name="图片 363">
          <a:extLst>
            <a:ext uri="{FF2B5EF4-FFF2-40B4-BE49-F238E27FC236}">
              <a16:creationId xmlns:a16="http://schemas.microsoft.com/office/drawing/2014/main" id="{00000000-0008-0000-8800-00006C010000}"/>
            </a:ext>
          </a:extLst>
        </xdr:cNvPr>
        <xdr:cNvPicPr>
          <a:picLocks noChangeAspect="1"/>
        </xdr:cNvPicPr>
      </xdr:nvPicPr>
      <xdr:blipFill>
        <a:blip xmlns:r="http://schemas.openxmlformats.org/officeDocument/2006/relationships" r:embed="rId181"/>
        <a:stretch>
          <a:fillRect/>
        </a:stretch>
      </xdr:blipFill>
      <xdr:spPr>
        <a:xfrm>
          <a:off x="70485" y="961665590"/>
          <a:ext cx="2085340" cy="1666240"/>
        </a:xfrm>
        <a:prstGeom prst="rect">
          <a:avLst/>
        </a:prstGeom>
        <a:noFill/>
        <a:ln w="9525">
          <a:noFill/>
        </a:ln>
      </xdr:spPr>
    </xdr:pic>
    <xdr:clientData/>
  </xdr:twoCellAnchor>
  <xdr:twoCellAnchor editAs="oneCell">
    <xdr:from>
      <xdr:col>0</xdr:col>
      <xdr:colOff>96520</xdr:colOff>
      <xdr:row>553</xdr:row>
      <xdr:rowOff>120015</xdr:rowOff>
    </xdr:from>
    <xdr:to>
      <xdr:col>0</xdr:col>
      <xdr:colOff>2094230</xdr:colOff>
      <xdr:row>553</xdr:row>
      <xdr:rowOff>1759585</xdr:rowOff>
    </xdr:to>
    <xdr:pic>
      <xdr:nvPicPr>
        <xdr:cNvPr id="365" name="图片 364">
          <a:extLst>
            <a:ext uri="{FF2B5EF4-FFF2-40B4-BE49-F238E27FC236}">
              <a16:creationId xmlns:a16="http://schemas.microsoft.com/office/drawing/2014/main" id="{00000000-0008-0000-8800-00006D010000}"/>
            </a:ext>
          </a:extLst>
        </xdr:cNvPr>
        <xdr:cNvPicPr>
          <a:picLocks noChangeAspect="1"/>
        </xdr:cNvPicPr>
      </xdr:nvPicPr>
      <xdr:blipFill>
        <a:blip xmlns:r="http://schemas.openxmlformats.org/officeDocument/2006/relationships" r:embed="rId180"/>
        <a:stretch>
          <a:fillRect/>
        </a:stretch>
      </xdr:blipFill>
      <xdr:spPr>
        <a:xfrm>
          <a:off x="96520" y="959631685"/>
          <a:ext cx="1997710" cy="1639570"/>
        </a:xfrm>
        <a:prstGeom prst="rect">
          <a:avLst/>
        </a:prstGeom>
        <a:noFill/>
        <a:ln w="9525">
          <a:noFill/>
        </a:ln>
      </xdr:spPr>
    </xdr:pic>
    <xdr:clientData/>
  </xdr:twoCellAnchor>
  <xdr:twoCellAnchor editAs="oneCell">
    <xdr:from>
      <xdr:col>0</xdr:col>
      <xdr:colOff>60960</xdr:colOff>
      <xdr:row>557</xdr:row>
      <xdr:rowOff>113665</xdr:rowOff>
    </xdr:from>
    <xdr:to>
      <xdr:col>0</xdr:col>
      <xdr:colOff>2138680</xdr:colOff>
      <xdr:row>557</xdr:row>
      <xdr:rowOff>1976755</xdr:rowOff>
    </xdr:to>
    <xdr:pic>
      <xdr:nvPicPr>
        <xdr:cNvPr id="366" name="图片 365">
          <a:extLst>
            <a:ext uri="{FF2B5EF4-FFF2-40B4-BE49-F238E27FC236}">
              <a16:creationId xmlns:a16="http://schemas.microsoft.com/office/drawing/2014/main" id="{00000000-0008-0000-8800-00006E010000}"/>
            </a:ext>
          </a:extLst>
        </xdr:cNvPr>
        <xdr:cNvPicPr>
          <a:picLocks noChangeAspect="1"/>
        </xdr:cNvPicPr>
      </xdr:nvPicPr>
      <xdr:blipFill>
        <a:blip xmlns:r="http://schemas.openxmlformats.org/officeDocument/2006/relationships" r:embed="rId182"/>
        <a:stretch>
          <a:fillRect/>
        </a:stretch>
      </xdr:blipFill>
      <xdr:spPr>
        <a:xfrm>
          <a:off x="60960" y="967702535"/>
          <a:ext cx="2077720" cy="1863090"/>
        </a:xfrm>
        <a:prstGeom prst="rect">
          <a:avLst/>
        </a:prstGeom>
        <a:noFill/>
        <a:ln w="9525">
          <a:noFill/>
        </a:ln>
      </xdr:spPr>
    </xdr:pic>
    <xdr:clientData/>
  </xdr:twoCellAnchor>
  <xdr:twoCellAnchor editAs="oneCell">
    <xdr:from>
      <xdr:col>0</xdr:col>
      <xdr:colOff>31115</xdr:colOff>
      <xdr:row>560</xdr:row>
      <xdr:rowOff>53340</xdr:rowOff>
    </xdr:from>
    <xdr:to>
      <xdr:col>0</xdr:col>
      <xdr:colOff>2139950</xdr:colOff>
      <xdr:row>560</xdr:row>
      <xdr:rowOff>1916430</xdr:rowOff>
    </xdr:to>
    <xdr:pic>
      <xdr:nvPicPr>
        <xdr:cNvPr id="400" name="图片 399">
          <a:extLst>
            <a:ext uri="{FF2B5EF4-FFF2-40B4-BE49-F238E27FC236}">
              <a16:creationId xmlns:a16="http://schemas.microsoft.com/office/drawing/2014/main" id="{00000000-0008-0000-8800-000090010000}"/>
            </a:ext>
          </a:extLst>
        </xdr:cNvPr>
        <xdr:cNvPicPr>
          <a:picLocks noChangeAspect="1"/>
        </xdr:cNvPicPr>
      </xdr:nvPicPr>
      <xdr:blipFill>
        <a:blip xmlns:r="http://schemas.openxmlformats.org/officeDocument/2006/relationships" r:embed="rId183"/>
        <a:stretch>
          <a:fillRect/>
        </a:stretch>
      </xdr:blipFill>
      <xdr:spPr>
        <a:xfrm>
          <a:off x="31115" y="973700110"/>
          <a:ext cx="2108835" cy="1863090"/>
        </a:xfrm>
        <a:prstGeom prst="rect">
          <a:avLst/>
        </a:prstGeom>
        <a:noFill/>
        <a:ln w="9525">
          <a:noFill/>
        </a:ln>
      </xdr:spPr>
    </xdr:pic>
    <xdr:clientData/>
  </xdr:twoCellAnchor>
  <xdr:twoCellAnchor editAs="oneCell">
    <xdr:from>
      <xdr:col>0</xdr:col>
      <xdr:colOff>40005</xdr:colOff>
      <xdr:row>561</xdr:row>
      <xdr:rowOff>80010</xdr:rowOff>
    </xdr:from>
    <xdr:to>
      <xdr:col>0</xdr:col>
      <xdr:colOff>2114550</xdr:colOff>
      <xdr:row>561</xdr:row>
      <xdr:rowOff>1979295</xdr:rowOff>
    </xdr:to>
    <xdr:pic>
      <xdr:nvPicPr>
        <xdr:cNvPr id="401" name="图片 400">
          <a:extLst>
            <a:ext uri="{FF2B5EF4-FFF2-40B4-BE49-F238E27FC236}">
              <a16:creationId xmlns:a16="http://schemas.microsoft.com/office/drawing/2014/main" id="{00000000-0008-0000-8800-000091010000}"/>
            </a:ext>
          </a:extLst>
        </xdr:cNvPr>
        <xdr:cNvPicPr>
          <a:picLocks noChangeAspect="1"/>
        </xdr:cNvPicPr>
      </xdr:nvPicPr>
      <xdr:blipFill>
        <a:blip xmlns:r="http://schemas.openxmlformats.org/officeDocument/2006/relationships" r:embed="rId184"/>
        <a:stretch>
          <a:fillRect/>
        </a:stretch>
      </xdr:blipFill>
      <xdr:spPr>
        <a:xfrm>
          <a:off x="40005" y="975746080"/>
          <a:ext cx="2074545" cy="1899285"/>
        </a:xfrm>
        <a:prstGeom prst="rect">
          <a:avLst/>
        </a:prstGeom>
        <a:noFill/>
        <a:ln w="9525">
          <a:noFill/>
        </a:ln>
      </xdr:spPr>
    </xdr:pic>
    <xdr:clientData/>
  </xdr:twoCellAnchor>
  <xdr:twoCellAnchor editAs="oneCell">
    <xdr:from>
      <xdr:col>0</xdr:col>
      <xdr:colOff>55245</xdr:colOff>
      <xdr:row>559</xdr:row>
      <xdr:rowOff>65405</xdr:rowOff>
    </xdr:from>
    <xdr:to>
      <xdr:col>0</xdr:col>
      <xdr:colOff>2148205</xdr:colOff>
      <xdr:row>559</xdr:row>
      <xdr:rowOff>1979295</xdr:rowOff>
    </xdr:to>
    <xdr:pic>
      <xdr:nvPicPr>
        <xdr:cNvPr id="402" name="图片 401">
          <a:extLst>
            <a:ext uri="{FF2B5EF4-FFF2-40B4-BE49-F238E27FC236}">
              <a16:creationId xmlns:a16="http://schemas.microsoft.com/office/drawing/2014/main" id="{00000000-0008-0000-8800-000092010000}"/>
            </a:ext>
          </a:extLst>
        </xdr:cNvPr>
        <xdr:cNvPicPr>
          <a:picLocks noChangeAspect="1"/>
        </xdr:cNvPicPr>
      </xdr:nvPicPr>
      <xdr:blipFill>
        <a:blip xmlns:r="http://schemas.openxmlformats.org/officeDocument/2006/relationships" r:embed="rId185"/>
        <a:stretch>
          <a:fillRect/>
        </a:stretch>
      </xdr:blipFill>
      <xdr:spPr>
        <a:xfrm>
          <a:off x="55245" y="971692875"/>
          <a:ext cx="2092960" cy="1913890"/>
        </a:xfrm>
        <a:prstGeom prst="rect">
          <a:avLst/>
        </a:prstGeom>
        <a:noFill/>
        <a:ln w="9525">
          <a:noFill/>
        </a:ln>
      </xdr:spPr>
    </xdr:pic>
    <xdr:clientData/>
  </xdr:twoCellAnchor>
  <xdr:twoCellAnchor editAs="oneCell">
    <xdr:from>
      <xdr:col>0</xdr:col>
      <xdr:colOff>18415</xdr:colOff>
      <xdr:row>562</xdr:row>
      <xdr:rowOff>74930</xdr:rowOff>
    </xdr:from>
    <xdr:to>
      <xdr:col>0</xdr:col>
      <xdr:colOff>2101850</xdr:colOff>
      <xdr:row>562</xdr:row>
      <xdr:rowOff>1878330</xdr:rowOff>
    </xdr:to>
    <xdr:pic>
      <xdr:nvPicPr>
        <xdr:cNvPr id="403" name="图片 402">
          <a:extLst>
            <a:ext uri="{FF2B5EF4-FFF2-40B4-BE49-F238E27FC236}">
              <a16:creationId xmlns:a16="http://schemas.microsoft.com/office/drawing/2014/main" id="{00000000-0008-0000-8800-000093010000}"/>
            </a:ext>
          </a:extLst>
        </xdr:cNvPr>
        <xdr:cNvPicPr>
          <a:picLocks noChangeAspect="1"/>
        </xdr:cNvPicPr>
      </xdr:nvPicPr>
      <xdr:blipFill>
        <a:blip xmlns:r="http://schemas.openxmlformats.org/officeDocument/2006/relationships" r:embed="rId186"/>
        <a:stretch>
          <a:fillRect/>
        </a:stretch>
      </xdr:blipFill>
      <xdr:spPr>
        <a:xfrm>
          <a:off x="18415" y="977760300"/>
          <a:ext cx="2083435" cy="1803400"/>
        </a:xfrm>
        <a:prstGeom prst="rect">
          <a:avLst/>
        </a:prstGeom>
        <a:noFill/>
        <a:ln w="9525">
          <a:noFill/>
        </a:ln>
      </xdr:spPr>
    </xdr:pic>
    <xdr:clientData/>
  </xdr:twoCellAnchor>
  <xdr:twoCellAnchor editAs="oneCell">
    <xdr:from>
      <xdr:col>0</xdr:col>
      <xdr:colOff>18415</xdr:colOff>
      <xdr:row>563</xdr:row>
      <xdr:rowOff>68580</xdr:rowOff>
    </xdr:from>
    <xdr:to>
      <xdr:col>0</xdr:col>
      <xdr:colOff>2102485</xdr:colOff>
      <xdr:row>563</xdr:row>
      <xdr:rowOff>1878330</xdr:rowOff>
    </xdr:to>
    <xdr:pic>
      <xdr:nvPicPr>
        <xdr:cNvPr id="404" name="图片 403">
          <a:extLst>
            <a:ext uri="{FF2B5EF4-FFF2-40B4-BE49-F238E27FC236}">
              <a16:creationId xmlns:a16="http://schemas.microsoft.com/office/drawing/2014/main" id="{00000000-0008-0000-8800-000094010000}"/>
            </a:ext>
          </a:extLst>
        </xdr:cNvPr>
        <xdr:cNvPicPr>
          <a:picLocks noChangeAspect="1"/>
        </xdr:cNvPicPr>
      </xdr:nvPicPr>
      <xdr:blipFill>
        <a:blip xmlns:r="http://schemas.openxmlformats.org/officeDocument/2006/relationships" r:embed="rId187"/>
        <a:stretch>
          <a:fillRect/>
        </a:stretch>
      </xdr:blipFill>
      <xdr:spPr>
        <a:xfrm>
          <a:off x="18415" y="979773250"/>
          <a:ext cx="2084070" cy="1809750"/>
        </a:xfrm>
        <a:prstGeom prst="rect">
          <a:avLst/>
        </a:prstGeom>
        <a:noFill/>
        <a:ln w="9525">
          <a:noFill/>
        </a:ln>
      </xdr:spPr>
    </xdr:pic>
    <xdr:clientData/>
  </xdr:twoCellAnchor>
  <xdr:twoCellAnchor editAs="oneCell">
    <xdr:from>
      <xdr:col>0</xdr:col>
      <xdr:colOff>11430</xdr:colOff>
      <xdr:row>564</xdr:row>
      <xdr:rowOff>60960</xdr:rowOff>
    </xdr:from>
    <xdr:to>
      <xdr:col>0</xdr:col>
      <xdr:colOff>2146300</xdr:colOff>
      <xdr:row>564</xdr:row>
      <xdr:rowOff>1931035</xdr:rowOff>
    </xdr:to>
    <xdr:pic>
      <xdr:nvPicPr>
        <xdr:cNvPr id="405" name="图片 404">
          <a:extLst>
            <a:ext uri="{FF2B5EF4-FFF2-40B4-BE49-F238E27FC236}">
              <a16:creationId xmlns:a16="http://schemas.microsoft.com/office/drawing/2014/main" id="{00000000-0008-0000-8800-000095010000}"/>
            </a:ext>
          </a:extLst>
        </xdr:cNvPr>
        <xdr:cNvPicPr>
          <a:picLocks noChangeAspect="1"/>
        </xdr:cNvPicPr>
      </xdr:nvPicPr>
      <xdr:blipFill>
        <a:blip xmlns:r="http://schemas.openxmlformats.org/officeDocument/2006/relationships" r:embed="rId188"/>
        <a:stretch>
          <a:fillRect/>
        </a:stretch>
      </xdr:blipFill>
      <xdr:spPr>
        <a:xfrm>
          <a:off x="11430" y="981784930"/>
          <a:ext cx="2134870" cy="1870075"/>
        </a:xfrm>
        <a:prstGeom prst="rect">
          <a:avLst/>
        </a:prstGeom>
        <a:noFill/>
        <a:ln w="9525">
          <a:noFill/>
        </a:ln>
      </xdr:spPr>
    </xdr:pic>
    <xdr:clientData/>
  </xdr:twoCellAnchor>
  <xdr:twoCellAnchor editAs="oneCell">
    <xdr:from>
      <xdr:col>0</xdr:col>
      <xdr:colOff>57150</xdr:colOff>
      <xdr:row>565</xdr:row>
      <xdr:rowOff>62865</xdr:rowOff>
    </xdr:from>
    <xdr:to>
      <xdr:col>0</xdr:col>
      <xdr:colOff>2131695</xdr:colOff>
      <xdr:row>565</xdr:row>
      <xdr:rowOff>1969135</xdr:rowOff>
    </xdr:to>
    <xdr:pic>
      <xdr:nvPicPr>
        <xdr:cNvPr id="406" name="图片 405">
          <a:extLst>
            <a:ext uri="{FF2B5EF4-FFF2-40B4-BE49-F238E27FC236}">
              <a16:creationId xmlns:a16="http://schemas.microsoft.com/office/drawing/2014/main" id="{00000000-0008-0000-8800-000096010000}"/>
            </a:ext>
          </a:extLst>
        </xdr:cNvPr>
        <xdr:cNvPicPr>
          <a:picLocks noChangeAspect="1"/>
        </xdr:cNvPicPr>
      </xdr:nvPicPr>
      <xdr:blipFill>
        <a:blip xmlns:r="http://schemas.openxmlformats.org/officeDocument/2006/relationships" r:embed="rId189"/>
        <a:stretch>
          <a:fillRect/>
        </a:stretch>
      </xdr:blipFill>
      <xdr:spPr>
        <a:xfrm>
          <a:off x="57150" y="983806135"/>
          <a:ext cx="2074545" cy="1906270"/>
        </a:xfrm>
        <a:prstGeom prst="rect">
          <a:avLst/>
        </a:prstGeom>
        <a:noFill/>
        <a:ln w="9525">
          <a:noFill/>
        </a:ln>
      </xdr:spPr>
    </xdr:pic>
    <xdr:clientData/>
  </xdr:twoCellAnchor>
  <xdr:twoCellAnchor editAs="oneCell">
    <xdr:from>
      <xdr:col>0</xdr:col>
      <xdr:colOff>76200</xdr:colOff>
      <xdr:row>566</xdr:row>
      <xdr:rowOff>33655</xdr:rowOff>
    </xdr:from>
    <xdr:to>
      <xdr:col>0</xdr:col>
      <xdr:colOff>2108200</xdr:colOff>
      <xdr:row>566</xdr:row>
      <xdr:rowOff>1939925</xdr:rowOff>
    </xdr:to>
    <xdr:pic>
      <xdr:nvPicPr>
        <xdr:cNvPr id="407" name="图片 406">
          <a:extLst>
            <a:ext uri="{FF2B5EF4-FFF2-40B4-BE49-F238E27FC236}">
              <a16:creationId xmlns:a16="http://schemas.microsoft.com/office/drawing/2014/main" id="{00000000-0008-0000-8800-000097010000}"/>
            </a:ext>
          </a:extLst>
        </xdr:cNvPr>
        <xdr:cNvPicPr>
          <a:picLocks noChangeAspect="1"/>
        </xdr:cNvPicPr>
      </xdr:nvPicPr>
      <xdr:blipFill>
        <a:blip xmlns:r="http://schemas.openxmlformats.org/officeDocument/2006/relationships" r:embed="rId190"/>
        <a:stretch>
          <a:fillRect/>
        </a:stretch>
      </xdr:blipFill>
      <xdr:spPr>
        <a:xfrm>
          <a:off x="76200" y="985796225"/>
          <a:ext cx="2032000" cy="1906270"/>
        </a:xfrm>
        <a:prstGeom prst="rect">
          <a:avLst/>
        </a:prstGeom>
        <a:noFill/>
        <a:ln w="9525">
          <a:noFill/>
        </a:ln>
      </xdr:spPr>
    </xdr:pic>
    <xdr:clientData/>
  </xdr:twoCellAnchor>
  <xdr:twoCellAnchor editAs="oneCell">
    <xdr:from>
      <xdr:col>0</xdr:col>
      <xdr:colOff>9525</xdr:colOff>
      <xdr:row>567</xdr:row>
      <xdr:rowOff>43180</xdr:rowOff>
    </xdr:from>
    <xdr:to>
      <xdr:col>0</xdr:col>
      <xdr:colOff>2155825</xdr:colOff>
      <xdr:row>567</xdr:row>
      <xdr:rowOff>1967865</xdr:rowOff>
    </xdr:to>
    <xdr:pic>
      <xdr:nvPicPr>
        <xdr:cNvPr id="408" name="图片 407">
          <a:extLst>
            <a:ext uri="{FF2B5EF4-FFF2-40B4-BE49-F238E27FC236}">
              <a16:creationId xmlns:a16="http://schemas.microsoft.com/office/drawing/2014/main" id="{00000000-0008-0000-8800-000098010000}"/>
            </a:ext>
          </a:extLst>
        </xdr:cNvPr>
        <xdr:cNvPicPr>
          <a:picLocks noChangeAspect="1"/>
        </xdr:cNvPicPr>
      </xdr:nvPicPr>
      <xdr:blipFill>
        <a:blip xmlns:r="http://schemas.openxmlformats.org/officeDocument/2006/relationships" r:embed="rId191"/>
        <a:stretch>
          <a:fillRect/>
        </a:stretch>
      </xdr:blipFill>
      <xdr:spPr>
        <a:xfrm>
          <a:off x="9525" y="987825050"/>
          <a:ext cx="2146300" cy="1924685"/>
        </a:xfrm>
        <a:prstGeom prst="rect">
          <a:avLst/>
        </a:prstGeom>
        <a:noFill/>
        <a:ln w="9525">
          <a:noFill/>
        </a:ln>
      </xdr:spPr>
    </xdr:pic>
    <xdr:clientData/>
  </xdr:twoCellAnchor>
  <xdr:twoCellAnchor editAs="oneCell">
    <xdr:from>
      <xdr:col>0</xdr:col>
      <xdr:colOff>38100</xdr:colOff>
      <xdr:row>568</xdr:row>
      <xdr:rowOff>81915</xdr:rowOff>
    </xdr:from>
    <xdr:to>
      <xdr:col>0</xdr:col>
      <xdr:colOff>2173605</xdr:colOff>
      <xdr:row>568</xdr:row>
      <xdr:rowOff>1979930</xdr:rowOff>
    </xdr:to>
    <xdr:pic>
      <xdr:nvPicPr>
        <xdr:cNvPr id="416" name="图片 415">
          <a:extLst>
            <a:ext uri="{FF2B5EF4-FFF2-40B4-BE49-F238E27FC236}">
              <a16:creationId xmlns:a16="http://schemas.microsoft.com/office/drawing/2014/main" id="{00000000-0008-0000-8800-0000A0010000}"/>
            </a:ext>
          </a:extLst>
        </xdr:cNvPr>
        <xdr:cNvPicPr>
          <a:picLocks noChangeAspect="1"/>
        </xdr:cNvPicPr>
      </xdr:nvPicPr>
      <xdr:blipFill>
        <a:blip xmlns:r="http://schemas.openxmlformats.org/officeDocument/2006/relationships" r:embed="rId192"/>
        <a:stretch>
          <a:fillRect/>
        </a:stretch>
      </xdr:blipFill>
      <xdr:spPr>
        <a:xfrm>
          <a:off x="38100" y="989883085"/>
          <a:ext cx="2135505" cy="1898015"/>
        </a:xfrm>
        <a:prstGeom prst="rect">
          <a:avLst/>
        </a:prstGeom>
        <a:noFill/>
        <a:ln w="9525">
          <a:noFill/>
        </a:ln>
      </xdr:spPr>
    </xdr:pic>
    <xdr:clientData/>
  </xdr:twoCellAnchor>
  <xdr:twoCellAnchor editAs="oneCell">
    <xdr:from>
      <xdr:col>0</xdr:col>
      <xdr:colOff>67945</xdr:colOff>
      <xdr:row>569</xdr:row>
      <xdr:rowOff>41910</xdr:rowOff>
    </xdr:from>
    <xdr:to>
      <xdr:col>0</xdr:col>
      <xdr:colOff>2108835</xdr:colOff>
      <xdr:row>569</xdr:row>
      <xdr:rowOff>1967230</xdr:rowOff>
    </xdr:to>
    <xdr:pic>
      <xdr:nvPicPr>
        <xdr:cNvPr id="417" name="图片 416">
          <a:extLst>
            <a:ext uri="{FF2B5EF4-FFF2-40B4-BE49-F238E27FC236}">
              <a16:creationId xmlns:a16="http://schemas.microsoft.com/office/drawing/2014/main" id="{00000000-0008-0000-8800-0000A1010000}"/>
            </a:ext>
          </a:extLst>
        </xdr:cNvPr>
        <xdr:cNvPicPr>
          <a:picLocks noChangeAspect="1"/>
        </xdr:cNvPicPr>
      </xdr:nvPicPr>
      <xdr:blipFill>
        <a:blip xmlns:r="http://schemas.openxmlformats.org/officeDocument/2006/relationships" r:embed="rId193"/>
        <a:stretch>
          <a:fillRect/>
        </a:stretch>
      </xdr:blipFill>
      <xdr:spPr>
        <a:xfrm>
          <a:off x="67945" y="991862380"/>
          <a:ext cx="2040890" cy="1925320"/>
        </a:xfrm>
        <a:prstGeom prst="rect">
          <a:avLst/>
        </a:prstGeom>
        <a:noFill/>
        <a:ln w="9525">
          <a:noFill/>
        </a:ln>
      </xdr:spPr>
    </xdr:pic>
    <xdr:clientData/>
  </xdr:twoCellAnchor>
  <xdr:twoCellAnchor editAs="oneCell">
    <xdr:from>
      <xdr:col>0</xdr:col>
      <xdr:colOff>44450</xdr:colOff>
      <xdr:row>570</xdr:row>
      <xdr:rowOff>68580</xdr:rowOff>
    </xdr:from>
    <xdr:to>
      <xdr:col>0</xdr:col>
      <xdr:colOff>2137410</xdr:colOff>
      <xdr:row>570</xdr:row>
      <xdr:rowOff>1975485</xdr:rowOff>
    </xdr:to>
    <xdr:pic>
      <xdr:nvPicPr>
        <xdr:cNvPr id="418" name="图片 417">
          <a:extLst>
            <a:ext uri="{FF2B5EF4-FFF2-40B4-BE49-F238E27FC236}">
              <a16:creationId xmlns:a16="http://schemas.microsoft.com/office/drawing/2014/main" id="{00000000-0008-0000-8800-0000A2010000}"/>
            </a:ext>
          </a:extLst>
        </xdr:cNvPr>
        <xdr:cNvPicPr>
          <a:picLocks noChangeAspect="1"/>
        </xdr:cNvPicPr>
      </xdr:nvPicPr>
      <xdr:blipFill>
        <a:blip xmlns:r="http://schemas.openxmlformats.org/officeDocument/2006/relationships" r:embed="rId194"/>
        <a:stretch>
          <a:fillRect/>
        </a:stretch>
      </xdr:blipFill>
      <xdr:spPr>
        <a:xfrm>
          <a:off x="44450" y="993908350"/>
          <a:ext cx="2092960" cy="1906905"/>
        </a:xfrm>
        <a:prstGeom prst="rect">
          <a:avLst/>
        </a:prstGeom>
        <a:noFill/>
        <a:ln w="9525">
          <a:noFill/>
        </a:ln>
      </xdr:spPr>
    </xdr:pic>
    <xdr:clientData/>
  </xdr:twoCellAnchor>
  <xdr:twoCellAnchor editAs="oneCell">
    <xdr:from>
      <xdr:col>0</xdr:col>
      <xdr:colOff>88265</xdr:colOff>
      <xdr:row>573</xdr:row>
      <xdr:rowOff>62865</xdr:rowOff>
    </xdr:from>
    <xdr:to>
      <xdr:col>0</xdr:col>
      <xdr:colOff>2155190</xdr:colOff>
      <xdr:row>573</xdr:row>
      <xdr:rowOff>1891030</xdr:rowOff>
    </xdr:to>
    <xdr:pic>
      <xdr:nvPicPr>
        <xdr:cNvPr id="419" name="图片 418">
          <a:extLst>
            <a:ext uri="{FF2B5EF4-FFF2-40B4-BE49-F238E27FC236}">
              <a16:creationId xmlns:a16="http://schemas.microsoft.com/office/drawing/2014/main" id="{00000000-0008-0000-8800-0000A3010000}"/>
            </a:ext>
          </a:extLst>
        </xdr:cNvPr>
        <xdr:cNvPicPr>
          <a:picLocks noChangeAspect="1"/>
        </xdr:cNvPicPr>
      </xdr:nvPicPr>
      <xdr:blipFill>
        <a:blip xmlns:r="http://schemas.openxmlformats.org/officeDocument/2006/relationships" r:embed="rId195"/>
        <a:stretch>
          <a:fillRect/>
        </a:stretch>
      </xdr:blipFill>
      <xdr:spPr>
        <a:xfrm>
          <a:off x="88265" y="999960535"/>
          <a:ext cx="2066925" cy="1828165"/>
        </a:xfrm>
        <a:prstGeom prst="rect">
          <a:avLst/>
        </a:prstGeom>
        <a:noFill/>
        <a:ln w="9525">
          <a:noFill/>
        </a:ln>
      </xdr:spPr>
    </xdr:pic>
    <xdr:clientData/>
  </xdr:twoCellAnchor>
  <xdr:twoCellAnchor editAs="oneCell">
    <xdr:from>
      <xdr:col>0</xdr:col>
      <xdr:colOff>31115</xdr:colOff>
      <xdr:row>571</xdr:row>
      <xdr:rowOff>56515</xdr:rowOff>
    </xdr:from>
    <xdr:to>
      <xdr:col>0</xdr:col>
      <xdr:colOff>2140585</xdr:colOff>
      <xdr:row>571</xdr:row>
      <xdr:rowOff>1858645</xdr:rowOff>
    </xdr:to>
    <xdr:pic>
      <xdr:nvPicPr>
        <xdr:cNvPr id="420" name="图片 419">
          <a:extLst>
            <a:ext uri="{FF2B5EF4-FFF2-40B4-BE49-F238E27FC236}">
              <a16:creationId xmlns:a16="http://schemas.microsoft.com/office/drawing/2014/main" id="{00000000-0008-0000-8800-0000A4010000}"/>
            </a:ext>
          </a:extLst>
        </xdr:cNvPr>
        <xdr:cNvPicPr>
          <a:picLocks noChangeAspect="1"/>
        </xdr:cNvPicPr>
      </xdr:nvPicPr>
      <xdr:blipFill>
        <a:blip xmlns:r="http://schemas.openxmlformats.org/officeDocument/2006/relationships" r:embed="rId196"/>
        <a:stretch>
          <a:fillRect/>
        </a:stretch>
      </xdr:blipFill>
      <xdr:spPr>
        <a:xfrm>
          <a:off x="31115" y="995915585"/>
          <a:ext cx="2109470" cy="1802130"/>
        </a:xfrm>
        <a:prstGeom prst="rect">
          <a:avLst/>
        </a:prstGeom>
        <a:noFill/>
        <a:ln w="9525">
          <a:noFill/>
        </a:ln>
      </xdr:spPr>
    </xdr:pic>
    <xdr:clientData/>
  </xdr:twoCellAnchor>
  <xdr:twoCellAnchor editAs="oneCell">
    <xdr:from>
      <xdr:col>0</xdr:col>
      <xdr:colOff>32385</xdr:colOff>
      <xdr:row>572</xdr:row>
      <xdr:rowOff>51435</xdr:rowOff>
    </xdr:from>
    <xdr:to>
      <xdr:col>0</xdr:col>
      <xdr:colOff>2124075</xdr:colOff>
      <xdr:row>572</xdr:row>
      <xdr:rowOff>1863090</xdr:rowOff>
    </xdr:to>
    <xdr:pic>
      <xdr:nvPicPr>
        <xdr:cNvPr id="421" name="图片 420">
          <a:extLst>
            <a:ext uri="{FF2B5EF4-FFF2-40B4-BE49-F238E27FC236}">
              <a16:creationId xmlns:a16="http://schemas.microsoft.com/office/drawing/2014/main" id="{00000000-0008-0000-8800-0000A5010000}"/>
            </a:ext>
          </a:extLst>
        </xdr:cNvPr>
        <xdr:cNvPicPr>
          <a:picLocks noChangeAspect="1"/>
        </xdr:cNvPicPr>
      </xdr:nvPicPr>
      <xdr:blipFill>
        <a:blip xmlns:r="http://schemas.openxmlformats.org/officeDocument/2006/relationships" r:embed="rId197"/>
        <a:stretch>
          <a:fillRect/>
        </a:stretch>
      </xdr:blipFill>
      <xdr:spPr>
        <a:xfrm>
          <a:off x="32385" y="997929805"/>
          <a:ext cx="2091690" cy="1811655"/>
        </a:xfrm>
        <a:prstGeom prst="rect">
          <a:avLst/>
        </a:prstGeom>
        <a:noFill/>
        <a:ln w="9525">
          <a:noFill/>
        </a:ln>
      </xdr:spPr>
    </xdr:pic>
    <xdr:clientData/>
  </xdr:twoCellAnchor>
  <xdr:twoCellAnchor editAs="oneCell">
    <xdr:from>
      <xdr:col>0</xdr:col>
      <xdr:colOff>87630</xdr:colOff>
      <xdr:row>574</xdr:row>
      <xdr:rowOff>57150</xdr:rowOff>
    </xdr:from>
    <xdr:to>
      <xdr:col>0</xdr:col>
      <xdr:colOff>2120900</xdr:colOff>
      <xdr:row>574</xdr:row>
      <xdr:rowOff>1946275</xdr:rowOff>
    </xdr:to>
    <xdr:pic>
      <xdr:nvPicPr>
        <xdr:cNvPr id="422" name="图片 421">
          <a:extLst>
            <a:ext uri="{FF2B5EF4-FFF2-40B4-BE49-F238E27FC236}">
              <a16:creationId xmlns:a16="http://schemas.microsoft.com/office/drawing/2014/main" id="{00000000-0008-0000-8800-0000A6010000}"/>
            </a:ext>
          </a:extLst>
        </xdr:cNvPr>
        <xdr:cNvPicPr>
          <a:picLocks noChangeAspect="1"/>
        </xdr:cNvPicPr>
      </xdr:nvPicPr>
      <xdr:blipFill>
        <a:blip xmlns:r="http://schemas.openxmlformats.org/officeDocument/2006/relationships" r:embed="rId198"/>
        <a:stretch>
          <a:fillRect/>
        </a:stretch>
      </xdr:blipFill>
      <xdr:spPr>
        <a:xfrm>
          <a:off x="87630" y="1001974120"/>
          <a:ext cx="2033270" cy="1889125"/>
        </a:xfrm>
        <a:prstGeom prst="rect">
          <a:avLst/>
        </a:prstGeom>
        <a:noFill/>
        <a:ln w="9525">
          <a:noFill/>
        </a:ln>
      </xdr:spPr>
    </xdr:pic>
    <xdr:clientData/>
  </xdr:twoCellAnchor>
  <xdr:twoCellAnchor editAs="oneCell">
    <xdr:from>
      <xdr:col>0</xdr:col>
      <xdr:colOff>61595</xdr:colOff>
      <xdr:row>575</xdr:row>
      <xdr:rowOff>99060</xdr:rowOff>
    </xdr:from>
    <xdr:to>
      <xdr:col>0</xdr:col>
      <xdr:colOff>2181860</xdr:colOff>
      <xdr:row>575</xdr:row>
      <xdr:rowOff>1979930</xdr:rowOff>
    </xdr:to>
    <xdr:pic>
      <xdr:nvPicPr>
        <xdr:cNvPr id="423" name="图片 422">
          <a:extLst>
            <a:ext uri="{FF2B5EF4-FFF2-40B4-BE49-F238E27FC236}">
              <a16:creationId xmlns:a16="http://schemas.microsoft.com/office/drawing/2014/main" id="{00000000-0008-0000-8800-0000A7010000}"/>
            </a:ext>
          </a:extLst>
        </xdr:cNvPr>
        <xdr:cNvPicPr>
          <a:picLocks noChangeAspect="1"/>
        </xdr:cNvPicPr>
      </xdr:nvPicPr>
      <xdr:blipFill>
        <a:blip xmlns:r="http://schemas.openxmlformats.org/officeDocument/2006/relationships" r:embed="rId199"/>
        <a:stretch>
          <a:fillRect/>
        </a:stretch>
      </xdr:blipFill>
      <xdr:spPr>
        <a:xfrm>
          <a:off x="61595" y="1004035330"/>
          <a:ext cx="2120265" cy="1880870"/>
        </a:xfrm>
        <a:prstGeom prst="rect">
          <a:avLst/>
        </a:prstGeom>
        <a:noFill/>
        <a:ln w="9525">
          <a:noFill/>
        </a:ln>
      </xdr:spPr>
    </xdr:pic>
    <xdr:clientData/>
  </xdr:twoCellAnchor>
  <xdr:twoCellAnchor editAs="oneCell">
    <xdr:from>
      <xdr:col>0</xdr:col>
      <xdr:colOff>35560</xdr:colOff>
      <xdr:row>576</xdr:row>
      <xdr:rowOff>48895</xdr:rowOff>
    </xdr:from>
    <xdr:to>
      <xdr:col>0</xdr:col>
      <xdr:colOff>2127250</xdr:colOff>
      <xdr:row>576</xdr:row>
      <xdr:rowOff>1946910</xdr:rowOff>
    </xdr:to>
    <xdr:pic>
      <xdr:nvPicPr>
        <xdr:cNvPr id="424" name="图片 423">
          <a:extLst>
            <a:ext uri="{FF2B5EF4-FFF2-40B4-BE49-F238E27FC236}">
              <a16:creationId xmlns:a16="http://schemas.microsoft.com/office/drawing/2014/main" id="{00000000-0008-0000-8800-0000A8010000}"/>
            </a:ext>
          </a:extLst>
        </xdr:cNvPr>
        <xdr:cNvPicPr>
          <a:picLocks noChangeAspect="1"/>
        </xdr:cNvPicPr>
      </xdr:nvPicPr>
      <xdr:blipFill>
        <a:blip xmlns:r="http://schemas.openxmlformats.org/officeDocument/2006/relationships" r:embed="rId200"/>
        <a:stretch>
          <a:fillRect/>
        </a:stretch>
      </xdr:blipFill>
      <xdr:spPr>
        <a:xfrm>
          <a:off x="35560" y="1006004465"/>
          <a:ext cx="2091690" cy="1898015"/>
        </a:xfrm>
        <a:prstGeom prst="rect">
          <a:avLst/>
        </a:prstGeom>
        <a:noFill/>
        <a:ln w="9525">
          <a:noFill/>
        </a:ln>
      </xdr:spPr>
    </xdr:pic>
    <xdr:clientData/>
  </xdr:twoCellAnchor>
  <xdr:twoCellAnchor editAs="oneCell">
    <xdr:from>
      <xdr:col>0</xdr:col>
      <xdr:colOff>60960</xdr:colOff>
      <xdr:row>577</xdr:row>
      <xdr:rowOff>73660</xdr:rowOff>
    </xdr:from>
    <xdr:to>
      <xdr:col>0</xdr:col>
      <xdr:colOff>2094865</xdr:colOff>
      <xdr:row>577</xdr:row>
      <xdr:rowOff>1971675</xdr:rowOff>
    </xdr:to>
    <xdr:pic>
      <xdr:nvPicPr>
        <xdr:cNvPr id="425" name="图片 424">
          <a:extLst>
            <a:ext uri="{FF2B5EF4-FFF2-40B4-BE49-F238E27FC236}">
              <a16:creationId xmlns:a16="http://schemas.microsoft.com/office/drawing/2014/main" id="{00000000-0008-0000-8800-0000A9010000}"/>
            </a:ext>
          </a:extLst>
        </xdr:cNvPr>
        <xdr:cNvPicPr>
          <a:picLocks noChangeAspect="1"/>
        </xdr:cNvPicPr>
      </xdr:nvPicPr>
      <xdr:blipFill>
        <a:blip xmlns:r="http://schemas.openxmlformats.org/officeDocument/2006/relationships" r:embed="rId201"/>
        <a:stretch>
          <a:fillRect/>
        </a:stretch>
      </xdr:blipFill>
      <xdr:spPr>
        <a:xfrm>
          <a:off x="60960" y="1008048530"/>
          <a:ext cx="2033905" cy="1898015"/>
        </a:xfrm>
        <a:prstGeom prst="rect">
          <a:avLst/>
        </a:prstGeom>
        <a:noFill/>
        <a:ln w="9525">
          <a:noFill/>
        </a:ln>
      </xdr:spPr>
    </xdr:pic>
    <xdr:clientData/>
  </xdr:twoCellAnchor>
  <xdr:twoCellAnchor editAs="oneCell">
    <xdr:from>
      <xdr:col>0</xdr:col>
      <xdr:colOff>78740</xdr:colOff>
      <xdr:row>578</xdr:row>
      <xdr:rowOff>78105</xdr:rowOff>
    </xdr:from>
    <xdr:to>
      <xdr:col>0</xdr:col>
      <xdr:colOff>2120265</xdr:colOff>
      <xdr:row>578</xdr:row>
      <xdr:rowOff>1925320</xdr:rowOff>
    </xdr:to>
    <xdr:pic>
      <xdr:nvPicPr>
        <xdr:cNvPr id="426" name="图片 425">
          <a:extLst>
            <a:ext uri="{FF2B5EF4-FFF2-40B4-BE49-F238E27FC236}">
              <a16:creationId xmlns:a16="http://schemas.microsoft.com/office/drawing/2014/main" id="{00000000-0008-0000-8800-0000AA010000}"/>
            </a:ext>
          </a:extLst>
        </xdr:cNvPr>
        <xdr:cNvPicPr>
          <a:picLocks noChangeAspect="1"/>
        </xdr:cNvPicPr>
      </xdr:nvPicPr>
      <xdr:blipFill>
        <a:blip xmlns:r="http://schemas.openxmlformats.org/officeDocument/2006/relationships" r:embed="rId202"/>
        <a:stretch>
          <a:fillRect/>
        </a:stretch>
      </xdr:blipFill>
      <xdr:spPr>
        <a:xfrm>
          <a:off x="78740" y="1010072275"/>
          <a:ext cx="2041525" cy="1847215"/>
        </a:xfrm>
        <a:prstGeom prst="rect">
          <a:avLst/>
        </a:prstGeom>
        <a:noFill/>
        <a:ln w="9525">
          <a:noFill/>
        </a:ln>
      </xdr:spPr>
    </xdr:pic>
    <xdr:clientData/>
  </xdr:twoCellAnchor>
  <xdr:twoCellAnchor editAs="oneCell">
    <xdr:from>
      <xdr:col>0</xdr:col>
      <xdr:colOff>45720</xdr:colOff>
      <xdr:row>579</xdr:row>
      <xdr:rowOff>61595</xdr:rowOff>
    </xdr:from>
    <xdr:to>
      <xdr:col>0</xdr:col>
      <xdr:colOff>2102485</xdr:colOff>
      <xdr:row>579</xdr:row>
      <xdr:rowOff>1924050</xdr:rowOff>
    </xdr:to>
    <xdr:pic>
      <xdr:nvPicPr>
        <xdr:cNvPr id="427" name="图片 426">
          <a:extLst>
            <a:ext uri="{FF2B5EF4-FFF2-40B4-BE49-F238E27FC236}">
              <a16:creationId xmlns:a16="http://schemas.microsoft.com/office/drawing/2014/main" id="{00000000-0008-0000-8800-0000AB010000}"/>
            </a:ext>
          </a:extLst>
        </xdr:cNvPr>
        <xdr:cNvPicPr>
          <a:picLocks noChangeAspect="1"/>
        </xdr:cNvPicPr>
      </xdr:nvPicPr>
      <xdr:blipFill>
        <a:blip xmlns:r="http://schemas.openxmlformats.org/officeDocument/2006/relationships" r:embed="rId203"/>
        <a:stretch>
          <a:fillRect/>
        </a:stretch>
      </xdr:blipFill>
      <xdr:spPr>
        <a:xfrm>
          <a:off x="45720" y="1012075065"/>
          <a:ext cx="2056765" cy="1862455"/>
        </a:xfrm>
        <a:prstGeom prst="rect">
          <a:avLst/>
        </a:prstGeom>
        <a:noFill/>
        <a:ln w="9525">
          <a:noFill/>
        </a:ln>
      </xdr:spPr>
    </xdr:pic>
    <xdr:clientData/>
  </xdr:twoCellAnchor>
  <xdr:twoCellAnchor editAs="oneCell">
    <xdr:from>
      <xdr:col>0</xdr:col>
      <xdr:colOff>87630</xdr:colOff>
      <xdr:row>580</xdr:row>
      <xdr:rowOff>87630</xdr:rowOff>
    </xdr:from>
    <xdr:to>
      <xdr:col>0</xdr:col>
      <xdr:colOff>2127250</xdr:colOff>
      <xdr:row>580</xdr:row>
      <xdr:rowOff>1898650</xdr:rowOff>
    </xdr:to>
    <xdr:pic>
      <xdr:nvPicPr>
        <xdr:cNvPr id="428" name="图片 427">
          <a:extLst>
            <a:ext uri="{FF2B5EF4-FFF2-40B4-BE49-F238E27FC236}">
              <a16:creationId xmlns:a16="http://schemas.microsoft.com/office/drawing/2014/main" id="{00000000-0008-0000-8800-0000AC010000}"/>
            </a:ext>
          </a:extLst>
        </xdr:cNvPr>
        <xdr:cNvPicPr>
          <a:picLocks noChangeAspect="1"/>
        </xdr:cNvPicPr>
      </xdr:nvPicPr>
      <xdr:blipFill>
        <a:blip xmlns:r="http://schemas.openxmlformats.org/officeDocument/2006/relationships" r:embed="rId204"/>
        <a:stretch>
          <a:fillRect/>
        </a:stretch>
      </xdr:blipFill>
      <xdr:spPr>
        <a:xfrm>
          <a:off x="87630" y="1014120400"/>
          <a:ext cx="2039620" cy="1811020"/>
        </a:xfrm>
        <a:prstGeom prst="rect">
          <a:avLst/>
        </a:prstGeom>
        <a:noFill/>
        <a:ln w="9525">
          <a:noFill/>
        </a:ln>
      </xdr:spPr>
    </xdr:pic>
    <xdr:clientData/>
  </xdr:twoCellAnchor>
  <xdr:twoCellAnchor editAs="oneCell">
    <xdr:from>
      <xdr:col>0</xdr:col>
      <xdr:colOff>16510</xdr:colOff>
      <xdr:row>581</xdr:row>
      <xdr:rowOff>50800</xdr:rowOff>
    </xdr:from>
    <xdr:to>
      <xdr:col>0</xdr:col>
      <xdr:colOff>2117725</xdr:colOff>
      <xdr:row>581</xdr:row>
      <xdr:rowOff>1948180</xdr:rowOff>
    </xdr:to>
    <xdr:pic>
      <xdr:nvPicPr>
        <xdr:cNvPr id="429" name="图片 428">
          <a:extLst>
            <a:ext uri="{FF2B5EF4-FFF2-40B4-BE49-F238E27FC236}">
              <a16:creationId xmlns:a16="http://schemas.microsoft.com/office/drawing/2014/main" id="{00000000-0008-0000-8800-0000AD010000}"/>
            </a:ext>
          </a:extLst>
        </xdr:cNvPr>
        <xdr:cNvPicPr>
          <a:picLocks noChangeAspect="1"/>
        </xdr:cNvPicPr>
      </xdr:nvPicPr>
      <xdr:blipFill>
        <a:blip xmlns:r="http://schemas.openxmlformats.org/officeDocument/2006/relationships" r:embed="rId205"/>
        <a:stretch>
          <a:fillRect/>
        </a:stretch>
      </xdr:blipFill>
      <xdr:spPr>
        <a:xfrm>
          <a:off x="16510" y="1016102870"/>
          <a:ext cx="2101215" cy="1897380"/>
        </a:xfrm>
        <a:prstGeom prst="rect">
          <a:avLst/>
        </a:prstGeom>
        <a:noFill/>
        <a:ln w="9525">
          <a:noFill/>
        </a:ln>
      </xdr:spPr>
    </xdr:pic>
    <xdr:clientData/>
  </xdr:twoCellAnchor>
  <xdr:twoCellAnchor editAs="oneCell">
    <xdr:from>
      <xdr:col>0</xdr:col>
      <xdr:colOff>104775</xdr:colOff>
      <xdr:row>582</xdr:row>
      <xdr:rowOff>107950</xdr:rowOff>
    </xdr:from>
    <xdr:to>
      <xdr:col>0</xdr:col>
      <xdr:colOff>2118995</xdr:colOff>
      <xdr:row>582</xdr:row>
      <xdr:rowOff>1902460</xdr:rowOff>
    </xdr:to>
    <xdr:pic>
      <xdr:nvPicPr>
        <xdr:cNvPr id="430" name="图片 429">
          <a:extLst>
            <a:ext uri="{FF2B5EF4-FFF2-40B4-BE49-F238E27FC236}">
              <a16:creationId xmlns:a16="http://schemas.microsoft.com/office/drawing/2014/main" id="{00000000-0008-0000-8800-0000AE010000}"/>
            </a:ext>
          </a:extLst>
        </xdr:cNvPr>
        <xdr:cNvPicPr>
          <a:picLocks noChangeAspect="1"/>
        </xdr:cNvPicPr>
      </xdr:nvPicPr>
      <xdr:blipFill>
        <a:blip xmlns:r="http://schemas.openxmlformats.org/officeDocument/2006/relationships" r:embed="rId206"/>
        <a:stretch>
          <a:fillRect/>
        </a:stretch>
      </xdr:blipFill>
      <xdr:spPr>
        <a:xfrm>
          <a:off x="104775" y="1018179320"/>
          <a:ext cx="2014220" cy="1794510"/>
        </a:xfrm>
        <a:prstGeom prst="rect">
          <a:avLst/>
        </a:prstGeom>
        <a:noFill/>
        <a:ln w="9525">
          <a:noFill/>
        </a:ln>
      </xdr:spPr>
    </xdr:pic>
    <xdr:clientData/>
  </xdr:twoCellAnchor>
  <xdr:twoCellAnchor editAs="oneCell">
    <xdr:from>
      <xdr:col>0</xdr:col>
      <xdr:colOff>70485</xdr:colOff>
      <xdr:row>583</xdr:row>
      <xdr:rowOff>77470</xdr:rowOff>
    </xdr:from>
    <xdr:to>
      <xdr:col>0</xdr:col>
      <xdr:colOff>2103120</xdr:colOff>
      <xdr:row>583</xdr:row>
      <xdr:rowOff>1906905</xdr:rowOff>
    </xdr:to>
    <xdr:pic>
      <xdr:nvPicPr>
        <xdr:cNvPr id="431" name="图片 430">
          <a:extLst>
            <a:ext uri="{FF2B5EF4-FFF2-40B4-BE49-F238E27FC236}">
              <a16:creationId xmlns:a16="http://schemas.microsoft.com/office/drawing/2014/main" id="{00000000-0008-0000-8800-0000AF010000}"/>
            </a:ext>
          </a:extLst>
        </xdr:cNvPr>
        <xdr:cNvPicPr>
          <a:picLocks noChangeAspect="1"/>
        </xdr:cNvPicPr>
      </xdr:nvPicPr>
      <xdr:blipFill>
        <a:blip xmlns:r="http://schemas.openxmlformats.org/officeDocument/2006/relationships" r:embed="rId207"/>
        <a:stretch>
          <a:fillRect/>
        </a:stretch>
      </xdr:blipFill>
      <xdr:spPr>
        <a:xfrm>
          <a:off x="70485" y="1020168140"/>
          <a:ext cx="2032635" cy="1829435"/>
        </a:xfrm>
        <a:prstGeom prst="rect">
          <a:avLst/>
        </a:prstGeom>
        <a:noFill/>
        <a:ln w="9525">
          <a:noFill/>
        </a:ln>
      </xdr:spPr>
    </xdr:pic>
    <xdr:clientData/>
  </xdr:twoCellAnchor>
  <xdr:twoCellAnchor editAs="oneCell">
    <xdr:from>
      <xdr:col>0</xdr:col>
      <xdr:colOff>69850</xdr:colOff>
      <xdr:row>584</xdr:row>
      <xdr:rowOff>100965</xdr:rowOff>
    </xdr:from>
    <xdr:to>
      <xdr:col>0</xdr:col>
      <xdr:colOff>2095500</xdr:colOff>
      <xdr:row>584</xdr:row>
      <xdr:rowOff>1842135</xdr:rowOff>
    </xdr:to>
    <xdr:pic>
      <xdr:nvPicPr>
        <xdr:cNvPr id="432" name="图片 431">
          <a:extLst>
            <a:ext uri="{FF2B5EF4-FFF2-40B4-BE49-F238E27FC236}">
              <a16:creationId xmlns:a16="http://schemas.microsoft.com/office/drawing/2014/main" id="{00000000-0008-0000-8800-0000B0010000}"/>
            </a:ext>
          </a:extLst>
        </xdr:cNvPr>
        <xdr:cNvPicPr>
          <a:picLocks noChangeAspect="1"/>
        </xdr:cNvPicPr>
      </xdr:nvPicPr>
      <xdr:blipFill>
        <a:blip xmlns:r="http://schemas.openxmlformats.org/officeDocument/2006/relationships" r:embed="rId208"/>
        <a:stretch>
          <a:fillRect/>
        </a:stretch>
      </xdr:blipFill>
      <xdr:spPr>
        <a:xfrm>
          <a:off x="69850" y="1022210935"/>
          <a:ext cx="2025650" cy="1741170"/>
        </a:xfrm>
        <a:prstGeom prst="rect">
          <a:avLst/>
        </a:prstGeom>
        <a:noFill/>
        <a:ln w="9525">
          <a:noFill/>
        </a:ln>
      </xdr:spPr>
    </xdr:pic>
    <xdr:clientData/>
  </xdr:twoCellAnchor>
  <xdr:twoCellAnchor editAs="oneCell">
    <xdr:from>
      <xdr:col>0</xdr:col>
      <xdr:colOff>41275</xdr:colOff>
      <xdr:row>585</xdr:row>
      <xdr:rowOff>26670</xdr:rowOff>
    </xdr:from>
    <xdr:to>
      <xdr:col>0</xdr:col>
      <xdr:colOff>2064385</xdr:colOff>
      <xdr:row>585</xdr:row>
      <xdr:rowOff>1906905</xdr:rowOff>
    </xdr:to>
    <xdr:pic>
      <xdr:nvPicPr>
        <xdr:cNvPr id="433" name="图片 432">
          <a:extLst>
            <a:ext uri="{FF2B5EF4-FFF2-40B4-BE49-F238E27FC236}">
              <a16:creationId xmlns:a16="http://schemas.microsoft.com/office/drawing/2014/main" id="{00000000-0008-0000-8800-0000B1010000}"/>
            </a:ext>
          </a:extLst>
        </xdr:cNvPr>
        <xdr:cNvPicPr>
          <a:picLocks noChangeAspect="1"/>
        </xdr:cNvPicPr>
      </xdr:nvPicPr>
      <xdr:blipFill>
        <a:blip xmlns:r="http://schemas.openxmlformats.org/officeDocument/2006/relationships" r:embed="rId209"/>
        <a:stretch>
          <a:fillRect/>
        </a:stretch>
      </xdr:blipFill>
      <xdr:spPr>
        <a:xfrm>
          <a:off x="41275" y="1024155940"/>
          <a:ext cx="2023110" cy="1880235"/>
        </a:xfrm>
        <a:prstGeom prst="rect">
          <a:avLst/>
        </a:prstGeom>
        <a:noFill/>
        <a:ln w="9525">
          <a:noFill/>
        </a:ln>
      </xdr:spPr>
    </xdr:pic>
    <xdr:clientData/>
  </xdr:twoCellAnchor>
  <xdr:twoCellAnchor editAs="oneCell">
    <xdr:from>
      <xdr:col>0</xdr:col>
      <xdr:colOff>53975</xdr:colOff>
      <xdr:row>586</xdr:row>
      <xdr:rowOff>88265</xdr:rowOff>
    </xdr:from>
    <xdr:to>
      <xdr:col>0</xdr:col>
      <xdr:colOff>2077720</xdr:colOff>
      <xdr:row>586</xdr:row>
      <xdr:rowOff>1916430</xdr:rowOff>
    </xdr:to>
    <xdr:pic>
      <xdr:nvPicPr>
        <xdr:cNvPr id="434" name="图片 433">
          <a:extLst>
            <a:ext uri="{FF2B5EF4-FFF2-40B4-BE49-F238E27FC236}">
              <a16:creationId xmlns:a16="http://schemas.microsoft.com/office/drawing/2014/main" id="{00000000-0008-0000-8800-0000B2010000}"/>
            </a:ext>
          </a:extLst>
        </xdr:cNvPr>
        <xdr:cNvPicPr>
          <a:picLocks noChangeAspect="1"/>
        </xdr:cNvPicPr>
      </xdr:nvPicPr>
      <xdr:blipFill>
        <a:blip xmlns:r="http://schemas.openxmlformats.org/officeDocument/2006/relationships" r:embed="rId210"/>
        <a:stretch>
          <a:fillRect/>
        </a:stretch>
      </xdr:blipFill>
      <xdr:spPr>
        <a:xfrm>
          <a:off x="53975" y="1026236835"/>
          <a:ext cx="2023745" cy="1828165"/>
        </a:xfrm>
        <a:prstGeom prst="rect">
          <a:avLst/>
        </a:prstGeom>
        <a:noFill/>
        <a:ln w="9525">
          <a:noFill/>
        </a:ln>
      </xdr:spPr>
    </xdr:pic>
    <xdr:clientData/>
  </xdr:twoCellAnchor>
  <xdr:twoCellAnchor editAs="oneCell">
    <xdr:from>
      <xdr:col>0</xdr:col>
      <xdr:colOff>38100</xdr:colOff>
      <xdr:row>587</xdr:row>
      <xdr:rowOff>80645</xdr:rowOff>
    </xdr:from>
    <xdr:to>
      <xdr:col>0</xdr:col>
      <xdr:colOff>2174240</xdr:colOff>
      <xdr:row>587</xdr:row>
      <xdr:rowOff>1909445</xdr:rowOff>
    </xdr:to>
    <xdr:pic>
      <xdr:nvPicPr>
        <xdr:cNvPr id="441" name="图片 440">
          <a:extLst>
            <a:ext uri="{FF2B5EF4-FFF2-40B4-BE49-F238E27FC236}">
              <a16:creationId xmlns:a16="http://schemas.microsoft.com/office/drawing/2014/main" id="{00000000-0008-0000-8800-0000B9010000}"/>
            </a:ext>
          </a:extLst>
        </xdr:cNvPr>
        <xdr:cNvPicPr>
          <a:picLocks noChangeAspect="1"/>
        </xdr:cNvPicPr>
      </xdr:nvPicPr>
      <xdr:blipFill>
        <a:blip xmlns:r="http://schemas.openxmlformats.org/officeDocument/2006/relationships" r:embed="rId211"/>
        <a:stretch>
          <a:fillRect/>
        </a:stretch>
      </xdr:blipFill>
      <xdr:spPr>
        <a:xfrm>
          <a:off x="38100" y="1028248515"/>
          <a:ext cx="2136140" cy="1828800"/>
        </a:xfrm>
        <a:prstGeom prst="rect">
          <a:avLst/>
        </a:prstGeom>
        <a:noFill/>
        <a:ln w="9525">
          <a:noFill/>
        </a:ln>
      </xdr:spPr>
    </xdr:pic>
    <xdr:clientData/>
  </xdr:twoCellAnchor>
  <xdr:twoCellAnchor editAs="oneCell">
    <xdr:from>
      <xdr:col>0</xdr:col>
      <xdr:colOff>60960</xdr:colOff>
      <xdr:row>588</xdr:row>
      <xdr:rowOff>63500</xdr:rowOff>
    </xdr:from>
    <xdr:to>
      <xdr:col>0</xdr:col>
      <xdr:colOff>2129155</xdr:colOff>
      <xdr:row>588</xdr:row>
      <xdr:rowOff>1918970</xdr:rowOff>
    </xdr:to>
    <xdr:pic>
      <xdr:nvPicPr>
        <xdr:cNvPr id="442" name="图片 441">
          <a:extLst>
            <a:ext uri="{FF2B5EF4-FFF2-40B4-BE49-F238E27FC236}">
              <a16:creationId xmlns:a16="http://schemas.microsoft.com/office/drawing/2014/main" id="{00000000-0008-0000-8800-0000BA010000}"/>
            </a:ext>
          </a:extLst>
        </xdr:cNvPr>
        <xdr:cNvPicPr>
          <a:picLocks noChangeAspect="1"/>
        </xdr:cNvPicPr>
      </xdr:nvPicPr>
      <xdr:blipFill>
        <a:blip xmlns:r="http://schemas.openxmlformats.org/officeDocument/2006/relationships" r:embed="rId212"/>
        <a:stretch>
          <a:fillRect/>
        </a:stretch>
      </xdr:blipFill>
      <xdr:spPr>
        <a:xfrm>
          <a:off x="60960" y="1030250670"/>
          <a:ext cx="2068195" cy="1855470"/>
        </a:xfrm>
        <a:prstGeom prst="rect">
          <a:avLst/>
        </a:prstGeom>
        <a:noFill/>
        <a:ln w="9525">
          <a:noFill/>
        </a:ln>
      </xdr:spPr>
    </xdr:pic>
    <xdr:clientData/>
  </xdr:twoCellAnchor>
  <xdr:twoCellAnchor editAs="oneCell">
    <xdr:from>
      <xdr:col>0</xdr:col>
      <xdr:colOff>71120</xdr:colOff>
      <xdr:row>590</xdr:row>
      <xdr:rowOff>34290</xdr:rowOff>
    </xdr:from>
    <xdr:to>
      <xdr:col>0</xdr:col>
      <xdr:colOff>2128520</xdr:colOff>
      <xdr:row>590</xdr:row>
      <xdr:rowOff>1915160</xdr:rowOff>
    </xdr:to>
    <xdr:pic>
      <xdr:nvPicPr>
        <xdr:cNvPr id="443" name="图片 442">
          <a:extLst>
            <a:ext uri="{FF2B5EF4-FFF2-40B4-BE49-F238E27FC236}">
              <a16:creationId xmlns:a16="http://schemas.microsoft.com/office/drawing/2014/main" id="{00000000-0008-0000-8800-0000BB010000}"/>
            </a:ext>
          </a:extLst>
        </xdr:cNvPr>
        <xdr:cNvPicPr>
          <a:picLocks noChangeAspect="1"/>
        </xdr:cNvPicPr>
      </xdr:nvPicPr>
      <xdr:blipFill>
        <a:blip xmlns:r="http://schemas.openxmlformats.org/officeDocument/2006/relationships" r:embed="rId213"/>
        <a:stretch>
          <a:fillRect/>
        </a:stretch>
      </xdr:blipFill>
      <xdr:spPr>
        <a:xfrm>
          <a:off x="71120" y="1034260060"/>
          <a:ext cx="2057400" cy="1880870"/>
        </a:xfrm>
        <a:prstGeom prst="rect">
          <a:avLst/>
        </a:prstGeom>
        <a:noFill/>
        <a:ln w="9525">
          <a:noFill/>
        </a:ln>
      </xdr:spPr>
    </xdr:pic>
    <xdr:clientData/>
  </xdr:twoCellAnchor>
  <xdr:twoCellAnchor editAs="oneCell">
    <xdr:from>
      <xdr:col>0</xdr:col>
      <xdr:colOff>28575</xdr:colOff>
      <xdr:row>589</xdr:row>
      <xdr:rowOff>72390</xdr:rowOff>
    </xdr:from>
    <xdr:to>
      <xdr:col>0</xdr:col>
      <xdr:colOff>2146300</xdr:colOff>
      <xdr:row>589</xdr:row>
      <xdr:rowOff>1970405</xdr:rowOff>
    </xdr:to>
    <xdr:pic>
      <xdr:nvPicPr>
        <xdr:cNvPr id="444" name="图片 443">
          <a:extLst>
            <a:ext uri="{FF2B5EF4-FFF2-40B4-BE49-F238E27FC236}">
              <a16:creationId xmlns:a16="http://schemas.microsoft.com/office/drawing/2014/main" id="{00000000-0008-0000-8800-0000BC010000}"/>
            </a:ext>
          </a:extLst>
        </xdr:cNvPr>
        <xdr:cNvPicPr>
          <a:picLocks noChangeAspect="1"/>
        </xdr:cNvPicPr>
      </xdr:nvPicPr>
      <xdr:blipFill>
        <a:blip xmlns:r="http://schemas.openxmlformats.org/officeDocument/2006/relationships" r:embed="rId214"/>
        <a:stretch>
          <a:fillRect/>
        </a:stretch>
      </xdr:blipFill>
      <xdr:spPr>
        <a:xfrm>
          <a:off x="28575" y="1032278860"/>
          <a:ext cx="2117725" cy="1898015"/>
        </a:xfrm>
        <a:prstGeom prst="rect">
          <a:avLst/>
        </a:prstGeom>
        <a:noFill/>
        <a:ln w="9525">
          <a:noFill/>
        </a:ln>
      </xdr:spPr>
    </xdr:pic>
    <xdr:clientData/>
  </xdr:twoCellAnchor>
  <xdr:twoCellAnchor editAs="oneCell">
    <xdr:from>
      <xdr:col>0</xdr:col>
      <xdr:colOff>59055</xdr:colOff>
      <xdr:row>599</xdr:row>
      <xdr:rowOff>45085</xdr:rowOff>
    </xdr:from>
    <xdr:to>
      <xdr:col>0</xdr:col>
      <xdr:colOff>2143125</xdr:colOff>
      <xdr:row>599</xdr:row>
      <xdr:rowOff>1943100</xdr:rowOff>
    </xdr:to>
    <xdr:pic>
      <xdr:nvPicPr>
        <xdr:cNvPr id="459" name="图片 458">
          <a:extLst>
            <a:ext uri="{FF2B5EF4-FFF2-40B4-BE49-F238E27FC236}">
              <a16:creationId xmlns:a16="http://schemas.microsoft.com/office/drawing/2014/main" id="{00000000-0008-0000-8800-0000CB010000}"/>
            </a:ext>
          </a:extLst>
        </xdr:cNvPr>
        <xdr:cNvPicPr>
          <a:picLocks noChangeAspect="1"/>
        </xdr:cNvPicPr>
      </xdr:nvPicPr>
      <xdr:blipFill>
        <a:blip xmlns:r="http://schemas.openxmlformats.org/officeDocument/2006/relationships" r:embed="rId215"/>
        <a:stretch>
          <a:fillRect/>
        </a:stretch>
      </xdr:blipFill>
      <xdr:spPr>
        <a:xfrm>
          <a:off x="59055" y="1052342955"/>
          <a:ext cx="2084070" cy="1898015"/>
        </a:xfrm>
        <a:prstGeom prst="rect">
          <a:avLst/>
        </a:prstGeom>
        <a:noFill/>
        <a:ln w="9525">
          <a:noFill/>
        </a:ln>
      </xdr:spPr>
    </xdr:pic>
    <xdr:clientData/>
  </xdr:twoCellAnchor>
  <xdr:twoCellAnchor editAs="oneCell">
    <xdr:from>
      <xdr:col>0</xdr:col>
      <xdr:colOff>78740</xdr:colOff>
      <xdr:row>600</xdr:row>
      <xdr:rowOff>97790</xdr:rowOff>
    </xdr:from>
    <xdr:to>
      <xdr:col>0</xdr:col>
      <xdr:colOff>2102485</xdr:colOff>
      <xdr:row>600</xdr:row>
      <xdr:rowOff>1899920</xdr:rowOff>
    </xdr:to>
    <xdr:pic>
      <xdr:nvPicPr>
        <xdr:cNvPr id="463" name="图片 462">
          <a:extLst>
            <a:ext uri="{FF2B5EF4-FFF2-40B4-BE49-F238E27FC236}">
              <a16:creationId xmlns:a16="http://schemas.microsoft.com/office/drawing/2014/main" id="{00000000-0008-0000-8800-0000CF010000}"/>
            </a:ext>
          </a:extLst>
        </xdr:cNvPr>
        <xdr:cNvPicPr>
          <a:picLocks noChangeAspect="1"/>
        </xdr:cNvPicPr>
      </xdr:nvPicPr>
      <xdr:blipFill>
        <a:blip xmlns:r="http://schemas.openxmlformats.org/officeDocument/2006/relationships" r:embed="rId216"/>
        <a:stretch>
          <a:fillRect/>
        </a:stretch>
      </xdr:blipFill>
      <xdr:spPr>
        <a:xfrm>
          <a:off x="78740" y="1054389560"/>
          <a:ext cx="2023745" cy="1802130"/>
        </a:xfrm>
        <a:prstGeom prst="rect">
          <a:avLst/>
        </a:prstGeom>
        <a:noFill/>
        <a:ln w="9525">
          <a:noFill/>
        </a:ln>
      </xdr:spPr>
    </xdr:pic>
    <xdr:clientData/>
  </xdr:twoCellAnchor>
  <xdr:twoCellAnchor editAs="oneCell">
    <xdr:from>
      <xdr:col>0</xdr:col>
      <xdr:colOff>69850</xdr:colOff>
      <xdr:row>602</xdr:row>
      <xdr:rowOff>81915</xdr:rowOff>
    </xdr:from>
    <xdr:to>
      <xdr:col>0</xdr:col>
      <xdr:colOff>2129155</xdr:colOff>
      <xdr:row>602</xdr:row>
      <xdr:rowOff>1894205</xdr:rowOff>
    </xdr:to>
    <xdr:pic>
      <xdr:nvPicPr>
        <xdr:cNvPr id="464" name="图片 463">
          <a:extLst>
            <a:ext uri="{FF2B5EF4-FFF2-40B4-BE49-F238E27FC236}">
              <a16:creationId xmlns:a16="http://schemas.microsoft.com/office/drawing/2014/main" id="{00000000-0008-0000-8800-0000D0010000}"/>
            </a:ext>
          </a:extLst>
        </xdr:cNvPr>
        <xdr:cNvPicPr>
          <a:picLocks noChangeAspect="1"/>
        </xdr:cNvPicPr>
      </xdr:nvPicPr>
      <xdr:blipFill>
        <a:blip xmlns:r="http://schemas.openxmlformats.org/officeDocument/2006/relationships" r:embed="rId217"/>
        <a:stretch>
          <a:fillRect/>
        </a:stretch>
      </xdr:blipFill>
      <xdr:spPr>
        <a:xfrm>
          <a:off x="69850" y="1058361485"/>
          <a:ext cx="2059305" cy="1812290"/>
        </a:xfrm>
        <a:prstGeom prst="rect">
          <a:avLst/>
        </a:prstGeom>
        <a:noFill/>
        <a:ln w="9525">
          <a:noFill/>
        </a:ln>
      </xdr:spPr>
    </xdr:pic>
    <xdr:clientData/>
  </xdr:twoCellAnchor>
  <xdr:twoCellAnchor editAs="oneCell">
    <xdr:from>
      <xdr:col>0</xdr:col>
      <xdr:colOff>61595</xdr:colOff>
      <xdr:row>601</xdr:row>
      <xdr:rowOff>125730</xdr:rowOff>
    </xdr:from>
    <xdr:to>
      <xdr:col>0</xdr:col>
      <xdr:colOff>2138045</xdr:colOff>
      <xdr:row>601</xdr:row>
      <xdr:rowOff>1876425</xdr:rowOff>
    </xdr:to>
    <xdr:pic>
      <xdr:nvPicPr>
        <xdr:cNvPr id="465" name="图片 464">
          <a:extLst>
            <a:ext uri="{FF2B5EF4-FFF2-40B4-BE49-F238E27FC236}">
              <a16:creationId xmlns:a16="http://schemas.microsoft.com/office/drawing/2014/main" id="{00000000-0008-0000-8800-0000D1010000}"/>
            </a:ext>
          </a:extLst>
        </xdr:cNvPr>
        <xdr:cNvPicPr>
          <a:picLocks noChangeAspect="1"/>
        </xdr:cNvPicPr>
      </xdr:nvPicPr>
      <xdr:blipFill>
        <a:blip xmlns:r="http://schemas.openxmlformats.org/officeDocument/2006/relationships" r:embed="rId218"/>
        <a:stretch>
          <a:fillRect/>
        </a:stretch>
      </xdr:blipFill>
      <xdr:spPr>
        <a:xfrm>
          <a:off x="61595" y="1056411400"/>
          <a:ext cx="2076450" cy="1750695"/>
        </a:xfrm>
        <a:prstGeom prst="rect">
          <a:avLst/>
        </a:prstGeom>
        <a:noFill/>
        <a:ln w="9525">
          <a:noFill/>
        </a:ln>
      </xdr:spPr>
    </xdr:pic>
    <xdr:clientData/>
  </xdr:twoCellAnchor>
  <xdr:twoCellAnchor editAs="oneCell">
    <xdr:from>
      <xdr:col>0</xdr:col>
      <xdr:colOff>78740</xdr:colOff>
      <xdr:row>603</xdr:row>
      <xdr:rowOff>99060</xdr:rowOff>
    </xdr:from>
    <xdr:to>
      <xdr:col>0</xdr:col>
      <xdr:colOff>2162810</xdr:colOff>
      <xdr:row>603</xdr:row>
      <xdr:rowOff>1849755</xdr:rowOff>
    </xdr:to>
    <xdr:pic>
      <xdr:nvPicPr>
        <xdr:cNvPr id="466" name="图片 465">
          <a:extLst>
            <a:ext uri="{FF2B5EF4-FFF2-40B4-BE49-F238E27FC236}">
              <a16:creationId xmlns:a16="http://schemas.microsoft.com/office/drawing/2014/main" id="{00000000-0008-0000-8800-0000D2010000}"/>
            </a:ext>
          </a:extLst>
        </xdr:cNvPr>
        <xdr:cNvPicPr>
          <a:picLocks noChangeAspect="1"/>
        </xdr:cNvPicPr>
      </xdr:nvPicPr>
      <xdr:blipFill>
        <a:blip xmlns:r="http://schemas.openxmlformats.org/officeDocument/2006/relationships" r:embed="rId216"/>
        <a:stretch>
          <a:fillRect/>
        </a:stretch>
      </xdr:blipFill>
      <xdr:spPr>
        <a:xfrm>
          <a:off x="78740" y="1060372530"/>
          <a:ext cx="2084070" cy="1750695"/>
        </a:xfrm>
        <a:prstGeom prst="rect">
          <a:avLst/>
        </a:prstGeom>
        <a:noFill/>
        <a:ln w="9525">
          <a:noFill/>
        </a:ln>
      </xdr:spPr>
    </xdr:pic>
    <xdr:clientData/>
  </xdr:twoCellAnchor>
  <xdr:twoCellAnchor editAs="oneCell">
    <xdr:from>
      <xdr:col>0</xdr:col>
      <xdr:colOff>78740</xdr:colOff>
      <xdr:row>604</xdr:row>
      <xdr:rowOff>126365</xdr:rowOff>
    </xdr:from>
    <xdr:to>
      <xdr:col>0</xdr:col>
      <xdr:colOff>2146935</xdr:colOff>
      <xdr:row>604</xdr:row>
      <xdr:rowOff>1938020</xdr:rowOff>
    </xdr:to>
    <xdr:pic>
      <xdr:nvPicPr>
        <xdr:cNvPr id="467" name="图片 466">
          <a:extLst>
            <a:ext uri="{FF2B5EF4-FFF2-40B4-BE49-F238E27FC236}">
              <a16:creationId xmlns:a16="http://schemas.microsoft.com/office/drawing/2014/main" id="{00000000-0008-0000-8800-0000D3010000}"/>
            </a:ext>
          </a:extLst>
        </xdr:cNvPr>
        <xdr:cNvPicPr>
          <a:picLocks noChangeAspect="1"/>
        </xdr:cNvPicPr>
      </xdr:nvPicPr>
      <xdr:blipFill>
        <a:blip xmlns:r="http://schemas.openxmlformats.org/officeDocument/2006/relationships" r:embed="rId218"/>
        <a:stretch>
          <a:fillRect/>
        </a:stretch>
      </xdr:blipFill>
      <xdr:spPr>
        <a:xfrm>
          <a:off x="78740" y="1062393735"/>
          <a:ext cx="2068195" cy="1811655"/>
        </a:xfrm>
        <a:prstGeom prst="rect">
          <a:avLst/>
        </a:prstGeom>
        <a:noFill/>
        <a:ln w="9525">
          <a:noFill/>
        </a:ln>
      </xdr:spPr>
    </xdr:pic>
    <xdr:clientData/>
  </xdr:twoCellAnchor>
  <xdr:twoCellAnchor editAs="oneCell">
    <xdr:from>
      <xdr:col>0</xdr:col>
      <xdr:colOff>35560</xdr:colOff>
      <xdr:row>605</xdr:row>
      <xdr:rowOff>134620</xdr:rowOff>
    </xdr:from>
    <xdr:to>
      <xdr:col>0</xdr:col>
      <xdr:colOff>2155825</xdr:colOff>
      <xdr:row>605</xdr:row>
      <xdr:rowOff>1869440</xdr:rowOff>
    </xdr:to>
    <xdr:pic>
      <xdr:nvPicPr>
        <xdr:cNvPr id="468" name="图片 467">
          <a:extLst>
            <a:ext uri="{FF2B5EF4-FFF2-40B4-BE49-F238E27FC236}">
              <a16:creationId xmlns:a16="http://schemas.microsoft.com/office/drawing/2014/main" id="{00000000-0008-0000-8800-0000D4010000}"/>
            </a:ext>
          </a:extLst>
        </xdr:cNvPr>
        <xdr:cNvPicPr>
          <a:picLocks noChangeAspect="1"/>
        </xdr:cNvPicPr>
      </xdr:nvPicPr>
      <xdr:blipFill>
        <a:blip xmlns:r="http://schemas.openxmlformats.org/officeDocument/2006/relationships" r:embed="rId217"/>
        <a:stretch>
          <a:fillRect/>
        </a:stretch>
      </xdr:blipFill>
      <xdr:spPr>
        <a:xfrm>
          <a:off x="35560" y="1064395890"/>
          <a:ext cx="2120265" cy="1734820"/>
        </a:xfrm>
        <a:prstGeom prst="rect">
          <a:avLst/>
        </a:prstGeom>
        <a:noFill/>
        <a:ln w="9525">
          <a:noFill/>
        </a:ln>
      </xdr:spPr>
    </xdr:pic>
    <xdr:clientData/>
  </xdr:twoCellAnchor>
  <xdr:twoCellAnchor editAs="oneCell">
    <xdr:from>
      <xdr:col>0</xdr:col>
      <xdr:colOff>52705</xdr:colOff>
      <xdr:row>606</xdr:row>
      <xdr:rowOff>46990</xdr:rowOff>
    </xdr:from>
    <xdr:to>
      <xdr:col>0</xdr:col>
      <xdr:colOff>2103120</xdr:colOff>
      <xdr:row>606</xdr:row>
      <xdr:rowOff>1918970</xdr:rowOff>
    </xdr:to>
    <xdr:pic>
      <xdr:nvPicPr>
        <xdr:cNvPr id="473" name="图片 472">
          <a:extLst>
            <a:ext uri="{FF2B5EF4-FFF2-40B4-BE49-F238E27FC236}">
              <a16:creationId xmlns:a16="http://schemas.microsoft.com/office/drawing/2014/main" id="{00000000-0008-0000-8800-0000D9010000}"/>
            </a:ext>
          </a:extLst>
        </xdr:cNvPr>
        <xdr:cNvPicPr>
          <a:picLocks noChangeAspect="1"/>
        </xdr:cNvPicPr>
      </xdr:nvPicPr>
      <xdr:blipFill>
        <a:blip xmlns:r="http://schemas.openxmlformats.org/officeDocument/2006/relationships" r:embed="rId219"/>
        <a:stretch>
          <a:fillRect/>
        </a:stretch>
      </xdr:blipFill>
      <xdr:spPr>
        <a:xfrm>
          <a:off x="52705" y="1066302160"/>
          <a:ext cx="2050415" cy="1871980"/>
        </a:xfrm>
        <a:prstGeom prst="rect">
          <a:avLst/>
        </a:prstGeom>
        <a:noFill/>
        <a:ln w="9525">
          <a:noFill/>
        </a:ln>
      </xdr:spPr>
    </xdr:pic>
    <xdr:clientData/>
  </xdr:twoCellAnchor>
  <xdr:twoCellAnchor editAs="oneCell">
    <xdr:from>
      <xdr:col>0</xdr:col>
      <xdr:colOff>69850</xdr:colOff>
      <xdr:row>607</xdr:row>
      <xdr:rowOff>59055</xdr:rowOff>
    </xdr:from>
    <xdr:to>
      <xdr:col>0</xdr:col>
      <xdr:colOff>2162810</xdr:colOff>
      <xdr:row>607</xdr:row>
      <xdr:rowOff>1879600</xdr:rowOff>
    </xdr:to>
    <xdr:pic>
      <xdr:nvPicPr>
        <xdr:cNvPr id="474" name="图片 473">
          <a:extLst>
            <a:ext uri="{FF2B5EF4-FFF2-40B4-BE49-F238E27FC236}">
              <a16:creationId xmlns:a16="http://schemas.microsoft.com/office/drawing/2014/main" id="{00000000-0008-0000-8800-0000DA010000}"/>
            </a:ext>
          </a:extLst>
        </xdr:cNvPr>
        <xdr:cNvPicPr>
          <a:picLocks noChangeAspect="1"/>
        </xdr:cNvPicPr>
      </xdr:nvPicPr>
      <xdr:blipFill>
        <a:blip xmlns:r="http://schemas.openxmlformats.org/officeDocument/2006/relationships" r:embed="rId220"/>
        <a:stretch>
          <a:fillRect/>
        </a:stretch>
      </xdr:blipFill>
      <xdr:spPr>
        <a:xfrm>
          <a:off x="69850" y="1068308125"/>
          <a:ext cx="2092960" cy="1820545"/>
        </a:xfrm>
        <a:prstGeom prst="rect">
          <a:avLst/>
        </a:prstGeom>
        <a:noFill/>
        <a:ln w="9525">
          <a:noFill/>
        </a:ln>
      </xdr:spPr>
    </xdr:pic>
    <xdr:clientData/>
  </xdr:twoCellAnchor>
  <xdr:twoCellAnchor editAs="oneCell">
    <xdr:from>
      <xdr:col>0</xdr:col>
      <xdr:colOff>86995</xdr:colOff>
      <xdr:row>610</xdr:row>
      <xdr:rowOff>82550</xdr:rowOff>
    </xdr:from>
    <xdr:to>
      <xdr:col>0</xdr:col>
      <xdr:colOff>2076450</xdr:colOff>
      <xdr:row>610</xdr:row>
      <xdr:rowOff>1954530</xdr:rowOff>
    </xdr:to>
    <xdr:pic>
      <xdr:nvPicPr>
        <xdr:cNvPr id="478" name="图片 477">
          <a:extLst>
            <a:ext uri="{FF2B5EF4-FFF2-40B4-BE49-F238E27FC236}">
              <a16:creationId xmlns:a16="http://schemas.microsoft.com/office/drawing/2014/main" id="{00000000-0008-0000-8800-0000DE010000}"/>
            </a:ext>
          </a:extLst>
        </xdr:cNvPr>
        <xdr:cNvPicPr>
          <a:picLocks noChangeAspect="1"/>
        </xdr:cNvPicPr>
      </xdr:nvPicPr>
      <xdr:blipFill>
        <a:blip xmlns:r="http://schemas.openxmlformats.org/officeDocument/2006/relationships" r:embed="rId221"/>
        <a:stretch>
          <a:fillRect/>
        </a:stretch>
      </xdr:blipFill>
      <xdr:spPr>
        <a:xfrm>
          <a:off x="86995" y="1074313320"/>
          <a:ext cx="1989455" cy="1871980"/>
        </a:xfrm>
        <a:prstGeom prst="rect">
          <a:avLst/>
        </a:prstGeom>
        <a:noFill/>
        <a:ln w="9525">
          <a:noFill/>
        </a:ln>
      </xdr:spPr>
    </xdr:pic>
    <xdr:clientData/>
  </xdr:twoCellAnchor>
  <xdr:twoCellAnchor editAs="oneCell">
    <xdr:from>
      <xdr:col>0</xdr:col>
      <xdr:colOff>52070</xdr:colOff>
      <xdr:row>609</xdr:row>
      <xdr:rowOff>77470</xdr:rowOff>
    </xdr:from>
    <xdr:to>
      <xdr:col>0</xdr:col>
      <xdr:colOff>2101850</xdr:colOff>
      <xdr:row>609</xdr:row>
      <xdr:rowOff>1939925</xdr:rowOff>
    </xdr:to>
    <xdr:pic>
      <xdr:nvPicPr>
        <xdr:cNvPr id="479" name="图片 478">
          <a:extLst>
            <a:ext uri="{FF2B5EF4-FFF2-40B4-BE49-F238E27FC236}">
              <a16:creationId xmlns:a16="http://schemas.microsoft.com/office/drawing/2014/main" id="{00000000-0008-0000-8800-0000DF010000}"/>
            </a:ext>
          </a:extLst>
        </xdr:cNvPr>
        <xdr:cNvPicPr>
          <a:picLocks noChangeAspect="1"/>
        </xdr:cNvPicPr>
      </xdr:nvPicPr>
      <xdr:blipFill>
        <a:blip xmlns:r="http://schemas.openxmlformats.org/officeDocument/2006/relationships" r:embed="rId222"/>
        <a:stretch>
          <a:fillRect/>
        </a:stretch>
      </xdr:blipFill>
      <xdr:spPr>
        <a:xfrm>
          <a:off x="52070" y="1072314340"/>
          <a:ext cx="2049780" cy="1862455"/>
        </a:xfrm>
        <a:prstGeom prst="rect">
          <a:avLst/>
        </a:prstGeom>
        <a:noFill/>
        <a:ln w="9525">
          <a:noFill/>
        </a:ln>
      </xdr:spPr>
    </xdr:pic>
    <xdr:clientData/>
  </xdr:twoCellAnchor>
  <xdr:twoCellAnchor editAs="oneCell">
    <xdr:from>
      <xdr:col>0</xdr:col>
      <xdr:colOff>47625</xdr:colOff>
      <xdr:row>612</xdr:row>
      <xdr:rowOff>52070</xdr:rowOff>
    </xdr:from>
    <xdr:to>
      <xdr:col>0</xdr:col>
      <xdr:colOff>2096770</xdr:colOff>
      <xdr:row>612</xdr:row>
      <xdr:rowOff>1846580</xdr:rowOff>
    </xdr:to>
    <xdr:pic>
      <xdr:nvPicPr>
        <xdr:cNvPr id="495" name="图片 494">
          <a:extLst>
            <a:ext uri="{FF2B5EF4-FFF2-40B4-BE49-F238E27FC236}">
              <a16:creationId xmlns:a16="http://schemas.microsoft.com/office/drawing/2014/main" id="{00000000-0008-0000-8800-0000EF010000}"/>
            </a:ext>
          </a:extLst>
        </xdr:cNvPr>
        <xdr:cNvPicPr>
          <a:picLocks noChangeAspect="1"/>
        </xdr:cNvPicPr>
      </xdr:nvPicPr>
      <xdr:blipFill>
        <a:blip xmlns:r="http://schemas.openxmlformats.org/officeDocument/2006/relationships" r:embed="rId223"/>
        <a:stretch>
          <a:fillRect/>
        </a:stretch>
      </xdr:blipFill>
      <xdr:spPr>
        <a:xfrm>
          <a:off x="47625" y="1078270640"/>
          <a:ext cx="2049145" cy="1794510"/>
        </a:xfrm>
        <a:prstGeom prst="rect">
          <a:avLst/>
        </a:prstGeom>
        <a:noFill/>
        <a:ln w="9525">
          <a:noFill/>
        </a:ln>
      </xdr:spPr>
    </xdr:pic>
    <xdr:clientData/>
  </xdr:twoCellAnchor>
  <xdr:twoCellAnchor editAs="oneCell">
    <xdr:from>
      <xdr:col>0</xdr:col>
      <xdr:colOff>85090</xdr:colOff>
      <xdr:row>614</xdr:row>
      <xdr:rowOff>34925</xdr:rowOff>
    </xdr:from>
    <xdr:to>
      <xdr:col>0</xdr:col>
      <xdr:colOff>2091055</xdr:colOff>
      <xdr:row>614</xdr:row>
      <xdr:rowOff>1871980</xdr:rowOff>
    </xdr:to>
    <xdr:pic>
      <xdr:nvPicPr>
        <xdr:cNvPr id="496" name="图片 495">
          <a:extLst>
            <a:ext uri="{FF2B5EF4-FFF2-40B4-BE49-F238E27FC236}">
              <a16:creationId xmlns:a16="http://schemas.microsoft.com/office/drawing/2014/main" id="{00000000-0008-0000-8800-0000F0010000}"/>
            </a:ext>
          </a:extLst>
        </xdr:cNvPr>
        <xdr:cNvPicPr>
          <a:picLocks noChangeAspect="1"/>
        </xdr:cNvPicPr>
      </xdr:nvPicPr>
      <xdr:blipFill>
        <a:blip xmlns:r="http://schemas.openxmlformats.org/officeDocument/2006/relationships" r:embed="rId224"/>
        <a:stretch>
          <a:fillRect/>
        </a:stretch>
      </xdr:blipFill>
      <xdr:spPr>
        <a:xfrm>
          <a:off x="85090" y="1082241295"/>
          <a:ext cx="2005965" cy="1837055"/>
        </a:xfrm>
        <a:prstGeom prst="rect">
          <a:avLst/>
        </a:prstGeom>
        <a:noFill/>
        <a:ln w="9525">
          <a:noFill/>
        </a:ln>
      </xdr:spPr>
    </xdr:pic>
    <xdr:clientData/>
  </xdr:twoCellAnchor>
  <xdr:twoCellAnchor editAs="oneCell">
    <xdr:from>
      <xdr:col>0</xdr:col>
      <xdr:colOff>38100</xdr:colOff>
      <xdr:row>613</xdr:row>
      <xdr:rowOff>44450</xdr:rowOff>
    </xdr:from>
    <xdr:to>
      <xdr:col>0</xdr:col>
      <xdr:colOff>2104390</xdr:colOff>
      <xdr:row>613</xdr:row>
      <xdr:rowOff>1881505</xdr:rowOff>
    </xdr:to>
    <xdr:pic>
      <xdr:nvPicPr>
        <xdr:cNvPr id="497" name="图片 496">
          <a:extLst>
            <a:ext uri="{FF2B5EF4-FFF2-40B4-BE49-F238E27FC236}">
              <a16:creationId xmlns:a16="http://schemas.microsoft.com/office/drawing/2014/main" id="{00000000-0008-0000-8800-0000F1010000}"/>
            </a:ext>
          </a:extLst>
        </xdr:cNvPr>
        <xdr:cNvPicPr>
          <a:picLocks noChangeAspect="1"/>
        </xdr:cNvPicPr>
      </xdr:nvPicPr>
      <xdr:blipFill>
        <a:blip xmlns:r="http://schemas.openxmlformats.org/officeDocument/2006/relationships" r:embed="rId225"/>
        <a:stretch>
          <a:fillRect/>
        </a:stretch>
      </xdr:blipFill>
      <xdr:spPr>
        <a:xfrm>
          <a:off x="38100" y="1080256920"/>
          <a:ext cx="2066290" cy="1837055"/>
        </a:xfrm>
        <a:prstGeom prst="rect">
          <a:avLst/>
        </a:prstGeom>
        <a:noFill/>
        <a:ln w="9525">
          <a:noFill/>
        </a:ln>
      </xdr:spPr>
    </xdr:pic>
    <xdr:clientData/>
  </xdr:twoCellAnchor>
  <xdr:twoCellAnchor editAs="oneCell">
    <xdr:from>
      <xdr:col>0</xdr:col>
      <xdr:colOff>78740</xdr:colOff>
      <xdr:row>617</xdr:row>
      <xdr:rowOff>71120</xdr:rowOff>
    </xdr:from>
    <xdr:to>
      <xdr:col>0</xdr:col>
      <xdr:colOff>2118995</xdr:colOff>
      <xdr:row>617</xdr:row>
      <xdr:rowOff>1952625</xdr:rowOff>
    </xdr:to>
    <xdr:pic>
      <xdr:nvPicPr>
        <xdr:cNvPr id="508" name="图片 507">
          <a:extLst>
            <a:ext uri="{FF2B5EF4-FFF2-40B4-BE49-F238E27FC236}">
              <a16:creationId xmlns:a16="http://schemas.microsoft.com/office/drawing/2014/main" id="{00000000-0008-0000-8800-0000FC010000}"/>
            </a:ext>
          </a:extLst>
        </xdr:cNvPr>
        <xdr:cNvPicPr>
          <a:picLocks noChangeAspect="1"/>
        </xdr:cNvPicPr>
      </xdr:nvPicPr>
      <xdr:blipFill>
        <a:blip xmlns:r="http://schemas.openxmlformats.org/officeDocument/2006/relationships" r:embed="rId226"/>
        <a:stretch>
          <a:fillRect/>
        </a:stretch>
      </xdr:blipFill>
      <xdr:spPr>
        <a:xfrm>
          <a:off x="78740" y="1088259190"/>
          <a:ext cx="2040255" cy="1881505"/>
        </a:xfrm>
        <a:prstGeom prst="rect">
          <a:avLst/>
        </a:prstGeom>
        <a:noFill/>
        <a:ln w="9525">
          <a:noFill/>
        </a:ln>
      </xdr:spPr>
    </xdr:pic>
    <xdr:clientData/>
  </xdr:twoCellAnchor>
  <xdr:twoCellAnchor editAs="oneCell">
    <xdr:from>
      <xdr:col>0</xdr:col>
      <xdr:colOff>75565</xdr:colOff>
      <xdr:row>616</xdr:row>
      <xdr:rowOff>96520</xdr:rowOff>
    </xdr:from>
    <xdr:to>
      <xdr:col>0</xdr:col>
      <xdr:colOff>2151380</xdr:colOff>
      <xdr:row>616</xdr:row>
      <xdr:rowOff>1933575</xdr:rowOff>
    </xdr:to>
    <xdr:pic>
      <xdr:nvPicPr>
        <xdr:cNvPr id="509" name="图片 508">
          <a:extLst>
            <a:ext uri="{FF2B5EF4-FFF2-40B4-BE49-F238E27FC236}">
              <a16:creationId xmlns:a16="http://schemas.microsoft.com/office/drawing/2014/main" id="{00000000-0008-0000-8800-0000FD010000}"/>
            </a:ext>
          </a:extLst>
        </xdr:cNvPr>
        <xdr:cNvPicPr>
          <a:picLocks noChangeAspect="1"/>
        </xdr:cNvPicPr>
      </xdr:nvPicPr>
      <xdr:blipFill>
        <a:blip xmlns:r="http://schemas.openxmlformats.org/officeDocument/2006/relationships" r:embed="rId227"/>
        <a:stretch>
          <a:fillRect/>
        </a:stretch>
      </xdr:blipFill>
      <xdr:spPr>
        <a:xfrm>
          <a:off x="75565" y="1086290690"/>
          <a:ext cx="2075815" cy="1837055"/>
        </a:xfrm>
        <a:prstGeom prst="rect">
          <a:avLst/>
        </a:prstGeom>
        <a:noFill/>
        <a:ln w="9525">
          <a:noFill/>
        </a:ln>
      </xdr:spPr>
    </xdr:pic>
    <xdr:clientData/>
  </xdr:twoCellAnchor>
  <xdr:twoCellAnchor editAs="oneCell">
    <xdr:from>
      <xdr:col>0</xdr:col>
      <xdr:colOff>90170</xdr:colOff>
      <xdr:row>615</xdr:row>
      <xdr:rowOff>52705</xdr:rowOff>
    </xdr:from>
    <xdr:to>
      <xdr:col>0</xdr:col>
      <xdr:colOff>2156460</xdr:colOff>
      <xdr:row>615</xdr:row>
      <xdr:rowOff>1863725</xdr:rowOff>
    </xdr:to>
    <xdr:pic>
      <xdr:nvPicPr>
        <xdr:cNvPr id="510" name="图片 509">
          <a:extLst>
            <a:ext uri="{FF2B5EF4-FFF2-40B4-BE49-F238E27FC236}">
              <a16:creationId xmlns:a16="http://schemas.microsoft.com/office/drawing/2014/main" id="{00000000-0008-0000-8800-0000FE010000}"/>
            </a:ext>
          </a:extLst>
        </xdr:cNvPr>
        <xdr:cNvPicPr>
          <a:picLocks noChangeAspect="1"/>
        </xdr:cNvPicPr>
      </xdr:nvPicPr>
      <xdr:blipFill>
        <a:blip xmlns:r="http://schemas.openxmlformats.org/officeDocument/2006/relationships" r:embed="rId228"/>
        <a:stretch>
          <a:fillRect/>
        </a:stretch>
      </xdr:blipFill>
      <xdr:spPr>
        <a:xfrm>
          <a:off x="90170" y="1084252975"/>
          <a:ext cx="2066290" cy="1811020"/>
        </a:xfrm>
        <a:prstGeom prst="rect">
          <a:avLst/>
        </a:prstGeom>
        <a:noFill/>
        <a:ln w="9525">
          <a:noFill/>
        </a:ln>
      </xdr:spPr>
    </xdr:pic>
    <xdr:clientData/>
  </xdr:twoCellAnchor>
  <xdr:twoCellAnchor editAs="oneCell">
    <xdr:from>
      <xdr:col>0</xdr:col>
      <xdr:colOff>81280</xdr:colOff>
      <xdr:row>618</xdr:row>
      <xdr:rowOff>60325</xdr:rowOff>
    </xdr:from>
    <xdr:to>
      <xdr:col>0</xdr:col>
      <xdr:colOff>2138680</xdr:colOff>
      <xdr:row>618</xdr:row>
      <xdr:rowOff>1932940</xdr:rowOff>
    </xdr:to>
    <xdr:pic>
      <xdr:nvPicPr>
        <xdr:cNvPr id="511" name="图片 510">
          <a:extLst>
            <a:ext uri="{FF2B5EF4-FFF2-40B4-BE49-F238E27FC236}">
              <a16:creationId xmlns:a16="http://schemas.microsoft.com/office/drawing/2014/main" id="{00000000-0008-0000-8800-0000FF010000}"/>
            </a:ext>
          </a:extLst>
        </xdr:cNvPr>
        <xdr:cNvPicPr>
          <a:picLocks noChangeAspect="1"/>
        </xdr:cNvPicPr>
      </xdr:nvPicPr>
      <xdr:blipFill>
        <a:blip xmlns:r="http://schemas.openxmlformats.org/officeDocument/2006/relationships" r:embed="rId229"/>
        <a:stretch>
          <a:fillRect/>
        </a:stretch>
      </xdr:blipFill>
      <xdr:spPr>
        <a:xfrm>
          <a:off x="81280" y="1090242295"/>
          <a:ext cx="2057400" cy="1872615"/>
        </a:xfrm>
        <a:prstGeom prst="rect">
          <a:avLst/>
        </a:prstGeom>
        <a:noFill/>
        <a:ln w="9525">
          <a:noFill/>
        </a:ln>
      </xdr:spPr>
    </xdr:pic>
    <xdr:clientData/>
  </xdr:twoCellAnchor>
  <xdr:twoCellAnchor editAs="oneCell">
    <xdr:from>
      <xdr:col>0</xdr:col>
      <xdr:colOff>109220</xdr:colOff>
      <xdr:row>619</xdr:row>
      <xdr:rowOff>48895</xdr:rowOff>
    </xdr:from>
    <xdr:to>
      <xdr:col>0</xdr:col>
      <xdr:colOff>2166620</xdr:colOff>
      <xdr:row>619</xdr:row>
      <xdr:rowOff>1912620</xdr:rowOff>
    </xdr:to>
    <xdr:pic>
      <xdr:nvPicPr>
        <xdr:cNvPr id="512" name="图片 511">
          <a:extLst>
            <a:ext uri="{FF2B5EF4-FFF2-40B4-BE49-F238E27FC236}">
              <a16:creationId xmlns:a16="http://schemas.microsoft.com/office/drawing/2014/main" id="{00000000-0008-0000-8800-000000020000}"/>
            </a:ext>
          </a:extLst>
        </xdr:cNvPr>
        <xdr:cNvPicPr>
          <a:picLocks noChangeAspect="1"/>
        </xdr:cNvPicPr>
      </xdr:nvPicPr>
      <xdr:blipFill>
        <a:blip xmlns:r="http://schemas.openxmlformats.org/officeDocument/2006/relationships" r:embed="rId230"/>
        <a:stretch>
          <a:fillRect/>
        </a:stretch>
      </xdr:blipFill>
      <xdr:spPr>
        <a:xfrm>
          <a:off x="109220" y="1092224765"/>
          <a:ext cx="2057400" cy="1863725"/>
        </a:xfrm>
        <a:prstGeom prst="rect">
          <a:avLst/>
        </a:prstGeom>
        <a:noFill/>
        <a:ln w="9525">
          <a:noFill/>
        </a:ln>
      </xdr:spPr>
    </xdr:pic>
    <xdr:clientData/>
  </xdr:twoCellAnchor>
  <xdr:twoCellAnchor editAs="oneCell">
    <xdr:from>
      <xdr:col>0</xdr:col>
      <xdr:colOff>104775</xdr:colOff>
      <xdr:row>620</xdr:row>
      <xdr:rowOff>51435</xdr:rowOff>
    </xdr:from>
    <xdr:to>
      <xdr:col>0</xdr:col>
      <xdr:colOff>2153920</xdr:colOff>
      <xdr:row>620</xdr:row>
      <xdr:rowOff>1880870</xdr:rowOff>
    </xdr:to>
    <xdr:pic>
      <xdr:nvPicPr>
        <xdr:cNvPr id="513" name="图片 512">
          <a:extLst>
            <a:ext uri="{FF2B5EF4-FFF2-40B4-BE49-F238E27FC236}">
              <a16:creationId xmlns:a16="http://schemas.microsoft.com/office/drawing/2014/main" id="{00000000-0008-0000-8800-000001020000}"/>
            </a:ext>
          </a:extLst>
        </xdr:cNvPr>
        <xdr:cNvPicPr>
          <a:picLocks noChangeAspect="1"/>
        </xdr:cNvPicPr>
      </xdr:nvPicPr>
      <xdr:blipFill>
        <a:blip xmlns:r="http://schemas.openxmlformats.org/officeDocument/2006/relationships" r:embed="rId231"/>
        <a:stretch>
          <a:fillRect/>
        </a:stretch>
      </xdr:blipFill>
      <xdr:spPr>
        <a:xfrm>
          <a:off x="104775" y="1094221205"/>
          <a:ext cx="2049145" cy="1829435"/>
        </a:xfrm>
        <a:prstGeom prst="rect">
          <a:avLst/>
        </a:prstGeom>
        <a:noFill/>
        <a:ln w="9525">
          <a:noFill/>
        </a:ln>
      </xdr:spPr>
    </xdr:pic>
    <xdr:clientData/>
  </xdr:twoCellAnchor>
  <xdr:twoCellAnchor editAs="oneCell">
    <xdr:from>
      <xdr:col>0</xdr:col>
      <xdr:colOff>44450</xdr:colOff>
      <xdr:row>623</xdr:row>
      <xdr:rowOff>73025</xdr:rowOff>
    </xdr:from>
    <xdr:to>
      <xdr:col>0</xdr:col>
      <xdr:colOff>2059305</xdr:colOff>
      <xdr:row>623</xdr:row>
      <xdr:rowOff>1892935</xdr:rowOff>
    </xdr:to>
    <xdr:pic>
      <xdr:nvPicPr>
        <xdr:cNvPr id="514" name="图片 513" descr="1678155886282">
          <a:extLst>
            <a:ext uri="{FF2B5EF4-FFF2-40B4-BE49-F238E27FC236}">
              <a16:creationId xmlns:a16="http://schemas.microsoft.com/office/drawing/2014/main" id="{00000000-0008-0000-8800-000002020000}"/>
            </a:ext>
          </a:extLst>
        </xdr:cNvPr>
        <xdr:cNvPicPr>
          <a:picLocks noChangeAspect="1"/>
        </xdr:cNvPicPr>
      </xdr:nvPicPr>
      <xdr:blipFill>
        <a:blip xmlns:r="http://schemas.openxmlformats.org/officeDocument/2006/relationships" r:embed="rId232"/>
        <a:stretch>
          <a:fillRect/>
        </a:stretch>
      </xdr:blipFill>
      <xdr:spPr>
        <a:xfrm>
          <a:off x="44450" y="1100224495"/>
          <a:ext cx="2014855" cy="1819910"/>
        </a:xfrm>
        <a:prstGeom prst="rect">
          <a:avLst/>
        </a:prstGeom>
      </xdr:spPr>
    </xdr:pic>
    <xdr:clientData/>
  </xdr:twoCellAnchor>
  <xdr:twoCellAnchor editAs="oneCell">
    <xdr:from>
      <xdr:col>0</xdr:col>
      <xdr:colOff>88265</xdr:colOff>
      <xdr:row>621</xdr:row>
      <xdr:rowOff>101600</xdr:rowOff>
    </xdr:from>
    <xdr:to>
      <xdr:col>0</xdr:col>
      <xdr:colOff>2137410</xdr:colOff>
      <xdr:row>621</xdr:row>
      <xdr:rowOff>1948180</xdr:rowOff>
    </xdr:to>
    <xdr:pic>
      <xdr:nvPicPr>
        <xdr:cNvPr id="515" name="图片 514">
          <a:extLst>
            <a:ext uri="{FF2B5EF4-FFF2-40B4-BE49-F238E27FC236}">
              <a16:creationId xmlns:a16="http://schemas.microsoft.com/office/drawing/2014/main" id="{00000000-0008-0000-8800-000003020000}"/>
            </a:ext>
          </a:extLst>
        </xdr:cNvPr>
        <xdr:cNvPicPr>
          <a:picLocks noChangeAspect="1"/>
        </xdr:cNvPicPr>
      </xdr:nvPicPr>
      <xdr:blipFill>
        <a:blip xmlns:r="http://schemas.openxmlformats.org/officeDocument/2006/relationships" r:embed="rId233"/>
        <a:stretch>
          <a:fillRect/>
        </a:stretch>
      </xdr:blipFill>
      <xdr:spPr>
        <a:xfrm>
          <a:off x="88265" y="1096265270"/>
          <a:ext cx="2049145" cy="1846580"/>
        </a:xfrm>
        <a:prstGeom prst="rect">
          <a:avLst/>
        </a:prstGeom>
        <a:noFill/>
        <a:ln w="9525">
          <a:noFill/>
        </a:ln>
      </xdr:spPr>
    </xdr:pic>
    <xdr:clientData/>
  </xdr:twoCellAnchor>
  <xdr:twoCellAnchor editAs="oneCell">
    <xdr:from>
      <xdr:col>0</xdr:col>
      <xdr:colOff>64135</xdr:colOff>
      <xdr:row>624</xdr:row>
      <xdr:rowOff>69850</xdr:rowOff>
    </xdr:from>
    <xdr:to>
      <xdr:col>0</xdr:col>
      <xdr:colOff>2087245</xdr:colOff>
      <xdr:row>624</xdr:row>
      <xdr:rowOff>1890395</xdr:rowOff>
    </xdr:to>
    <xdr:pic>
      <xdr:nvPicPr>
        <xdr:cNvPr id="516" name="图片 515">
          <a:extLst>
            <a:ext uri="{FF2B5EF4-FFF2-40B4-BE49-F238E27FC236}">
              <a16:creationId xmlns:a16="http://schemas.microsoft.com/office/drawing/2014/main" id="{00000000-0008-0000-8800-000004020000}"/>
            </a:ext>
          </a:extLst>
        </xdr:cNvPr>
        <xdr:cNvPicPr>
          <a:picLocks noChangeAspect="1"/>
        </xdr:cNvPicPr>
      </xdr:nvPicPr>
      <xdr:blipFill>
        <a:blip xmlns:r="http://schemas.openxmlformats.org/officeDocument/2006/relationships" r:embed="rId234"/>
        <a:stretch>
          <a:fillRect/>
        </a:stretch>
      </xdr:blipFill>
      <xdr:spPr>
        <a:xfrm>
          <a:off x="64135" y="1102215220"/>
          <a:ext cx="2023110" cy="1820545"/>
        </a:xfrm>
        <a:prstGeom prst="rect">
          <a:avLst/>
        </a:prstGeom>
        <a:noFill/>
        <a:ln w="9525">
          <a:noFill/>
        </a:ln>
      </xdr:spPr>
    </xdr:pic>
    <xdr:clientData/>
  </xdr:twoCellAnchor>
  <xdr:twoCellAnchor editAs="oneCell">
    <xdr:from>
      <xdr:col>0</xdr:col>
      <xdr:colOff>28575</xdr:colOff>
      <xdr:row>625</xdr:row>
      <xdr:rowOff>73025</xdr:rowOff>
    </xdr:from>
    <xdr:to>
      <xdr:col>0</xdr:col>
      <xdr:colOff>2155825</xdr:colOff>
      <xdr:row>625</xdr:row>
      <xdr:rowOff>1928495</xdr:rowOff>
    </xdr:to>
    <xdr:pic>
      <xdr:nvPicPr>
        <xdr:cNvPr id="517" name="图片 516">
          <a:extLst>
            <a:ext uri="{FF2B5EF4-FFF2-40B4-BE49-F238E27FC236}">
              <a16:creationId xmlns:a16="http://schemas.microsoft.com/office/drawing/2014/main" id="{00000000-0008-0000-8800-000005020000}"/>
            </a:ext>
          </a:extLst>
        </xdr:cNvPr>
        <xdr:cNvPicPr>
          <a:picLocks noChangeAspect="1"/>
        </xdr:cNvPicPr>
      </xdr:nvPicPr>
      <xdr:blipFill>
        <a:blip xmlns:r="http://schemas.openxmlformats.org/officeDocument/2006/relationships" r:embed="rId235"/>
        <a:stretch>
          <a:fillRect/>
        </a:stretch>
      </xdr:blipFill>
      <xdr:spPr>
        <a:xfrm>
          <a:off x="28575" y="1104212295"/>
          <a:ext cx="2127250" cy="1855470"/>
        </a:xfrm>
        <a:prstGeom prst="rect">
          <a:avLst/>
        </a:prstGeom>
        <a:noFill/>
        <a:ln w="9525">
          <a:noFill/>
        </a:ln>
      </xdr:spPr>
    </xdr:pic>
    <xdr:clientData/>
  </xdr:twoCellAnchor>
  <xdr:twoCellAnchor editAs="oneCell">
    <xdr:from>
      <xdr:col>0</xdr:col>
      <xdr:colOff>28575</xdr:colOff>
      <xdr:row>626</xdr:row>
      <xdr:rowOff>80010</xdr:rowOff>
    </xdr:from>
    <xdr:to>
      <xdr:col>0</xdr:col>
      <xdr:colOff>2164715</xdr:colOff>
      <xdr:row>626</xdr:row>
      <xdr:rowOff>1892300</xdr:rowOff>
    </xdr:to>
    <xdr:pic>
      <xdr:nvPicPr>
        <xdr:cNvPr id="518" name="图片 517">
          <a:extLst>
            <a:ext uri="{FF2B5EF4-FFF2-40B4-BE49-F238E27FC236}">
              <a16:creationId xmlns:a16="http://schemas.microsoft.com/office/drawing/2014/main" id="{00000000-0008-0000-8800-000006020000}"/>
            </a:ext>
          </a:extLst>
        </xdr:cNvPr>
        <xdr:cNvPicPr>
          <a:picLocks noChangeAspect="1"/>
        </xdr:cNvPicPr>
      </xdr:nvPicPr>
      <xdr:blipFill>
        <a:blip xmlns:r="http://schemas.openxmlformats.org/officeDocument/2006/relationships" r:embed="rId236"/>
        <a:stretch>
          <a:fillRect/>
        </a:stretch>
      </xdr:blipFill>
      <xdr:spPr>
        <a:xfrm>
          <a:off x="28575" y="1106213180"/>
          <a:ext cx="2136140" cy="1812290"/>
        </a:xfrm>
        <a:prstGeom prst="rect">
          <a:avLst/>
        </a:prstGeom>
        <a:noFill/>
        <a:ln w="9525">
          <a:noFill/>
        </a:ln>
      </xdr:spPr>
    </xdr:pic>
    <xdr:clientData/>
  </xdr:twoCellAnchor>
  <xdr:twoCellAnchor editAs="oneCell">
    <xdr:from>
      <xdr:col>0</xdr:col>
      <xdr:colOff>47625</xdr:colOff>
      <xdr:row>627</xdr:row>
      <xdr:rowOff>63500</xdr:rowOff>
    </xdr:from>
    <xdr:to>
      <xdr:col>0</xdr:col>
      <xdr:colOff>2157730</xdr:colOff>
      <xdr:row>627</xdr:row>
      <xdr:rowOff>1988185</xdr:rowOff>
    </xdr:to>
    <xdr:pic>
      <xdr:nvPicPr>
        <xdr:cNvPr id="519" name="图片 518">
          <a:extLst>
            <a:ext uri="{FF2B5EF4-FFF2-40B4-BE49-F238E27FC236}">
              <a16:creationId xmlns:a16="http://schemas.microsoft.com/office/drawing/2014/main" id="{00000000-0008-0000-8800-000007020000}"/>
            </a:ext>
          </a:extLst>
        </xdr:cNvPr>
        <xdr:cNvPicPr>
          <a:picLocks noChangeAspect="1"/>
        </xdr:cNvPicPr>
      </xdr:nvPicPr>
      <xdr:blipFill>
        <a:blip xmlns:r="http://schemas.openxmlformats.org/officeDocument/2006/relationships" r:embed="rId237"/>
        <a:stretch>
          <a:fillRect/>
        </a:stretch>
      </xdr:blipFill>
      <xdr:spPr>
        <a:xfrm>
          <a:off x="47625" y="1108190570"/>
          <a:ext cx="2110105" cy="1924685"/>
        </a:xfrm>
        <a:prstGeom prst="rect">
          <a:avLst/>
        </a:prstGeom>
        <a:noFill/>
        <a:ln w="9525">
          <a:noFill/>
        </a:ln>
      </xdr:spPr>
    </xdr:pic>
    <xdr:clientData/>
  </xdr:twoCellAnchor>
  <xdr:twoCellAnchor editAs="oneCell">
    <xdr:from>
      <xdr:col>0</xdr:col>
      <xdr:colOff>46355</xdr:colOff>
      <xdr:row>629</xdr:row>
      <xdr:rowOff>98425</xdr:rowOff>
    </xdr:from>
    <xdr:to>
      <xdr:col>0</xdr:col>
      <xdr:colOff>2138680</xdr:colOff>
      <xdr:row>629</xdr:row>
      <xdr:rowOff>1918335</xdr:rowOff>
    </xdr:to>
    <xdr:pic>
      <xdr:nvPicPr>
        <xdr:cNvPr id="520" name="图片 519">
          <a:extLst>
            <a:ext uri="{FF2B5EF4-FFF2-40B4-BE49-F238E27FC236}">
              <a16:creationId xmlns:a16="http://schemas.microsoft.com/office/drawing/2014/main" id="{00000000-0008-0000-8800-000008020000}"/>
            </a:ext>
          </a:extLst>
        </xdr:cNvPr>
        <xdr:cNvPicPr>
          <a:picLocks noChangeAspect="1"/>
        </xdr:cNvPicPr>
      </xdr:nvPicPr>
      <xdr:blipFill>
        <a:blip xmlns:r="http://schemas.openxmlformats.org/officeDocument/2006/relationships" r:embed="rId238"/>
        <a:stretch>
          <a:fillRect/>
        </a:stretch>
      </xdr:blipFill>
      <xdr:spPr>
        <a:xfrm>
          <a:off x="46355" y="1112213295"/>
          <a:ext cx="2092325" cy="1819910"/>
        </a:xfrm>
        <a:prstGeom prst="rect">
          <a:avLst/>
        </a:prstGeom>
        <a:noFill/>
        <a:ln w="9525">
          <a:noFill/>
        </a:ln>
      </xdr:spPr>
    </xdr:pic>
    <xdr:clientData/>
  </xdr:twoCellAnchor>
  <xdr:twoCellAnchor editAs="oneCell">
    <xdr:from>
      <xdr:col>0</xdr:col>
      <xdr:colOff>60960</xdr:colOff>
      <xdr:row>628</xdr:row>
      <xdr:rowOff>74930</xdr:rowOff>
    </xdr:from>
    <xdr:to>
      <xdr:col>0</xdr:col>
      <xdr:colOff>2145030</xdr:colOff>
      <xdr:row>628</xdr:row>
      <xdr:rowOff>1938655</xdr:rowOff>
    </xdr:to>
    <xdr:pic>
      <xdr:nvPicPr>
        <xdr:cNvPr id="521" name="图片 520">
          <a:extLst>
            <a:ext uri="{FF2B5EF4-FFF2-40B4-BE49-F238E27FC236}">
              <a16:creationId xmlns:a16="http://schemas.microsoft.com/office/drawing/2014/main" id="{00000000-0008-0000-8800-000009020000}"/>
            </a:ext>
          </a:extLst>
        </xdr:cNvPr>
        <xdr:cNvPicPr>
          <a:picLocks noChangeAspect="1"/>
        </xdr:cNvPicPr>
      </xdr:nvPicPr>
      <xdr:blipFill>
        <a:blip xmlns:r="http://schemas.openxmlformats.org/officeDocument/2006/relationships" r:embed="rId239"/>
        <a:stretch>
          <a:fillRect/>
        </a:stretch>
      </xdr:blipFill>
      <xdr:spPr>
        <a:xfrm>
          <a:off x="60960" y="1110195900"/>
          <a:ext cx="2084070" cy="1863725"/>
        </a:xfrm>
        <a:prstGeom prst="rect">
          <a:avLst/>
        </a:prstGeom>
        <a:noFill/>
        <a:ln w="9525">
          <a:noFill/>
        </a:ln>
      </xdr:spPr>
    </xdr:pic>
    <xdr:clientData/>
  </xdr:twoCellAnchor>
  <xdr:twoCellAnchor editAs="oneCell">
    <xdr:from>
      <xdr:col>0</xdr:col>
      <xdr:colOff>90170</xdr:colOff>
      <xdr:row>630</xdr:row>
      <xdr:rowOff>102870</xdr:rowOff>
    </xdr:from>
    <xdr:to>
      <xdr:col>0</xdr:col>
      <xdr:colOff>2113280</xdr:colOff>
      <xdr:row>630</xdr:row>
      <xdr:rowOff>1940560</xdr:rowOff>
    </xdr:to>
    <xdr:pic>
      <xdr:nvPicPr>
        <xdr:cNvPr id="522" name="图片 521">
          <a:extLst>
            <a:ext uri="{FF2B5EF4-FFF2-40B4-BE49-F238E27FC236}">
              <a16:creationId xmlns:a16="http://schemas.microsoft.com/office/drawing/2014/main" id="{00000000-0008-0000-8800-00000A020000}"/>
            </a:ext>
          </a:extLst>
        </xdr:cNvPr>
        <xdr:cNvPicPr>
          <a:picLocks noChangeAspect="1"/>
        </xdr:cNvPicPr>
      </xdr:nvPicPr>
      <xdr:blipFill>
        <a:blip xmlns:r="http://schemas.openxmlformats.org/officeDocument/2006/relationships" r:embed="rId240"/>
        <a:stretch>
          <a:fillRect/>
        </a:stretch>
      </xdr:blipFill>
      <xdr:spPr>
        <a:xfrm>
          <a:off x="90170" y="1114211640"/>
          <a:ext cx="2023110" cy="1837690"/>
        </a:xfrm>
        <a:prstGeom prst="rect">
          <a:avLst/>
        </a:prstGeom>
        <a:noFill/>
        <a:ln w="9525">
          <a:noFill/>
        </a:ln>
      </xdr:spPr>
    </xdr:pic>
    <xdr:clientData/>
  </xdr:twoCellAnchor>
  <xdr:twoCellAnchor editAs="oneCell">
    <xdr:from>
      <xdr:col>0</xdr:col>
      <xdr:colOff>55245</xdr:colOff>
      <xdr:row>631</xdr:row>
      <xdr:rowOff>76200</xdr:rowOff>
    </xdr:from>
    <xdr:to>
      <xdr:col>0</xdr:col>
      <xdr:colOff>2182495</xdr:colOff>
      <xdr:row>631</xdr:row>
      <xdr:rowOff>1948815</xdr:rowOff>
    </xdr:to>
    <xdr:pic>
      <xdr:nvPicPr>
        <xdr:cNvPr id="523" name="图片 522">
          <a:extLst>
            <a:ext uri="{FF2B5EF4-FFF2-40B4-BE49-F238E27FC236}">
              <a16:creationId xmlns:a16="http://schemas.microsoft.com/office/drawing/2014/main" id="{00000000-0008-0000-8800-00000B020000}"/>
            </a:ext>
          </a:extLst>
        </xdr:cNvPr>
        <xdr:cNvPicPr>
          <a:picLocks noChangeAspect="1"/>
        </xdr:cNvPicPr>
      </xdr:nvPicPr>
      <xdr:blipFill>
        <a:blip xmlns:r="http://schemas.openxmlformats.org/officeDocument/2006/relationships" r:embed="rId241"/>
        <a:stretch>
          <a:fillRect/>
        </a:stretch>
      </xdr:blipFill>
      <xdr:spPr>
        <a:xfrm>
          <a:off x="55245" y="1116178870"/>
          <a:ext cx="2127250" cy="1872615"/>
        </a:xfrm>
        <a:prstGeom prst="rect">
          <a:avLst/>
        </a:prstGeom>
        <a:noFill/>
        <a:ln w="9525">
          <a:noFill/>
        </a:ln>
      </xdr:spPr>
    </xdr:pic>
    <xdr:clientData/>
  </xdr:twoCellAnchor>
  <xdr:twoCellAnchor editAs="oneCell">
    <xdr:from>
      <xdr:col>0</xdr:col>
      <xdr:colOff>78740</xdr:colOff>
      <xdr:row>622</xdr:row>
      <xdr:rowOff>91440</xdr:rowOff>
    </xdr:from>
    <xdr:to>
      <xdr:col>0</xdr:col>
      <xdr:colOff>2127885</xdr:colOff>
      <xdr:row>622</xdr:row>
      <xdr:rowOff>1885315</xdr:rowOff>
    </xdr:to>
    <xdr:pic>
      <xdr:nvPicPr>
        <xdr:cNvPr id="524" name="图片 523">
          <a:extLst>
            <a:ext uri="{FF2B5EF4-FFF2-40B4-BE49-F238E27FC236}">
              <a16:creationId xmlns:a16="http://schemas.microsoft.com/office/drawing/2014/main" id="{00000000-0008-0000-8800-00000C020000}"/>
            </a:ext>
          </a:extLst>
        </xdr:cNvPr>
        <xdr:cNvPicPr>
          <a:picLocks noChangeAspect="1"/>
        </xdr:cNvPicPr>
      </xdr:nvPicPr>
      <xdr:blipFill>
        <a:blip xmlns:r="http://schemas.openxmlformats.org/officeDocument/2006/relationships" r:embed="rId242"/>
        <a:stretch>
          <a:fillRect/>
        </a:stretch>
      </xdr:blipFill>
      <xdr:spPr>
        <a:xfrm>
          <a:off x="78740" y="1098249010"/>
          <a:ext cx="2049145" cy="1793875"/>
        </a:xfrm>
        <a:prstGeom prst="rect">
          <a:avLst/>
        </a:prstGeom>
        <a:noFill/>
        <a:ln w="9525">
          <a:noFill/>
        </a:ln>
      </xdr:spPr>
    </xdr:pic>
    <xdr:clientData/>
  </xdr:twoCellAnchor>
  <xdr:twoCellAnchor editAs="oneCell">
    <xdr:from>
      <xdr:col>0</xdr:col>
      <xdr:colOff>85725</xdr:colOff>
      <xdr:row>632</xdr:row>
      <xdr:rowOff>33020</xdr:rowOff>
    </xdr:from>
    <xdr:to>
      <xdr:col>0</xdr:col>
      <xdr:colOff>2178050</xdr:colOff>
      <xdr:row>632</xdr:row>
      <xdr:rowOff>1914525</xdr:rowOff>
    </xdr:to>
    <xdr:pic>
      <xdr:nvPicPr>
        <xdr:cNvPr id="525" name="图片 524">
          <a:extLst>
            <a:ext uri="{FF2B5EF4-FFF2-40B4-BE49-F238E27FC236}">
              <a16:creationId xmlns:a16="http://schemas.microsoft.com/office/drawing/2014/main" id="{00000000-0008-0000-8800-00000D020000}"/>
            </a:ext>
          </a:extLst>
        </xdr:cNvPr>
        <xdr:cNvPicPr>
          <a:picLocks noChangeAspect="1"/>
        </xdr:cNvPicPr>
      </xdr:nvPicPr>
      <xdr:blipFill>
        <a:blip xmlns:r="http://schemas.openxmlformats.org/officeDocument/2006/relationships" r:embed="rId243"/>
        <a:stretch>
          <a:fillRect/>
        </a:stretch>
      </xdr:blipFill>
      <xdr:spPr>
        <a:xfrm>
          <a:off x="85725" y="1118129590"/>
          <a:ext cx="2092325" cy="1881505"/>
        </a:xfrm>
        <a:prstGeom prst="rect">
          <a:avLst/>
        </a:prstGeom>
        <a:noFill/>
        <a:ln w="9525">
          <a:noFill/>
        </a:ln>
      </xdr:spPr>
    </xdr:pic>
    <xdr:clientData/>
  </xdr:twoCellAnchor>
  <xdr:twoCellAnchor editAs="oneCell">
    <xdr:from>
      <xdr:col>0</xdr:col>
      <xdr:colOff>57150</xdr:colOff>
      <xdr:row>633</xdr:row>
      <xdr:rowOff>53975</xdr:rowOff>
    </xdr:from>
    <xdr:to>
      <xdr:col>0</xdr:col>
      <xdr:colOff>2132330</xdr:colOff>
      <xdr:row>633</xdr:row>
      <xdr:rowOff>1900555</xdr:rowOff>
    </xdr:to>
    <xdr:pic>
      <xdr:nvPicPr>
        <xdr:cNvPr id="526" name="图片 525">
          <a:extLst>
            <a:ext uri="{FF2B5EF4-FFF2-40B4-BE49-F238E27FC236}">
              <a16:creationId xmlns:a16="http://schemas.microsoft.com/office/drawing/2014/main" id="{00000000-0008-0000-8800-00000E020000}"/>
            </a:ext>
          </a:extLst>
        </xdr:cNvPr>
        <xdr:cNvPicPr>
          <a:picLocks noChangeAspect="1"/>
        </xdr:cNvPicPr>
      </xdr:nvPicPr>
      <xdr:blipFill>
        <a:blip xmlns:r="http://schemas.openxmlformats.org/officeDocument/2006/relationships" r:embed="rId244"/>
        <a:stretch>
          <a:fillRect/>
        </a:stretch>
      </xdr:blipFill>
      <xdr:spPr>
        <a:xfrm>
          <a:off x="57150" y="1120144445"/>
          <a:ext cx="2075180" cy="1846580"/>
        </a:xfrm>
        <a:prstGeom prst="rect">
          <a:avLst/>
        </a:prstGeom>
        <a:noFill/>
        <a:ln w="9525">
          <a:noFill/>
        </a:ln>
      </xdr:spPr>
    </xdr:pic>
    <xdr:clientData/>
  </xdr:twoCellAnchor>
  <xdr:twoCellAnchor editAs="oneCell">
    <xdr:from>
      <xdr:col>0</xdr:col>
      <xdr:colOff>37465</xdr:colOff>
      <xdr:row>634</xdr:row>
      <xdr:rowOff>60325</xdr:rowOff>
    </xdr:from>
    <xdr:to>
      <xdr:col>0</xdr:col>
      <xdr:colOff>2130425</xdr:colOff>
      <xdr:row>634</xdr:row>
      <xdr:rowOff>1936115</xdr:rowOff>
    </xdr:to>
    <xdr:pic>
      <xdr:nvPicPr>
        <xdr:cNvPr id="527" name="图片 526">
          <a:extLst>
            <a:ext uri="{FF2B5EF4-FFF2-40B4-BE49-F238E27FC236}">
              <a16:creationId xmlns:a16="http://schemas.microsoft.com/office/drawing/2014/main" id="{00000000-0008-0000-8800-00000F020000}"/>
            </a:ext>
          </a:extLst>
        </xdr:cNvPr>
        <xdr:cNvPicPr>
          <a:picLocks noChangeAspect="1"/>
        </xdr:cNvPicPr>
      </xdr:nvPicPr>
      <xdr:blipFill>
        <a:blip xmlns:r="http://schemas.openxmlformats.org/officeDocument/2006/relationships" r:embed="rId245"/>
        <a:stretch>
          <a:fillRect/>
        </a:stretch>
      </xdr:blipFill>
      <xdr:spPr>
        <a:xfrm>
          <a:off x="37465" y="1122144695"/>
          <a:ext cx="2092960" cy="1875790"/>
        </a:xfrm>
        <a:prstGeom prst="rect">
          <a:avLst/>
        </a:prstGeom>
        <a:noFill/>
        <a:ln w="9525">
          <a:noFill/>
        </a:ln>
      </xdr:spPr>
    </xdr:pic>
    <xdr:clientData/>
  </xdr:twoCellAnchor>
  <xdr:twoCellAnchor editAs="oneCell">
    <xdr:from>
      <xdr:col>0</xdr:col>
      <xdr:colOff>104775</xdr:colOff>
      <xdr:row>635</xdr:row>
      <xdr:rowOff>52070</xdr:rowOff>
    </xdr:from>
    <xdr:to>
      <xdr:col>0</xdr:col>
      <xdr:colOff>2153920</xdr:colOff>
      <xdr:row>635</xdr:row>
      <xdr:rowOff>1855470</xdr:rowOff>
    </xdr:to>
    <xdr:pic>
      <xdr:nvPicPr>
        <xdr:cNvPr id="528" name="图片 527">
          <a:extLst>
            <a:ext uri="{FF2B5EF4-FFF2-40B4-BE49-F238E27FC236}">
              <a16:creationId xmlns:a16="http://schemas.microsoft.com/office/drawing/2014/main" id="{00000000-0008-0000-8800-000010020000}"/>
            </a:ext>
          </a:extLst>
        </xdr:cNvPr>
        <xdr:cNvPicPr>
          <a:picLocks noChangeAspect="1"/>
        </xdr:cNvPicPr>
      </xdr:nvPicPr>
      <xdr:blipFill>
        <a:blip xmlns:r="http://schemas.openxmlformats.org/officeDocument/2006/relationships" r:embed="rId246"/>
        <a:stretch>
          <a:fillRect/>
        </a:stretch>
      </xdr:blipFill>
      <xdr:spPr>
        <a:xfrm>
          <a:off x="104775" y="1124130340"/>
          <a:ext cx="2049145" cy="1803400"/>
        </a:xfrm>
        <a:prstGeom prst="rect">
          <a:avLst/>
        </a:prstGeom>
        <a:noFill/>
        <a:ln w="9525">
          <a:noFill/>
        </a:ln>
      </xdr:spPr>
    </xdr:pic>
    <xdr:clientData/>
  </xdr:twoCellAnchor>
  <xdr:twoCellAnchor editAs="oneCell">
    <xdr:from>
      <xdr:col>0</xdr:col>
      <xdr:colOff>38100</xdr:colOff>
      <xdr:row>640</xdr:row>
      <xdr:rowOff>62865</xdr:rowOff>
    </xdr:from>
    <xdr:to>
      <xdr:col>0</xdr:col>
      <xdr:colOff>2174240</xdr:colOff>
      <xdr:row>640</xdr:row>
      <xdr:rowOff>1866265</xdr:rowOff>
    </xdr:to>
    <xdr:pic>
      <xdr:nvPicPr>
        <xdr:cNvPr id="529" name="图片 528">
          <a:extLst>
            <a:ext uri="{FF2B5EF4-FFF2-40B4-BE49-F238E27FC236}">
              <a16:creationId xmlns:a16="http://schemas.microsoft.com/office/drawing/2014/main" id="{00000000-0008-0000-8800-000011020000}"/>
            </a:ext>
          </a:extLst>
        </xdr:cNvPr>
        <xdr:cNvPicPr>
          <a:picLocks noChangeAspect="1"/>
        </xdr:cNvPicPr>
      </xdr:nvPicPr>
      <xdr:blipFill>
        <a:blip xmlns:r="http://schemas.openxmlformats.org/officeDocument/2006/relationships" r:embed="rId247"/>
        <a:stretch>
          <a:fillRect/>
        </a:stretch>
      </xdr:blipFill>
      <xdr:spPr>
        <a:xfrm>
          <a:off x="38100" y="1134110635"/>
          <a:ext cx="2136140" cy="1803400"/>
        </a:xfrm>
        <a:prstGeom prst="rect">
          <a:avLst/>
        </a:prstGeom>
        <a:noFill/>
        <a:ln w="9525">
          <a:noFill/>
        </a:ln>
      </xdr:spPr>
    </xdr:pic>
    <xdr:clientData/>
  </xdr:twoCellAnchor>
  <xdr:twoCellAnchor editAs="oneCell">
    <xdr:from>
      <xdr:col>0</xdr:col>
      <xdr:colOff>19050</xdr:colOff>
      <xdr:row>641</xdr:row>
      <xdr:rowOff>61595</xdr:rowOff>
    </xdr:from>
    <xdr:to>
      <xdr:col>0</xdr:col>
      <xdr:colOff>2138045</xdr:colOff>
      <xdr:row>641</xdr:row>
      <xdr:rowOff>1889760</xdr:rowOff>
    </xdr:to>
    <xdr:pic>
      <xdr:nvPicPr>
        <xdr:cNvPr id="530" name="图片 529">
          <a:extLst>
            <a:ext uri="{FF2B5EF4-FFF2-40B4-BE49-F238E27FC236}">
              <a16:creationId xmlns:a16="http://schemas.microsoft.com/office/drawing/2014/main" id="{00000000-0008-0000-8800-000012020000}"/>
            </a:ext>
          </a:extLst>
        </xdr:cNvPr>
        <xdr:cNvPicPr>
          <a:picLocks noChangeAspect="1"/>
        </xdr:cNvPicPr>
      </xdr:nvPicPr>
      <xdr:blipFill>
        <a:blip xmlns:r="http://schemas.openxmlformats.org/officeDocument/2006/relationships" r:embed="rId248"/>
        <a:stretch>
          <a:fillRect/>
        </a:stretch>
      </xdr:blipFill>
      <xdr:spPr>
        <a:xfrm>
          <a:off x="19050" y="1136103265"/>
          <a:ext cx="2118995" cy="1828165"/>
        </a:xfrm>
        <a:prstGeom prst="rect">
          <a:avLst/>
        </a:prstGeom>
        <a:noFill/>
        <a:ln w="9525">
          <a:noFill/>
        </a:ln>
      </xdr:spPr>
    </xdr:pic>
    <xdr:clientData/>
  </xdr:twoCellAnchor>
  <xdr:twoCellAnchor editAs="oneCell">
    <xdr:from>
      <xdr:col>0</xdr:col>
      <xdr:colOff>35560</xdr:colOff>
      <xdr:row>642</xdr:row>
      <xdr:rowOff>90170</xdr:rowOff>
    </xdr:from>
    <xdr:to>
      <xdr:col>0</xdr:col>
      <xdr:colOff>2145665</xdr:colOff>
      <xdr:row>642</xdr:row>
      <xdr:rowOff>1893570</xdr:rowOff>
    </xdr:to>
    <xdr:pic>
      <xdr:nvPicPr>
        <xdr:cNvPr id="531" name="图片 530">
          <a:extLst>
            <a:ext uri="{FF2B5EF4-FFF2-40B4-BE49-F238E27FC236}">
              <a16:creationId xmlns:a16="http://schemas.microsoft.com/office/drawing/2014/main" id="{00000000-0008-0000-8800-000013020000}"/>
            </a:ext>
          </a:extLst>
        </xdr:cNvPr>
        <xdr:cNvPicPr>
          <a:picLocks noChangeAspect="1"/>
        </xdr:cNvPicPr>
      </xdr:nvPicPr>
      <xdr:blipFill>
        <a:blip xmlns:r="http://schemas.openxmlformats.org/officeDocument/2006/relationships" r:embed="rId249"/>
        <a:stretch>
          <a:fillRect/>
        </a:stretch>
      </xdr:blipFill>
      <xdr:spPr>
        <a:xfrm>
          <a:off x="35560" y="1138125740"/>
          <a:ext cx="2110105" cy="1803400"/>
        </a:xfrm>
        <a:prstGeom prst="rect">
          <a:avLst/>
        </a:prstGeom>
        <a:noFill/>
        <a:ln w="9525">
          <a:noFill/>
        </a:ln>
      </xdr:spPr>
    </xdr:pic>
    <xdr:clientData/>
  </xdr:twoCellAnchor>
  <xdr:twoCellAnchor editAs="oneCell">
    <xdr:from>
      <xdr:col>0</xdr:col>
      <xdr:colOff>46355</xdr:colOff>
      <xdr:row>643</xdr:row>
      <xdr:rowOff>54610</xdr:rowOff>
    </xdr:from>
    <xdr:to>
      <xdr:col>0</xdr:col>
      <xdr:colOff>2156460</xdr:colOff>
      <xdr:row>643</xdr:row>
      <xdr:rowOff>1901190</xdr:rowOff>
    </xdr:to>
    <xdr:pic>
      <xdr:nvPicPr>
        <xdr:cNvPr id="532" name="图片 531">
          <a:extLst>
            <a:ext uri="{FF2B5EF4-FFF2-40B4-BE49-F238E27FC236}">
              <a16:creationId xmlns:a16="http://schemas.microsoft.com/office/drawing/2014/main" id="{00000000-0008-0000-8800-000014020000}"/>
            </a:ext>
          </a:extLst>
        </xdr:cNvPr>
        <xdr:cNvPicPr>
          <a:picLocks noChangeAspect="1"/>
        </xdr:cNvPicPr>
      </xdr:nvPicPr>
      <xdr:blipFill>
        <a:blip xmlns:r="http://schemas.openxmlformats.org/officeDocument/2006/relationships" r:embed="rId250"/>
        <a:stretch>
          <a:fillRect/>
        </a:stretch>
      </xdr:blipFill>
      <xdr:spPr>
        <a:xfrm>
          <a:off x="46355" y="1140084080"/>
          <a:ext cx="2110105" cy="1846580"/>
        </a:xfrm>
        <a:prstGeom prst="rect">
          <a:avLst/>
        </a:prstGeom>
        <a:noFill/>
        <a:ln w="9525">
          <a:noFill/>
        </a:ln>
      </xdr:spPr>
    </xdr:pic>
    <xdr:clientData/>
  </xdr:twoCellAnchor>
  <xdr:twoCellAnchor editAs="oneCell">
    <xdr:from>
      <xdr:col>0</xdr:col>
      <xdr:colOff>46990</xdr:colOff>
      <xdr:row>636</xdr:row>
      <xdr:rowOff>43815</xdr:rowOff>
    </xdr:from>
    <xdr:to>
      <xdr:col>0</xdr:col>
      <xdr:colOff>2122170</xdr:colOff>
      <xdr:row>636</xdr:row>
      <xdr:rowOff>1916430</xdr:rowOff>
    </xdr:to>
    <xdr:pic>
      <xdr:nvPicPr>
        <xdr:cNvPr id="533" name="图片 532">
          <a:extLst>
            <a:ext uri="{FF2B5EF4-FFF2-40B4-BE49-F238E27FC236}">
              <a16:creationId xmlns:a16="http://schemas.microsoft.com/office/drawing/2014/main" id="{00000000-0008-0000-8800-000015020000}"/>
            </a:ext>
          </a:extLst>
        </xdr:cNvPr>
        <xdr:cNvPicPr>
          <a:picLocks noChangeAspect="1"/>
        </xdr:cNvPicPr>
      </xdr:nvPicPr>
      <xdr:blipFill>
        <a:blip xmlns:r="http://schemas.openxmlformats.org/officeDocument/2006/relationships" r:embed="rId251"/>
        <a:stretch>
          <a:fillRect/>
        </a:stretch>
      </xdr:blipFill>
      <xdr:spPr>
        <a:xfrm>
          <a:off x="46990" y="1126115985"/>
          <a:ext cx="2075180" cy="1872615"/>
        </a:xfrm>
        <a:prstGeom prst="rect">
          <a:avLst/>
        </a:prstGeom>
        <a:noFill/>
        <a:ln w="9525">
          <a:noFill/>
        </a:ln>
      </xdr:spPr>
    </xdr:pic>
    <xdr:clientData/>
  </xdr:twoCellAnchor>
  <xdr:twoCellAnchor editAs="oneCell">
    <xdr:from>
      <xdr:col>0</xdr:col>
      <xdr:colOff>85725</xdr:colOff>
      <xdr:row>638</xdr:row>
      <xdr:rowOff>52070</xdr:rowOff>
    </xdr:from>
    <xdr:to>
      <xdr:col>0</xdr:col>
      <xdr:colOff>2169795</xdr:colOff>
      <xdr:row>638</xdr:row>
      <xdr:rowOff>1864360</xdr:rowOff>
    </xdr:to>
    <xdr:pic>
      <xdr:nvPicPr>
        <xdr:cNvPr id="534" name="图片 533">
          <a:extLst>
            <a:ext uri="{FF2B5EF4-FFF2-40B4-BE49-F238E27FC236}">
              <a16:creationId xmlns:a16="http://schemas.microsoft.com/office/drawing/2014/main" id="{00000000-0008-0000-8800-000016020000}"/>
            </a:ext>
          </a:extLst>
        </xdr:cNvPr>
        <xdr:cNvPicPr>
          <a:picLocks noChangeAspect="1"/>
        </xdr:cNvPicPr>
      </xdr:nvPicPr>
      <xdr:blipFill>
        <a:blip xmlns:r="http://schemas.openxmlformats.org/officeDocument/2006/relationships" r:embed="rId252"/>
        <a:stretch>
          <a:fillRect/>
        </a:stretch>
      </xdr:blipFill>
      <xdr:spPr>
        <a:xfrm>
          <a:off x="85725" y="1130112040"/>
          <a:ext cx="2084070" cy="1812290"/>
        </a:xfrm>
        <a:prstGeom prst="rect">
          <a:avLst/>
        </a:prstGeom>
        <a:noFill/>
        <a:ln w="9525">
          <a:noFill/>
        </a:ln>
      </xdr:spPr>
    </xdr:pic>
    <xdr:clientData/>
  </xdr:twoCellAnchor>
  <xdr:twoCellAnchor editAs="oneCell">
    <xdr:from>
      <xdr:col>0</xdr:col>
      <xdr:colOff>85725</xdr:colOff>
      <xdr:row>637</xdr:row>
      <xdr:rowOff>53340</xdr:rowOff>
    </xdr:from>
    <xdr:to>
      <xdr:col>0</xdr:col>
      <xdr:colOff>2083435</xdr:colOff>
      <xdr:row>637</xdr:row>
      <xdr:rowOff>1925955</xdr:rowOff>
    </xdr:to>
    <xdr:pic>
      <xdr:nvPicPr>
        <xdr:cNvPr id="535" name="图片 534">
          <a:extLst>
            <a:ext uri="{FF2B5EF4-FFF2-40B4-BE49-F238E27FC236}">
              <a16:creationId xmlns:a16="http://schemas.microsoft.com/office/drawing/2014/main" id="{00000000-0008-0000-8800-000017020000}"/>
            </a:ext>
          </a:extLst>
        </xdr:cNvPr>
        <xdr:cNvPicPr>
          <a:picLocks noChangeAspect="1"/>
        </xdr:cNvPicPr>
      </xdr:nvPicPr>
      <xdr:blipFill>
        <a:blip xmlns:r="http://schemas.openxmlformats.org/officeDocument/2006/relationships" r:embed="rId253"/>
        <a:stretch>
          <a:fillRect/>
        </a:stretch>
      </xdr:blipFill>
      <xdr:spPr>
        <a:xfrm>
          <a:off x="85725" y="1128119410"/>
          <a:ext cx="1997710" cy="1872615"/>
        </a:xfrm>
        <a:prstGeom prst="rect">
          <a:avLst/>
        </a:prstGeom>
        <a:noFill/>
        <a:ln w="9525">
          <a:noFill/>
        </a:ln>
      </xdr:spPr>
    </xdr:pic>
    <xdr:clientData/>
  </xdr:twoCellAnchor>
  <xdr:twoCellAnchor editAs="oneCell">
    <xdr:from>
      <xdr:col>0</xdr:col>
      <xdr:colOff>123825</xdr:colOff>
      <xdr:row>639</xdr:row>
      <xdr:rowOff>43815</xdr:rowOff>
    </xdr:from>
    <xdr:to>
      <xdr:col>0</xdr:col>
      <xdr:colOff>2138680</xdr:colOff>
      <xdr:row>639</xdr:row>
      <xdr:rowOff>1907540</xdr:rowOff>
    </xdr:to>
    <xdr:pic>
      <xdr:nvPicPr>
        <xdr:cNvPr id="536" name="图片 535">
          <a:extLst>
            <a:ext uri="{FF2B5EF4-FFF2-40B4-BE49-F238E27FC236}">
              <a16:creationId xmlns:a16="http://schemas.microsoft.com/office/drawing/2014/main" id="{00000000-0008-0000-8800-000018020000}"/>
            </a:ext>
          </a:extLst>
        </xdr:cNvPr>
        <xdr:cNvPicPr>
          <a:picLocks noChangeAspect="1"/>
        </xdr:cNvPicPr>
      </xdr:nvPicPr>
      <xdr:blipFill>
        <a:blip xmlns:r="http://schemas.openxmlformats.org/officeDocument/2006/relationships" r:embed="rId254"/>
        <a:stretch>
          <a:fillRect/>
        </a:stretch>
      </xdr:blipFill>
      <xdr:spPr>
        <a:xfrm>
          <a:off x="123825" y="1132097685"/>
          <a:ext cx="2014855" cy="1863725"/>
        </a:xfrm>
        <a:prstGeom prst="rect">
          <a:avLst/>
        </a:prstGeom>
        <a:noFill/>
        <a:ln w="9525">
          <a:noFill/>
        </a:ln>
      </xdr:spPr>
    </xdr:pic>
    <xdr:clientData/>
  </xdr:twoCellAnchor>
  <xdr:twoCellAnchor editAs="oneCell">
    <xdr:from>
      <xdr:col>0</xdr:col>
      <xdr:colOff>76200</xdr:colOff>
      <xdr:row>645</xdr:row>
      <xdr:rowOff>53340</xdr:rowOff>
    </xdr:from>
    <xdr:to>
      <xdr:col>0</xdr:col>
      <xdr:colOff>2099945</xdr:colOff>
      <xdr:row>645</xdr:row>
      <xdr:rowOff>1873250</xdr:rowOff>
    </xdr:to>
    <xdr:pic>
      <xdr:nvPicPr>
        <xdr:cNvPr id="537" name="图片 536">
          <a:extLst>
            <a:ext uri="{FF2B5EF4-FFF2-40B4-BE49-F238E27FC236}">
              <a16:creationId xmlns:a16="http://schemas.microsoft.com/office/drawing/2014/main" id="{00000000-0008-0000-8800-000019020000}"/>
            </a:ext>
          </a:extLst>
        </xdr:cNvPr>
        <xdr:cNvPicPr>
          <a:picLocks noChangeAspect="1"/>
        </xdr:cNvPicPr>
      </xdr:nvPicPr>
      <xdr:blipFill>
        <a:blip xmlns:r="http://schemas.openxmlformats.org/officeDocument/2006/relationships" r:embed="rId255"/>
        <a:stretch>
          <a:fillRect/>
        </a:stretch>
      </xdr:blipFill>
      <xdr:spPr>
        <a:xfrm>
          <a:off x="76200" y="1144070610"/>
          <a:ext cx="2023745" cy="1819910"/>
        </a:xfrm>
        <a:prstGeom prst="rect">
          <a:avLst/>
        </a:prstGeom>
        <a:noFill/>
        <a:ln w="9525">
          <a:noFill/>
        </a:ln>
      </xdr:spPr>
    </xdr:pic>
    <xdr:clientData/>
  </xdr:twoCellAnchor>
  <xdr:twoCellAnchor editAs="oneCell">
    <xdr:from>
      <xdr:col>0</xdr:col>
      <xdr:colOff>85725</xdr:colOff>
      <xdr:row>644</xdr:row>
      <xdr:rowOff>42545</xdr:rowOff>
    </xdr:from>
    <xdr:to>
      <xdr:col>0</xdr:col>
      <xdr:colOff>2135505</xdr:colOff>
      <xdr:row>644</xdr:row>
      <xdr:rowOff>1898015</xdr:rowOff>
    </xdr:to>
    <xdr:pic>
      <xdr:nvPicPr>
        <xdr:cNvPr id="538" name="图片 537">
          <a:extLst>
            <a:ext uri="{FF2B5EF4-FFF2-40B4-BE49-F238E27FC236}">
              <a16:creationId xmlns:a16="http://schemas.microsoft.com/office/drawing/2014/main" id="{00000000-0008-0000-8800-00001A020000}"/>
            </a:ext>
          </a:extLst>
        </xdr:cNvPr>
        <xdr:cNvPicPr>
          <a:picLocks noChangeAspect="1"/>
        </xdr:cNvPicPr>
      </xdr:nvPicPr>
      <xdr:blipFill>
        <a:blip xmlns:r="http://schemas.openxmlformats.org/officeDocument/2006/relationships" r:embed="rId256"/>
        <a:stretch>
          <a:fillRect/>
        </a:stretch>
      </xdr:blipFill>
      <xdr:spPr>
        <a:xfrm>
          <a:off x="85725" y="1142065915"/>
          <a:ext cx="2049780" cy="1855470"/>
        </a:xfrm>
        <a:prstGeom prst="rect">
          <a:avLst/>
        </a:prstGeom>
        <a:noFill/>
        <a:ln w="9525">
          <a:noFill/>
        </a:ln>
      </xdr:spPr>
    </xdr:pic>
    <xdr:clientData/>
  </xdr:twoCellAnchor>
  <xdr:twoCellAnchor editAs="oneCell">
    <xdr:from>
      <xdr:col>0</xdr:col>
      <xdr:colOff>104140</xdr:colOff>
      <xdr:row>646</xdr:row>
      <xdr:rowOff>34290</xdr:rowOff>
    </xdr:from>
    <xdr:to>
      <xdr:col>0</xdr:col>
      <xdr:colOff>2153920</xdr:colOff>
      <xdr:row>646</xdr:row>
      <xdr:rowOff>1915795</xdr:rowOff>
    </xdr:to>
    <xdr:pic>
      <xdr:nvPicPr>
        <xdr:cNvPr id="539" name="图片 538">
          <a:extLst>
            <a:ext uri="{FF2B5EF4-FFF2-40B4-BE49-F238E27FC236}">
              <a16:creationId xmlns:a16="http://schemas.microsoft.com/office/drawing/2014/main" id="{00000000-0008-0000-8800-00001B020000}"/>
            </a:ext>
          </a:extLst>
        </xdr:cNvPr>
        <xdr:cNvPicPr>
          <a:picLocks noChangeAspect="1"/>
        </xdr:cNvPicPr>
      </xdr:nvPicPr>
      <xdr:blipFill>
        <a:blip xmlns:r="http://schemas.openxmlformats.org/officeDocument/2006/relationships" r:embed="rId257"/>
        <a:stretch>
          <a:fillRect/>
        </a:stretch>
      </xdr:blipFill>
      <xdr:spPr>
        <a:xfrm>
          <a:off x="104140" y="1146045460"/>
          <a:ext cx="2049780" cy="1881505"/>
        </a:xfrm>
        <a:prstGeom prst="rect">
          <a:avLst/>
        </a:prstGeom>
        <a:noFill/>
        <a:ln w="9525">
          <a:noFill/>
        </a:ln>
      </xdr:spPr>
    </xdr:pic>
    <xdr:clientData/>
  </xdr:twoCellAnchor>
  <xdr:twoCellAnchor editAs="oneCell">
    <xdr:from>
      <xdr:col>0</xdr:col>
      <xdr:colOff>78105</xdr:colOff>
      <xdr:row>647</xdr:row>
      <xdr:rowOff>60960</xdr:rowOff>
    </xdr:from>
    <xdr:to>
      <xdr:col>0</xdr:col>
      <xdr:colOff>2101850</xdr:colOff>
      <xdr:row>647</xdr:row>
      <xdr:rowOff>1942465</xdr:rowOff>
    </xdr:to>
    <xdr:pic>
      <xdr:nvPicPr>
        <xdr:cNvPr id="540" name="图片 539">
          <a:extLst>
            <a:ext uri="{FF2B5EF4-FFF2-40B4-BE49-F238E27FC236}">
              <a16:creationId xmlns:a16="http://schemas.microsoft.com/office/drawing/2014/main" id="{00000000-0008-0000-8800-00001C020000}"/>
            </a:ext>
          </a:extLst>
        </xdr:cNvPr>
        <xdr:cNvPicPr>
          <a:picLocks noChangeAspect="1"/>
        </xdr:cNvPicPr>
      </xdr:nvPicPr>
      <xdr:blipFill>
        <a:blip xmlns:r="http://schemas.openxmlformats.org/officeDocument/2006/relationships" r:embed="rId258"/>
        <a:stretch>
          <a:fillRect/>
        </a:stretch>
      </xdr:blipFill>
      <xdr:spPr>
        <a:xfrm>
          <a:off x="78105" y="1148066030"/>
          <a:ext cx="2023745" cy="1881505"/>
        </a:xfrm>
        <a:prstGeom prst="rect">
          <a:avLst/>
        </a:prstGeom>
        <a:noFill/>
        <a:ln w="9525">
          <a:noFill/>
        </a:ln>
      </xdr:spPr>
    </xdr:pic>
    <xdr:clientData/>
  </xdr:twoCellAnchor>
  <xdr:twoCellAnchor editAs="oneCell">
    <xdr:from>
      <xdr:col>0</xdr:col>
      <xdr:colOff>113665</xdr:colOff>
      <xdr:row>649</xdr:row>
      <xdr:rowOff>53975</xdr:rowOff>
    </xdr:from>
    <xdr:to>
      <xdr:col>0</xdr:col>
      <xdr:colOff>2094230</xdr:colOff>
      <xdr:row>649</xdr:row>
      <xdr:rowOff>1926590</xdr:rowOff>
    </xdr:to>
    <xdr:pic>
      <xdr:nvPicPr>
        <xdr:cNvPr id="541" name="图片 540">
          <a:extLst>
            <a:ext uri="{FF2B5EF4-FFF2-40B4-BE49-F238E27FC236}">
              <a16:creationId xmlns:a16="http://schemas.microsoft.com/office/drawing/2014/main" id="{00000000-0008-0000-8800-00001D020000}"/>
            </a:ext>
          </a:extLst>
        </xdr:cNvPr>
        <xdr:cNvPicPr>
          <a:picLocks noChangeAspect="1"/>
        </xdr:cNvPicPr>
      </xdr:nvPicPr>
      <xdr:blipFill>
        <a:blip xmlns:r="http://schemas.openxmlformats.org/officeDocument/2006/relationships" r:embed="rId259"/>
        <a:stretch>
          <a:fillRect/>
        </a:stretch>
      </xdr:blipFill>
      <xdr:spPr>
        <a:xfrm>
          <a:off x="113665" y="1152046845"/>
          <a:ext cx="1980565" cy="1872615"/>
        </a:xfrm>
        <a:prstGeom prst="rect">
          <a:avLst/>
        </a:prstGeom>
        <a:noFill/>
        <a:ln w="9525">
          <a:noFill/>
        </a:ln>
      </xdr:spPr>
    </xdr:pic>
    <xdr:clientData/>
  </xdr:twoCellAnchor>
  <xdr:twoCellAnchor editAs="oneCell">
    <xdr:from>
      <xdr:col>0</xdr:col>
      <xdr:colOff>123825</xdr:colOff>
      <xdr:row>648</xdr:row>
      <xdr:rowOff>34290</xdr:rowOff>
    </xdr:from>
    <xdr:to>
      <xdr:col>0</xdr:col>
      <xdr:colOff>2164080</xdr:colOff>
      <xdr:row>648</xdr:row>
      <xdr:rowOff>1880870</xdr:rowOff>
    </xdr:to>
    <xdr:pic>
      <xdr:nvPicPr>
        <xdr:cNvPr id="542" name="图片 541">
          <a:extLst>
            <a:ext uri="{FF2B5EF4-FFF2-40B4-BE49-F238E27FC236}">
              <a16:creationId xmlns:a16="http://schemas.microsoft.com/office/drawing/2014/main" id="{00000000-0008-0000-8800-00001E020000}"/>
            </a:ext>
          </a:extLst>
        </xdr:cNvPr>
        <xdr:cNvPicPr>
          <a:picLocks noChangeAspect="1"/>
        </xdr:cNvPicPr>
      </xdr:nvPicPr>
      <xdr:blipFill>
        <a:blip xmlns:r="http://schemas.openxmlformats.org/officeDocument/2006/relationships" r:embed="rId260"/>
        <a:stretch>
          <a:fillRect/>
        </a:stretch>
      </xdr:blipFill>
      <xdr:spPr>
        <a:xfrm>
          <a:off x="123825" y="1150033260"/>
          <a:ext cx="2040255" cy="1846580"/>
        </a:xfrm>
        <a:prstGeom prst="rect">
          <a:avLst/>
        </a:prstGeom>
        <a:noFill/>
        <a:ln w="9525">
          <a:noFill/>
        </a:ln>
      </xdr:spPr>
    </xdr:pic>
    <xdr:clientData/>
  </xdr:twoCellAnchor>
  <xdr:twoCellAnchor editAs="oneCell">
    <xdr:from>
      <xdr:col>0</xdr:col>
      <xdr:colOff>133350</xdr:colOff>
      <xdr:row>650</xdr:row>
      <xdr:rowOff>41910</xdr:rowOff>
    </xdr:from>
    <xdr:to>
      <xdr:col>0</xdr:col>
      <xdr:colOff>2191385</xdr:colOff>
      <xdr:row>650</xdr:row>
      <xdr:rowOff>1914525</xdr:rowOff>
    </xdr:to>
    <xdr:pic>
      <xdr:nvPicPr>
        <xdr:cNvPr id="543" name="图片 542">
          <a:extLst>
            <a:ext uri="{FF2B5EF4-FFF2-40B4-BE49-F238E27FC236}">
              <a16:creationId xmlns:a16="http://schemas.microsoft.com/office/drawing/2014/main" id="{00000000-0008-0000-8800-00001F020000}"/>
            </a:ext>
          </a:extLst>
        </xdr:cNvPr>
        <xdr:cNvPicPr>
          <a:picLocks noChangeAspect="1"/>
        </xdr:cNvPicPr>
      </xdr:nvPicPr>
      <xdr:blipFill>
        <a:blip xmlns:r="http://schemas.openxmlformats.org/officeDocument/2006/relationships" r:embed="rId261"/>
        <a:stretch>
          <a:fillRect/>
        </a:stretch>
      </xdr:blipFill>
      <xdr:spPr>
        <a:xfrm>
          <a:off x="133350" y="1154028680"/>
          <a:ext cx="2058035" cy="1872615"/>
        </a:xfrm>
        <a:prstGeom prst="rect">
          <a:avLst/>
        </a:prstGeom>
        <a:noFill/>
        <a:ln w="9525">
          <a:noFill/>
        </a:ln>
      </xdr:spPr>
    </xdr:pic>
    <xdr:clientData/>
  </xdr:twoCellAnchor>
  <xdr:twoCellAnchor editAs="oneCell">
    <xdr:from>
      <xdr:col>0</xdr:col>
      <xdr:colOff>95250</xdr:colOff>
      <xdr:row>651</xdr:row>
      <xdr:rowOff>43815</xdr:rowOff>
    </xdr:from>
    <xdr:to>
      <xdr:col>0</xdr:col>
      <xdr:colOff>2110105</xdr:colOff>
      <xdr:row>651</xdr:row>
      <xdr:rowOff>1899285</xdr:rowOff>
    </xdr:to>
    <xdr:pic>
      <xdr:nvPicPr>
        <xdr:cNvPr id="544" name="图片 543">
          <a:extLst>
            <a:ext uri="{FF2B5EF4-FFF2-40B4-BE49-F238E27FC236}">
              <a16:creationId xmlns:a16="http://schemas.microsoft.com/office/drawing/2014/main" id="{00000000-0008-0000-8800-000020020000}"/>
            </a:ext>
          </a:extLst>
        </xdr:cNvPr>
        <xdr:cNvPicPr>
          <a:picLocks noChangeAspect="1"/>
        </xdr:cNvPicPr>
      </xdr:nvPicPr>
      <xdr:blipFill>
        <a:blip xmlns:r="http://schemas.openxmlformats.org/officeDocument/2006/relationships" r:embed="rId262"/>
        <a:stretch>
          <a:fillRect/>
        </a:stretch>
      </xdr:blipFill>
      <xdr:spPr>
        <a:xfrm>
          <a:off x="95250" y="1156024485"/>
          <a:ext cx="2014855" cy="1855470"/>
        </a:xfrm>
        <a:prstGeom prst="rect">
          <a:avLst/>
        </a:prstGeom>
        <a:noFill/>
        <a:ln w="9525">
          <a:noFill/>
        </a:ln>
      </xdr:spPr>
    </xdr:pic>
    <xdr:clientData/>
  </xdr:twoCellAnchor>
  <xdr:twoCellAnchor editAs="oneCell">
    <xdr:from>
      <xdr:col>0</xdr:col>
      <xdr:colOff>152400</xdr:colOff>
      <xdr:row>652</xdr:row>
      <xdr:rowOff>44450</xdr:rowOff>
    </xdr:from>
    <xdr:to>
      <xdr:col>0</xdr:col>
      <xdr:colOff>2158365</xdr:colOff>
      <xdr:row>652</xdr:row>
      <xdr:rowOff>1934210</xdr:rowOff>
    </xdr:to>
    <xdr:pic>
      <xdr:nvPicPr>
        <xdr:cNvPr id="545" name="图片 544">
          <a:extLst>
            <a:ext uri="{FF2B5EF4-FFF2-40B4-BE49-F238E27FC236}">
              <a16:creationId xmlns:a16="http://schemas.microsoft.com/office/drawing/2014/main" id="{00000000-0008-0000-8800-000021020000}"/>
            </a:ext>
          </a:extLst>
        </xdr:cNvPr>
        <xdr:cNvPicPr>
          <a:picLocks noChangeAspect="1"/>
        </xdr:cNvPicPr>
      </xdr:nvPicPr>
      <xdr:blipFill>
        <a:blip xmlns:r="http://schemas.openxmlformats.org/officeDocument/2006/relationships" r:embed="rId263"/>
        <a:stretch>
          <a:fillRect/>
        </a:stretch>
      </xdr:blipFill>
      <xdr:spPr>
        <a:xfrm>
          <a:off x="152400" y="1158019020"/>
          <a:ext cx="2005965" cy="1889760"/>
        </a:xfrm>
        <a:prstGeom prst="rect">
          <a:avLst/>
        </a:prstGeom>
        <a:noFill/>
        <a:ln w="9525">
          <a:noFill/>
        </a:ln>
      </xdr:spPr>
    </xdr:pic>
    <xdr:clientData/>
  </xdr:twoCellAnchor>
  <xdr:twoCellAnchor editAs="oneCell">
    <xdr:from>
      <xdr:col>0</xdr:col>
      <xdr:colOff>152400</xdr:colOff>
      <xdr:row>653</xdr:row>
      <xdr:rowOff>51435</xdr:rowOff>
    </xdr:from>
    <xdr:to>
      <xdr:col>0</xdr:col>
      <xdr:colOff>2124710</xdr:colOff>
      <xdr:row>653</xdr:row>
      <xdr:rowOff>1950085</xdr:rowOff>
    </xdr:to>
    <xdr:pic>
      <xdr:nvPicPr>
        <xdr:cNvPr id="546" name="图片 545">
          <a:extLst>
            <a:ext uri="{FF2B5EF4-FFF2-40B4-BE49-F238E27FC236}">
              <a16:creationId xmlns:a16="http://schemas.microsoft.com/office/drawing/2014/main" id="{00000000-0008-0000-8800-000022020000}"/>
            </a:ext>
          </a:extLst>
        </xdr:cNvPr>
        <xdr:cNvPicPr>
          <a:picLocks noChangeAspect="1"/>
        </xdr:cNvPicPr>
      </xdr:nvPicPr>
      <xdr:blipFill>
        <a:blip xmlns:r="http://schemas.openxmlformats.org/officeDocument/2006/relationships" r:embed="rId264"/>
        <a:stretch>
          <a:fillRect/>
        </a:stretch>
      </xdr:blipFill>
      <xdr:spPr>
        <a:xfrm>
          <a:off x="152400" y="1160019905"/>
          <a:ext cx="1972310" cy="1898650"/>
        </a:xfrm>
        <a:prstGeom prst="rect">
          <a:avLst/>
        </a:prstGeom>
        <a:noFill/>
        <a:ln w="9525">
          <a:noFill/>
        </a:ln>
      </xdr:spPr>
    </xdr:pic>
    <xdr:clientData/>
  </xdr:twoCellAnchor>
  <xdr:twoCellAnchor editAs="oneCell">
    <xdr:from>
      <xdr:col>0</xdr:col>
      <xdr:colOff>152400</xdr:colOff>
      <xdr:row>654</xdr:row>
      <xdr:rowOff>44450</xdr:rowOff>
    </xdr:from>
    <xdr:to>
      <xdr:col>0</xdr:col>
      <xdr:colOff>2150110</xdr:colOff>
      <xdr:row>654</xdr:row>
      <xdr:rowOff>1891030</xdr:rowOff>
    </xdr:to>
    <xdr:pic>
      <xdr:nvPicPr>
        <xdr:cNvPr id="547" name="图片 546">
          <a:extLst>
            <a:ext uri="{FF2B5EF4-FFF2-40B4-BE49-F238E27FC236}">
              <a16:creationId xmlns:a16="http://schemas.microsoft.com/office/drawing/2014/main" id="{00000000-0008-0000-8800-000023020000}"/>
            </a:ext>
          </a:extLst>
        </xdr:cNvPr>
        <xdr:cNvPicPr>
          <a:picLocks noChangeAspect="1"/>
        </xdr:cNvPicPr>
      </xdr:nvPicPr>
      <xdr:blipFill>
        <a:blip xmlns:r="http://schemas.openxmlformats.org/officeDocument/2006/relationships" r:embed="rId265"/>
        <a:stretch>
          <a:fillRect/>
        </a:stretch>
      </xdr:blipFill>
      <xdr:spPr>
        <a:xfrm>
          <a:off x="152400" y="1162006820"/>
          <a:ext cx="1997710" cy="1846580"/>
        </a:xfrm>
        <a:prstGeom prst="rect">
          <a:avLst/>
        </a:prstGeom>
        <a:noFill/>
        <a:ln w="9525">
          <a:noFill/>
        </a:ln>
      </xdr:spPr>
    </xdr:pic>
    <xdr:clientData/>
  </xdr:twoCellAnchor>
  <xdr:twoCellAnchor editAs="oneCell">
    <xdr:from>
      <xdr:col>0</xdr:col>
      <xdr:colOff>179705</xdr:colOff>
      <xdr:row>655</xdr:row>
      <xdr:rowOff>120650</xdr:rowOff>
    </xdr:from>
    <xdr:to>
      <xdr:col>0</xdr:col>
      <xdr:colOff>2177415</xdr:colOff>
      <xdr:row>655</xdr:row>
      <xdr:rowOff>1941195</xdr:rowOff>
    </xdr:to>
    <xdr:pic>
      <xdr:nvPicPr>
        <xdr:cNvPr id="548" name="图片 547">
          <a:extLst>
            <a:ext uri="{FF2B5EF4-FFF2-40B4-BE49-F238E27FC236}">
              <a16:creationId xmlns:a16="http://schemas.microsoft.com/office/drawing/2014/main" id="{00000000-0008-0000-8800-000024020000}"/>
            </a:ext>
          </a:extLst>
        </xdr:cNvPr>
        <xdr:cNvPicPr>
          <a:picLocks noChangeAspect="1"/>
        </xdr:cNvPicPr>
      </xdr:nvPicPr>
      <xdr:blipFill>
        <a:blip xmlns:r="http://schemas.openxmlformats.org/officeDocument/2006/relationships" r:embed="rId266"/>
        <a:stretch>
          <a:fillRect/>
        </a:stretch>
      </xdr:blipFill>
      <xdr:spPr>
        <a:xfrm>
          <a:off x="179705" y="1164076920"/>
          <a:ext cx="1997710" cy="1820545"/>
        </a:xfrm>
        <a:prstGeom prst="rect">
          <a:avLst/>
        </a:prstGeom>
        <a:noFill/>
        <a:ln w="9525">
          <a:noFill/>
        </a:ln>
      </xdr:spPr>
    </xdr:pic>
    <xdr:clientData/>
  </xdr:twoCellAnchor>
  <xdr:twoCellAnchor editAs="oneCell">
    <xdr:from>
      <xdr:col>0</xdr:col>
      <xdr:colOff>635</xdr:colOff>
      <xdr:row>656</xdr:row>
      <xdr:rowOff>146685</xdr:rowOff>
    </xdr:from>
    <xdr:to>
      <xdr:col>0</xdr:col>
      <xdr:colOff>2155825</xdr:colOff>
      <xdr:row>656</xdr:row>
      <xdr:rowOff>1958975</xdr:rowOff>
    </xdr:to>
    <xdr:pic>
      <xdr:nvPicPr>
        <xdr:cNvPr id="549" name="图片 548">
          <a:extLst>
            <a:ext uri="{FF2B5EF4-FFF2-40B4-BE49-F238E27FC236}">
              <a16:creationId xmlns:a16="http://schemas.microsoft.com/office/drawing/2014/main" id="{00000000-0008-0000-8800-000025020000}"/>
            </a:ext>
          </a:extLst>
        </xdr:cNvPr>
        <xdr:cNvPicPr>
          <a:picLocks noChangeAspect="1"/>
        </xdr:cNvPicPr>
      </xdr:nvPicPr>
      <xdr:blipFill>
        <a:blip xmlns:r="http://schemas.openxmlformats.org/officeDocument/2006/relationships" r:embed="rId267"/>
        <a:stretch>
          <a:fillRect/>
        </a:stretch>
      </xdr:blipFill>
      <xdr:spPr>
        <a:xfrm>
          <a:off x="635" y="1166096855"/>
          <a:ext cx="2155190" cy="1812290"/>
        </a:xfrm>
        <a:prstGeom prst="rect">
          <a:avLst/>
        </a:prstGeom>
        <a:noFill/>
        <a:ln w="9525">
          <a:noFill/>
        </a:ln>
      </xdr:spPr>
    </xdr:pic>
    <xdr:clientData/>
  </xdr:twoCellAnchor>
  <xdr:twoCellAnchor editAs="oneCell">
    <xdr:from>
      <xdr:col>0</xdr:col>
      <xdr:colOff>34925</xdr:colOff>
      <xdr:row>657</xdr:row>
      <xdr:rowOff>124460</xdr:rowOff>
    </xdr:from>
    <xdr:to>
      <xdr:col>0</xdr:col>
      <xdr:colOff>2118995</xdr:colOff>
      <xdr:row>657</xdr:row>
      <xdr:rowOff>1884680</xdr:rowOff>
    </xdr:to>
    <xdr:pic>
      <xdr:nvPicPr>
        <xdr:cNvPr id="550" name="图片 549">
          <a:extLst>
            <a:ext uri="{FF2B5EF4-FFF2-40B4-BE49-F238E27FC236}">
              <a16:creationId xmlns:a16="http://schemas.microsoft.com/office/drawing/2014/main" id="{00000000-0008-0000-8800-000026020000}"/>
            </a:ext>
          </a:extLst>
        </xdr:cNvPr>
        <xdr:cNvPicPr>
          <a:picLocks noChangeAspect="1"/>
        </xdr:cNvPicPr>
      </xdr:nvPicPr>
      <xdr:blipFill>
        <a:blip xmlns:r="http://schemas.openxmlformats.org/officeDocument/2006/relationships" r:embed="rId268"/>
        <a:stretch>
          <a:fillRect/>
        </a:stretch>
      </xdr:blipFill>
      <xdr:spPr>
        <a:xfrm>
          <a:off x="34925" y="1168068530"/>
          <a:ext cx="2084070" cy="1760220"/>
        </a:xfrm>
        <a:prstGeom prst="rect">
          <a:avLst/>
        </a:prstGeom>
        <a:noFill/>
        <a:ln w="9525">
          <a:noFill/>
        </a:ln>
      </xdr:spPr>
    </xdr:pic>
    <xdr:clientData/>
  </xdr:twoCellAnchor>
  <xdr:twoCellAnchor editAs="oneCell">
    <xdr:from>
      <xdr:col>0</xdr:col>
      <xdr:colOff>175895</xdr:colOff>
      <xdr:row>658</xdr:row>
      <xdr:rowOff>85725</xdr:rowOff>
    </xdr:from>
    <xdr:to>
      <xdr:col>0</xdr:col>
      <xdr:colOff>2156460</xdr:colOff>
      <xdr:row>658</xdr:row>
      <xdr:rowOff>1853565</xdr:rowOff>
    </xdr:to>
    <xdr:pic>
      <xdr:nvPicPr>
        <xdr:cNvPr id="551" name="图片 550">
          <a:extLst>
            <a:ext uri="{FF2B5EF4-FFF2-40B4-BE49-F238E27FC236}">
              <a16:creationId xmlns:a16="http://schemas.microsoft.com/office/drawing/2014/main" id="{00000000-0008-0000-8800-000027020000}"/>
            </a:ext>
          </a:extLst>
        </xdr:cNvPr>
        <xdr:cNvPicPr>
          <a:picLocks noChangeAspect="1"/>
        </xdr:cNvPicPr>
      </xdr:nvPicPr>
      <xdr:blipFill>
        <a:blip xmlns:r="http://schemas.openxmlformats.org/officeDocument/2006/relationships" r:embed="rId269"/>
        <a:stretch>
          <a:fillRect/>
        </a:stretch>
      </xdr:blipFill>
      <xdr:spPr>
        <a:xfrm>
          <a:off x="175895" y="1170023695"/>
          <a:ext cx="1980565" cy="1767840"/>
        </a:xfrm>
        <a:prstGeom prst="rect">
          <a:avLst/>
        </a:prstGeom>
        <a:noFill/>
        <a:ln w="9525">
          <a:noFill/>
        </a:ln>
      </xdr:spPr>
    </xdr:pic>
    <xdr:clientData/>
  </xdr:twoCellAnchor>
  <xdr:twoCellAnchor editAs="oneCell">
    <xdr:from>
      <xdr:col>0</xdr:col>
      <xdr:colOff>69850</xdr:colOff>
      <xdr:row>659</xdr:row>
      <xdr:rowOff>58420</xdr:rowOff>
    </xdr:from>
    <xdr:to>
      <xdr:col>0</xdr:col>
      <xdr:colOff>2162810</xdr:colOff>
      <xdr:row>659</xdr:row>
      <xdr:rowOff>1922145</xdr:rowOff>
    </xdr:to>
    <xdr:pic>
      <xdr:nvPicPr>
        <xdr:cNvPr id="552" name="图片 551">
          <a:extLst>
            <a:ext uri="{FF2B5EF4-FFF2-40B4-BE49-F238E27FC236}">
              <a16:creationId xmlns:a16="http://schemas.microsoft.com/office/drawing/2014/main" id="{00000000-0008-0000-8800-000028020000}"/>
            </a:ext>
          </a:extLst>
        </xdr:cNvPr>
        <xdr:cNvPicPr>
          <a:picLocks noChangeAspect="1"/>
        </xdr:cNvPicPr>
      </xdr:nvPicPr>
      <xdr:blipFill>
        <a:blip xmlns:r="http://schemas.openxmlformats.org/officeDocument/2006/relationships" r:embed="rId270"/>
        <a:stretch>
          <a:fillRect/>
        </a:stretch>
      </xdr:blipFill>
      <xdr:spPr>
        <a:xfrm>
          <a:off x="69850" y="1171990290"/>
          <a:ext cx="2092960" cy="1863725"/>
        </a:xfrm>
        <a:prstGeom prst="rect">
          <a:avLst/>
        </a:prstGeom>
        <a:noFill/>
        <a:ln w="9525">
          <a:noFill/>
        </a:ln>
      </xdr:spPr>
    </xdr:pic>
    <xdr:clientData/>
  </xdr:twoCellAnchor>
  <xdr:twoCellAnchor editAs="oneCell">
    <xdr:from>
      <xdr:col>0</xdr:col>
      <xdr:colOff>66675</xdr:colOff>
      <xdr:row>660</xdr:row>
      <xdr:rowOff>63500</xdr:rowOff>
    </xdr:from>
    <xdr:to>
      <xdr:col>0</xdr:col>
      <xdr:colOff>2064385</xdr:colOff>
      <xdr:row>660</xdr:row>
      <xdr:rowOff>1910080</xdr:rowOff>
    </xdr:to>
    <xdr:pic>
      <xdr:nvPicPr>
        <xdr:cNvPr id="553" name="图片 552">
          <a:extLst>
            <a:ext uri="{FF2B5EF4-FFF2-40B4-BE49-F238E27FC236}">
              <a16:creationId xmlns:a16="http://schemas.microsoft.com/office/drawing/2014/main" id="{00000000-0008-0000-8800-000029020000}"/>
            </a:ext>
          </a:extLst>
        </xdr:cNvPr>
        <xdr:cNvPicPr>
          <a:picLocks noChangeAspect="1"/>
        </xdr:cNvPicPr>
      </xdr:nvPicPr>
      <xdr:blipFill>
        <a:blip xmlns:r="http://schemas.openxmlformats.org/officeDocument/2006/relationships" r:embed="rId271"/>
        <a:stretch>
          <a:fillRect/>
        </a:stretch>
      </xdr:blipFill>
      <xdr:spPr>
        <a:xfrm>
          <a:off x="66675" y="1173989270"/>
          <a:ext cx="1997710" cy="1846580"/>
        </a:xfrm>
        <a:prstGeom prst="rect">
          <a:avLst/>
        </a:prstGeom>
        <a:noFill/>
        <a:ln w="9525">
          <a:noFill/>
        </a:ln>
      </xdr:spPr>
    </xdr:pic>
    <xdr:clientData/>
  </xdr:twoCellAnchor>
  <xdr:twoCellAnchor editAs="oneCell">
    <xdr:from>
      <xdr:col>0</xdr:col>
      <xdr:colOff>9525</xdr:colOff>
      <xdr:row>661</xdr:row>
      <xdr:rowOff>118745</xdr:rowOff>
    </xdr:from>
    <xdr:to>
      <xdr:col>0</xdr:col>
      <xdr:colOff>2138680</xdr:colOff>
      <xdr:row>661</xdr:row>
      <xdr:rowOff>1912620</xdr:rowOff>
    </xdr:to>
    <xdr:pic>
      <xdr:nvPicPr>
        <xdr:cNvPr id="558" name="图片 557">
          <a:extLst>
            <a:ext uri="{FF2B5EF4-FFF2-40B4-BE49-F238E27FC236}">
              <a16:creationId xmlns:a16="http://schemas.microsoft.com/office/drawing/2014/main" id="{00000000-0008-0000-8800-00002E020000}"/>
            </a:ext>
          </a:extLst>
        </xdr:cNvPr>
        <xdr:cNvPicPr>
          <a:picLocks noChangeAspect="1"/>
        </xdr:cNvPicPr>
      </xdr:nvPicPr>
      <xdr:blipFill>
        <a:blip xmlns:r="http://schemas.openxmlformats.org/officeDocument/2006/relationships" r:embed="rId272"/>
        <a:stretch>
          <a:fillRect/>
        </a:stretch>
      </xdr:blipFill>
      <xdr:spPr>
        <a:xfrm>
          <a:off x="9525" y="1176038415"/>
          <a:ext cx="2129155" cy="1793875"/>
        </a:xfrm>
        <a:prstGeom prst="rect">
          <a:avLst/>
        </a:prstGeom>
        <a:noFill/>
        <a:ln w="9525">
          <a:noFill/>
        </a:ln>
      </xdr:spPr>
    </xdr:pic>
    <xdr:clientData/>
  </xdr:twoCellAnchor>
  <xdr:twoCellAnchor editAs="oneCell">
    <xdr:from>
      <xdr:col>0</xdr:col>
      <xdr:colOff>9525</xdr:colOff>
      <xdr:row>662</xdr:row>
      <xdr:rowOff>149225</xdr:rowOff>
    </xdr:from>
    <xdr:to>
      <xdr:col>0</xdr:col>
      <xdr:colOff>2155825</xdr:colOff>
      <xdr:row>662</xdr:row>
      <xdr:rowOff>1918335</xdr:rowOff>
    </xdr:to>
    <xdr:pic>
      <xdr:nvPicPr>
        <xdr:cNvPr id="559" name="图片 558">
          <a:extLst>
            <a:ext uri="{FF2B5EF4-FFF2-40B4-BE49-F238E27FC236}">
              <a16:creationId xmlns:a16="http://schemas.microsoft.com/office/drawing/2014/main" id="{00000000-0008-0000-8800-00002F020000}"/>
            </a:ext>
          </a:extLst>
        </xdr:cNvPr>
        <xdr:cNvPicPr>
          <a:picLocks noChangeAspect="1"/>
        </xdr:cNvPicPr>
      </xdr:nvPicPr>
      <xdr:blipFill>
        <a:blip xmlns:r="http://schemas.openxmlformats.org/officeDocument/2006/relationships" r:embed="rId273"/>
        <a:stretch>
          <a:fillRect/>
        </a:stretch>
      </xdr:blipFill>
      <xdr:spPr>
        <a:xfrm>
          <a:off x="9525" y="1178062795"/>
          <a:ext cx="2146300" cy="1769110"/>
        </a:xfrm>
        <a:prstGeom prst="rect">
          <a:avLst/>
        </a:prstGeom>
        <a:noFill/>
        <a:ln w="9525">
          <a:noFill/>
        </a:ln>
      </xdr:spPr>
    </xdr:pic>
    <xdr:clientData/>
  </xdr:twoCellAnchor>
  <xdr:twoCellAnchor editAs="oneCell">
    <xdr:from>
      <xdr:col>0</xdr:col>
      <xdr:colOff>9525</xdr:colOff>
      <xdr:row>664</xdr:row>
      <xdr:rowOff>137795</xdr:rowOff>
    </xdr:from>
    <xdr:to>
      <xdr:col>0</xdr:col>
      <xdr:colOff>2146935</xdr:colOff>
      <xdr:row>664</xdr:row>
      <xdr:rowOff>1898015</xdr:rowOff>
    </xdr:to>
    <xdr:pic>
      <xdr:nvPicPr>
        <xdr:cNvPr id="560" name="图片 559">
          <a:extLst>
            <a:ext uri="{FF2B5EF4-FFF2-40B4-BE49-F238E27FC236}">
              <a16:creationId xmlns:a16="http://schemas.microsoft.com/office/drawing/2014/main" id="{00000000-0008-0000-8800-000030020000}"/>
            </a:ext>
          </a:extLst>
        </xdr:cNvPr>
        <xdr:cNvPicPr>
          <a:picLocks noChangeAspect="1"/>
        </xdr:cNvPicPr>
      </xdr:nvPicPr>
      <xdr:blipFill>
        <a:blip xmlns:r="http://schemas.openxmlformats.org/officeDocument/2006/relationships" r:embed="rId274"/>
        <a:stretch>
          <a:fillRect/>
        </a:stretch>
      </xdr:blipFill>
      <xdr:spPr>
        <a:xfrm>
          <a:off x="9525" y="1182039165"/>
          <a:ext cx="2137410" cy="1760220"/>
        </a:xfrm>
        <a:prstGeom prst="rect">
          <a:avLst/>
        </a:prstGeom>
        <a:noFill/>
        <a:ln w="9525">
          <a:noFill/>
        </a:ln>
      </xdr:spPr>
    </xdr:pic>
    <xdr:clientData/>
  </xdr:twoCellAnchor>
  <xdr:twoCellAnchor editAs="oneCell">
    <xdr:from>
      <xdr:col>0</xdr:col>
      <xdr:colOff>9525</xdr:colOff>
      <xdr:row>663</xdr:row>
      <xdr:rowOff>149225</xdr:rowOff>
    </xdr:from>
    <xdr:to>
      <xdr:col>0</xdr:col>
      <xdr:colOff>2163445</xdr:colOff>
      <xdr:row>663</xdr:row>
      <xdr:rowOff>1925955</xdr:rowOff>
    </xdr:to>
    <xdr:pic>
      <xdr:nvPicPr>
        <xdr:cNvPr id="561" name="图片 560">
          <a:extLst>
            <a:ext uri="{FF2B5EF4-FFF2-40B4-BE49-F238E27FC236}">
              <a16:creationId xmlns:a16="http://schemas.microsoft.com/office/drawing/2014/main" id="{00000000-0008-0000-8800-000031020000}"/>
            </a:ext>
          </a:extLst>
        </xdr:cNvPr>
        <xdr:cNvPicPr>
          <a:picLocks noChangeAspect="1"/>
        </xdr:cNvPicPr>
      </xdr:nvPicPr>
      <xdr:blipFill>
        <a:blip xmlns:r="http://schemas.openxmlformats.org/officeDocument/2006/relationships" r:embed="rId275"/>
        <a:stretch>
          <a:fillRect/>
        </a:stretch>
      </xdr:blipFill>
      <xdr:spPr>
        <a:xfrm>
          <a:off x="9525" y="1180056695"/>
          <a:ext cx="2153920" cy="1776730"/>
        </a:xfrm>
        <a:prstGeom prst="rect">
          <a:avLst/>
        </a:prstGeom>
        <a:noFill/>
        <a:ln w="9525">
          <a:noFill/>
        </a:ln>
      </xdr:spPr>
    </xdr:pic>
    <xdr:clientData/>
  </xdr:twoCellAnchor>
  <xdr:twoCellAnchor editAs="oneCell">
    <xdr:from>
      <xdr:col>0</xdr:col>
      <xdr:colOff>9525</xdr:colOff>
      <xdr:row>665</xdr:row>
      <xdr:rowOff>196850</xdr:rowOff>
    </xdr:from>
    <xdr:to>
      <xdr:col>0</xdr:col>
      <xdr:colOff>2155190</xdr:colOff>
      <xdr:row>665</xdr:row>
      <xdr:rowOff>1878330</xdr:rowOff>
    </xdr:to>
    <xdr:pic>
      <xdr:nvPicPr>
        <xdr:cNvPr id="562" name="图片 561">
          <a:extLst>
            <a:ext uri="{FF2B5EF4-FFF2-40B4-BE49-F238E27FC236}">
              <a16:creationId xmlns:a16="http://schemas.microsoft.com/office/drawing/2014/main" id="{00000000-0008-0000-8800-000032020000}"/>
            </a:ext>
          </a:extLst>
        </xdr:cNvPr>
        <xdr:cNvPicPr>
          <a:picLocks noChangeAspect="1"/>
        </xdr:cNvPicPr>
      </xdr:nvPicPr>
      <xdr:blipFill>
        <a:blip xmlns:r="http://schemas.openxmlformats.org/officeDocument/2006/relationships" r:embed="rId276"/>
        <a:stretch>
          <a:fillRect/>
        </a:stretch>
      </xdr:blipFill>
      <xdr:spPr>
        <a:xfrm>
          <a:off x="9525" y="1184092120"/>
          <a:ext cx="2145665" cy="1681480"/>
        </a:xfrm>
        <a:prstGeom prst="rect">
          <a:avLst/>
        </a:prstGeom>
        <a:noFill/>
        <a:ln w="9525">
          <a:noFill/>
        </a:ln>
      </xdr:spPr>
    </xdr:pic>
    <xdr:clientData/>
  </xdr:twoCellAnchor>
  <xdr:twoCellAnchor editAs="oneCell">
    <xdr:from>
      <xdr:col>0</xdr:col>
      <xdr:colOff>9525</xdr:colOff>
      <xdr:row>666</xdr:row>
      <xdr:rowOff>196215</xdr:rowOff>
    </xdr:from>
    <xdr:to>
      <xdr:col>0</xdr:col>
      <xdr:colOff>2188210</xdr:colOff>
      <xdr:row>666</xdr:row>
      <xdr:rowOff>1920875</xdr:rowOff>
    </xdr:to>
    <xdr:pic>
      <xdr:nvPicPr>
        <xdr:cNvPr id="563" name="图片 562">
          <a:extLst>
            <a:ext uri="{FF2B5EF4-FFF2-40B4-BE49-F238E27FC236}">
              <a16:creationId xmlns:a16="http://schemas.microsoft.com/office/drawing/2014/main" id="{00000000-0008-0000-8800-000033020000}"/>
            </a:ext>
          </a:extLst>
        </xdr:cNvPr>
        <xdr:cNvPicPr>
          <a:picLocks noChangeAspect="1"/>
        </xdr:cNvPicPr>
      </xdr:nvPicPr>
      <xdr:blipFill>
        <a:blip xmlns:r="http://schemas.openxmlformats.org/officeDocument/2006/relationships" r:embed="rId277"/>
        <a:stretch>
          <a:fillRect/>
        </a:stretch>
      </xdr:blipFill>
      <xdr:spPr>
        <a:xfrm>
          <a:off x="9525" y="1186085385"/>
          <a:ext cx="2178685" cy="1724660"/>
        </a:xfrm>
        <a:prstGeom prst="rect">
          <a:avLst/>
        </a:prstGeom>
        <a:noFill/>
        <a:ln w="9525">
          <a:noFill/>
        </a:ln>
      </xdr:spPr>
    </xdr:pic>
    <xdr:clientData/>
  </xdr:twoCellAnchor>
  <xdr:twoCellAnchor editAs="oneCell">
    <xdr:from>
      <xdr:col>0</xdr:col>
      <xdr:colOff>29210</xdr:colOff>
      <xdr:row>667</xdr:row>
      <xdr:rowOff>186055</xdr:rowOff>
    </xdr:from>
    <xdr:to>
      <xdr:col>0</xdr:col>
      <xdr:colOff>2148205</xdr:colOff>
      <xdr:row>667</xdr:row>
      <xdr:rowOff>1911985</xdr:rowOff>
    </xdr:to>
    <xdr:pic>
      <xdr:nvPicPr>
        <xdr:cNvPr id="564" name="图片 563">
          <a:extLst>
            <a:ext uri="{FF2B5EF4-FFF2-40B4-BE49-F238E27FC236}">
              <a16:creationId xmlns:a16="http://schemas.microsoft.com/office/drawing/2014/main" id="{00000000-0008-0000-8800-000034020000}"/>
            </a:ext>
          </a:extLst>
        </xdr:cNvPr>
        <xdr:cNvPicPr>
          <a:picLocks noChangeAspect="1"/>
        </xdr:cNvPicPr>
      </xdr:nvPicPr>
      <xdr:blipFill>
        <a:blip xmlns:r="http://schemas.openxmlformats.org/officeDocument/2006/relationships" r:embed="rId278"/>
        <a:stretch>
          <a:fillRect/>
        </a:stretch>
      </xdr:blipFill>
      <xdr:spPr>
        <a:xfrm>
          <a:off x="29210" y="1188069125"/>
          <a:ext cx="2118995" cy="1725930"/>
        </a:xfrm>
        <a:prstGeom prst="rect">
          <a:avLst/>
        </a:prstGeom>
        <a:noFill/>
        <a:ln w="9525">
          <a:noFill/>
        </a:ln>
      </xdr:spPr>
    </xdr:pic>
    <xdr:clientData/>
  </xdr:twoCellAnchor>
  <xdr:twoCellAnchor editAs="oneCell">
    <xdr:from>
      <xdr:col>0</xdr:col>
      <xdr:colOff>9525</xdr:colOff>
      <xdr:row>668</xdr:row>
      <xdr:rowOff>125095</xdr:rowOff>
    </xdr:from>
    <xdr:to>
      <xdr:col>0</xdr:col>
      <xdr:colOff>2136775</xdr:colOff>
      <xdr:row>668</xdr:row>
      <xdr:rowOff>1928495</xdr:rowOff>
    </xdr:to>
    <xdr:pic>
      <xdr:nvPicPr>
        <xdr:cNvPr id="565" name="图片 564">
          <a:extLst>
            <a:ext uri="{FF2B5EF4-FFF2-40B4-BE49-F238E27FC236}">
              <a16:creationId xmlns:a16="http://schemas.microsoft.com/office/drawing/2014/main" id="{00000000-0008-0000-8800-000035020000}"/>
            </a:ext>
          </a:extLst>
        </xdr:cNvPr>
        <xdr:cNvPicPr>
          <a:picLocks noChangeAspect="1"/>
        </xdr:cNvPicPr>
      </xdr:nvPicPr>
      <xdr:blipFill>
        <a:blip xmlns:r="http://schemas.openxmlformats.org/officeDocument/2006/relationships" r:embed="rId279"/>
        <a:stretch>
          <a:fillRect/>
        </a:stretch>
      </xdr:blipFill>
      <xdr:spPr>
        <a:xfrm>
          <a:off x="9525" y="1190002065"/>
          <a:ext cx="2127250" cy="1803400"/>
        </a:xfrm>
        <a:prstGeom prst="rect">
          <a:avLst/>
        </a:prstGeom>
        <a:noFill/>
        <a:ln w="9525">
          <a:noFill/>
        </a:ln>
      </xdr:spPr>
    </xdr:pic>
    <xdr:clientData/>
  </xdr:twoCellAnchor>
  <xdr:twoCellAnchor editAs="oneCell">
    <xdr:from>
      <xdr:col>0</xdr:col>
      <xdr:colOff>76200</xdr:colOff>
      <xdr:row>670</xdr:row>
      <xdr:rowOff>62865</xdr:rowOff>
    </xdr:from>
    <xdr:to>
      <xdr:col>0</xdr:col>
      <xdr:colOff>2079625</xdr:colOff>
      <xdr:row>670</xdr:row>
      <xdr:rowOff>1863725</xdr:rowOff>
    </xdr:to>
    <xdr:pic>
      <xdr:nvPicPr>
        <xdr:cNvPr id="595" name="图片 594">
          <a:extLst>
            <a:ext uri="{FF2B5EF4-FFF2-40B4-BE49-F238E27FC236}">
              <a16:creationId xmlns:a16="http://schemas.microsoft.com/office/drawing/2014/main" id="{00000000-0008-0000-8800-000053020000}"/>
            </a:ext>
          </a:extLst>
        </xdr:cNvPr>
        <xdr:cNvPicPr>
          <a:picLocks noChangeAspect="1"/>
        </xdr:cNvPicPr>
      </xdr:nvPicPr>
      <xdr:blipFill>
        <a:blip xmlns:r="http://schemas.openxmlformats.org/officeDocument/2006/relationships" r:embed="rId280"/>
        <a:stretch>
          <a:fillRect/>
        </a:stretch>
      </xdr:blipFill>
      <xdr:spPr>
        <a:xfrm>
          <a:off x="76200" y="1193927635"/>
          <a:ext cx="2003425" cy="1800860"/>
        </a:xfrm>
        <a:prstGeom prst="rect">
          <a:avLst/>
        </a:prstGeom>
        <a:noFill/>
        <a:ln w="9525">
          <a:noFill/>
        </a:ln>
      </xdr:spPr>
    </xdr:pic>
    <xdr:clientData/>
  </xdr:twoCellAnchor>
  <xdr:twoCellAnchor editAs="oneCell">
    <xdr:from>
      <xdr:col>0</xdr:col>
      <xdr:colOff>113665</xdr:colOff>
      <xdr:row>669</xdr:row>
      <xdr:rowOff>73025</xdr:rowOff>
    </xdr:from>
    <xdr:to>
      <xdr:col>0</xdr:col>
      <xdr:colOff>2078990</xdr:colOff>
      <xdr:row>669</xdr:row>
      <xdr:rowOff>1835150</xdr:rowOff>
    </xdr:to>
    <xdr:pic>
      <xdr:nvPicPr>
        <xdr:cNvPr id="596" name="图片 595">
          <a:extLst>
            <a:ext uri="{FF2B5EF4-FFF2-40B4-BE49-F238E27FC236}">
              <a16:creationId xmlns:a16="http://schemas.microsoft.com/office/drawing/2014/main" id="{00000000-0008-0000-8800-000054020000}"/>
            </a:ext>
          </a:extLst>
        </xdr:cNvPr>
        <xdr:cNvPicPr>
          <a:picLocks noChangeAspect="1"/>
        </xdr:cNvPicPr>
      </xdr:nvPicPr>
      <xdr:blipFill>
        <a:blip xmlns:r="http://schemas.openxmlformats.org/officeDocument/2006/relationships" r:embed="rId281"/>
        <a:stretch>
          <a:fillRect/>
        </a:stretch>
      </xdr:blipFill>
      <xdr:spPr>
        <a:xfrm>
          <a:off x="113665" y="1191943895"/>
          <a:ext cx="1965325" cy="1762125"/>
        </a:xfrm>
        <a:prstGeom prst="rect">
          <a:avLst/>
        </a:prstGeom>
        <a:noFill/>
        <a:ln w="9525">
          <a:noFill/>
        </a:ln>
      </xdr:spPr>
    </xdr:pic>
    <xdr:clientData/>
  </xdr:twoCellAnchor>
  <xdr:twoCellAnchor editAs="oneCell">
    <xdr:from>
      <xdr:col>0</xdr:col>
      <xdr:colOff>161925</xdr:colOff>
      <xdr:row>671</xdr:row>
      <xdr:rowOff>52070</xdr:rowOff>
    </xdr:from>
    <xdr:to>
      <xdr:col>0</xdr:col>
      <xdr:colOff>2061210</xdr:colOff>
      <xdr:row>671</xdr:row>
      <xdr:rowOff>1852930</xdr:rowOff>
    </xdr:to>
    <xdr:pic>
      <xdr:nvPicPr>
        <xdr:cNvPr id="597" name="图片 596">
          <a:extLst>
            <a:ext uri="{FF2B5EF4-FFF2-40B4-BE49-F238E27FC236}">
              <a16:creationId xmlns:a16="http://schemas.microsoft.com/office/drawing/2014/main" id="{00000000-0008-0000-8800-000055020000}"/>
            </a:ext>
          </a:extLst>
        </xdr:cNvPr>
        <xdr:cNvPicPr>
          <a:picLocks noChangeAspect="1"/>
        </xdr:cNvPicPr>
      </xdr:nvPicPr>
      <xdr:blipFill>
        <a:blip xmlns:r="http://schemas.openxmlformats.org/officeDocument/2006/relationships" r:embed="rId282"/>
        <a:stretch>
          <a:fillRect/>
        </a:stretch>
      </xdr:blipFill>
      <xdr:spPr>
        <a:xfrm>
          <a:off x="161925" y="1195910740"/>
          <a:ext cx="1899285" cy="1800860"/>
        </a:xfrm>
        <a:prstGeom prst="rect">
          <a:avLst/>
        </a:prstGeom>
        <a:noFill/>
        <a:ln w="9525">
          <a:noFill/>
        </a:ln>
      </xdr:spPr>
    </xdr:pic>
    <xdr:clientData/>
  </xdr:twoCellAnchor>
  <xdr:twoCellAnchor editAs="oneCell">
    <xdr:from>
      <xdr:col>0</xdr:col>
      <xdr:colOff>238125</xdr:colOff>
      <xdr:row>672</xdr:row>
      <xdr:rowOff>82550</xdr:rowOff>
    </xdr:from>
    <xdr:to>
      <xdr:col>0</xdr:col>
      <xdr:colOff>2089785</xdr:colOff>
      <xdr:row>672</xdr:row>
      <xdr:rowOff>1835150</xdr:rowOff>
    </xdr:to>
    <xdr:pic>
      <xdr:nvPicPr>
        <xdr:cNvPr id="598" name="图片 597">
          <a:extLst>
            <a:ext uri="{FF2B5EF4-FFF2-40B4-BE49-F238E27FC236}">
              <a16:creationId xmlns:a16="http://schemas.microsoft.com/office/drawing/2014/main" id="{00000000-0008-0000-8800-000056020000}"/>
            </a:ext>
          </a:extLst>
        </xdr:cNvPr>
        <xdr:cNvPicPr>
          <a:picLocks noChangeAspect="1"/>
        </xdr:cNvPicPr>
      </xdr:nvPicPr>
      <xdr:blipFill>
        <a:blip xmlns:r="http://schemas.openxmlformats.org/officeDocument/2006/relationships" r:embed="rId283"/>
        <a:stretch>
          <a:fillRect/>
        </a:stretch>
      </xdr:blipFill>
      <xdr:spPr>
        <a:xfrm>
          <a:off x="238125" y="1197935120"/>
          <a:ext cx="1851660" cy="1752600"/>
        </a:xfrm>
        <a:prstGeom prst="rect">
          <a:avLst/>
        </a:prstGeom>
        <a:noFill/>
        <a:ln w="9525">
          <a:noFill/>
        </a:ln>
      </xdr:spPr>
    </xdr:pic>
    <xdr:clientData/>
  </xdr:twoCellAnchor>
  <xdr:twoCellAnchor editAs="oneCell">
    <xdr:from>
      <xdr:col>0</xdr:col>
      <xdr:colOff>142240</xdr:colOff>
      <xdr:row>676</xdr:row>
      <xdr:rowOff>56515</xdr:rowOff>
    </xdr:from>
    <xdr:to>
      <xdr:col>0</xdr:col>
      <xdr:colOff>2041525</xdr:colOff>
      <xdr:row>676</xdr:row>
      <xdr:rowOff>1942465</xdr:rowOff>
    </xdr:to>
    <xdr:pic>
      <xdr:nvPicPr>
        <xdr:cNvPr id="599" name="图片 598">
          <a:extLst>
            <a:ext uri="{FF2B5EF4-FFF2-40B4-BE49-F238E27FC236}">
              <a16:creationId xmlns:a16="http://schemas.microsoft.com/office/drawing/2014/main" id="{00000000-0008-0000-8800-000057020000}"/>
            </a:ext>
          </a:extLst>
        </xdr:cNvPr>
        <xdr:cNvPicPr>
          <a:picLocks noChangeAspect="1"/>
        </xdr:cNvPicPr>
      </xdr:nvPicPr>
      <xdr:blipFill>
        <a:blip xmlns:r="http://schemas.openxmlformats.org/officeDocument/2006/relationships" r:embed="rId284"/>
        <a:stretch>
          <a:fillRect/>
        </a:stretch>
      </xdr:blipFill>
      <xdr:spPr>
        <a:xfrm>
          <a:off x="142240" y="1205884685"/>
          <a:ext cx="1899285" cy="1885950"/>
        </a:xfrm>
        <a:prstGeom prst="rect">
          <a:avLst/>
        </a:prstGeom>
        <a:noFill/>
        <a:ln w="9525">
          <a:noFill/>
        </a:ln>
      </xdr:spPr>
    </xdr:pic>
    <xdr:clientData/>
  </xdr:twoCellAnchor>
  <xdr:twoCellAnchor editAs="oneCell">
    <xdr:from>
      <xdr:col>0</xdr:col>
      <xdr:colOff>190500</xdr:colOff>
      <xdr:row>675</xdr:row>
      <xdr:rowOff>63500</xdr:rowOff>
    </xdr:from>
    <xdr:to>
      <xdr:col>0</xdr:col>
      <xdr:colOff>2051685</xdr:colOff>
      <xdr:row>675</xdr:row>
      <xdr:rowOff>1873885</xdr:rowOff>
    </xdr:to>
    <xdr:pic>
      <xdr:nvPicPr>
        <xdr:cNvPr id="600" name="图片 599">
          <a:extLst>
            <a:ext uri="{FF2B5EF4-FFF2-40B4-BE49-F238E27FC236}">
              <a16:creationId xmlns:a16="http://schemas.microsoft.com/office/drawing/2014/main" id="{00000000-0008-0000-8800-000058020000}"/>
            </a:ext>
          </a:extLst>
        </xdr:cNvPr>
        <xdr:cNvPicPr>
          <a:picLocks noChangeAspect="1"/>
        </xdr:cNvPicPr>
      </xdr:nvPicPr>
      <xdr:blipFill>
        <a:blip xmlns:r="http://schemas.openxmlformats.org/officeDocument/2006/relationships" r:embed="rId285"/>
        <a:stretch>
          <a:fillRect/>
        </a:stretch>
      </xdr:blipFill>
      <xdr:spPr>
        <a:xfrm>
          <a:off x="190500" y="1203897770"/>
          <a:ext cx="1861185" cy="1810385"/>
        </a:xfrm>
        <a:prstGeom prst="rect">
          <a:avLst/>
        </a:prstGeom>
        <a:noFill/>
        <a:ln w="9525">
          <a:noFill/>
        </a:ln>
      </xdr:spPr>
    </xdr:pic>
    <xdr:clientData/>
  </xdr:twoCellAnchor>
  <xdr:twoCellAnchor editAs="oneCell">
    <xdr:from>
      <xdr:col>0</xdr:col>
      <xdr:colOff>85725</xdr:colOff>
      <xdr:row>674</xdr:row>
      <xdr:rowOff>52070</xdr:rowOff>
    </xdr:from>
    <xdr:to>
      <xdr:col>0</xdr:col>
      <xdr:colOff>2108835</xdr:colOff>
      <xdr:row>674</xdr:row>
      <xdr:rowOff>1918970</xdr:rowOff>
    </xdr:to>
    <xdr:pic>
      <xdr:nvPicPr>
        <xdr:cNvPr id="601" name="图片 600">
          <a:extLst>
            <a:ext uri="{FF2B5EF4-FFF2-40B4-BE49-F238E27FC236}">
              <a16:creationId xmlns:a16="http://schemas.microsoft.com/office/drawing/2014/main" id="{00000000-0008-0000-8800-000059020000}"/>
            </a:ext>
          </a:extLst>
        </xdr:cNvPr>
        <xdr:cNvPicPr>
          <a:picLocks noChangeAspect="1"/>
        </xdr:cNvPicPr>
      </xdr:nvPicPr>
      <xdr:blipFill>
        <a:blip xmlns:r="http://schemas.openxmlformats.org/officeDocument/2006/relationships" r:embed="rId286"/>
        <a:stretch>
          <a:fillRect/>
        </a:stretch>
      </xdr:blipFill>
      <xdr:spPr>
        <a:xfrm>
          <a:off x="85725" y="1201892440"/>
          <a:ext cx="2023110" cy="1866900"/>
        </a:xfrm>
        <a:prstGeom prst="rect">
          <a:avLst/>
        </a:prstGeom>
        <a:noFill/>
        <a:ln w="9525">
          <a:noFill/>
        </a:ln>
      </xdr:spPr>
    </xdr:pic>
    <xdr:clientData/>
  </xdr:twoCellAnchor>
  <xdr:twoCellAnchor editAs="oneCell">
    <xdr:from>
      <xdr:col>0</xdr:col>
      <xdr:colOff>200025</xdr:colOff>
      <xdr:row>673</xdr:row>
      <xdr:rowOff>82550</xdr:rowOff>
    </xdr:from>
    <xdr:to>
      <xdr:col>0</xdr:col>
      <xdr:colOff>2061210</xdr:colOff>
      <xdr:row>673</xdr:row>
      <xdr:rowOff>1902460</xdr:rowOff>
    </xdr:to>
    <xdr:pic>
      <xdr:nvPicPr>
        <xdr:cNvPr id="602" name="图片 601">
          <a:extLst>
            <a:ext uri="{FF2B5EF4-FFF2-40B4-BE49-F238E27FC236}">
              <a16:creationId xmlns:a16="http://schemas.microsoft.com/office/drawing/2014/main" id="{00000000-0008-0000-8800-00005A020000}"/>
            </a:ext>
          </a:extLst>
        </xdr:cNvPr>
        <xdr:cNvPicPr>
          <a:picLocks noChangeAspect="1"/>
        </xdr:cNvPicPr>
      </xdr:nvPicPr>
      <xdr:blipFill>
        <a:blip xmlns:r="http://schemas.openxmlformats.org/officeDocument/2006/relationships" r:embed="rId287"/>
        <a:stretch>
          <a:fillRect/>
        </a:stretch>
      </xdr:blipFill>
      <xdr:spPr>
        <a:xfrm>
          <a:off x="200025" y="1199929020"/>
          <a:ext cx="1861185" cy="1819910"/>
        </a:xfrm>
        <a:prstGeom prst="rect">
          <a:avLst/>
        </a:prstGeom>
        <a:noFill/>
        <a:ln w="9525">
          <a:noFill/>
        </a:ln>
      </xdr:spPr>
    </xdr:pic>
    <xdr:clientData/>
  </xdr:twoCellAnchor>
  <xdr:twoCellAnchor editAs="oneCell">
    <xdr:from>
      <xdr:col>0</xdr:col>
      <xdr:colOff>76200</xdr:colOff>
      <xdr:row>677</xdr:row>
      <xdr:rowOff>61595</xdr:rowOff>
    </xdr:from>
    <xdr:to>
      <xdr:col>0</xdr:col>
      <xdr:colOff>2127885</xdr:colOff>
      <xdr:row>677</xdr:row>
      <xdr:rowOff>1891030</xdr:rowOff>
    </xdr:to>
    <xdr:pic>
      <xdr:nvPicPr>
        <xdr:cNvPr id="603" name="图片 602">
          <a:extLst>
            <a:ext uri="{FF2B5EF4-FFF2-40B4-BE49-F238E27FC236}">
              <a16:creationId xmlns:a16="http://schemas.microsoft.com/office/drawing/2014/main" id="{00000000-0008-0000-8800-00005B020000}"/>
            </a:ext>
          </a:extLst>
        </xdr:cNvPr>
        <xdr:cNvPicPr>
          <a:picLocks noChangeAspect="1"/>
        </xdr:cNvPicPr>
      </xdr:nvPicPr>
      <xdr:blipFill>
        <a:blip xmlns:r="http://schemas.openxmlformats.org/officeDocument/2006/relationships" r:embed="rId288"/>
        <a:stretch>
          <a:fillRect/>
        </a:stretch>
      </xdr:blipFill>
      <xdr:spPr>
        <a:xfrm>
          <a:off x="76200" y="1207883665"/>
          <a:ext cx="2051685" cy="1829435"/>
        </a:xfrm>
        <a:prstGeom prst="rect">
          <a:avLst/>
        </a:prstGeom>
        <a:noFill/>
        <a:ln w="9525">
          <a:noFill/>
        </a:ln>
      </xdr:spPr>
    </xdr:pic>
    <xdr:clientData/>
  </xdr:twoCellAnchor>
  <xdr:twoCellAnchor editAs="oneCell">
    <xdr:from>
      <xdr:col>0</xdr:col>
      <xdr:colOff>47625</xdr:colOff>
      <xdr:row>678</xdr:row>
      <xdr:rowOff>73025</xdr:rowOff>
    </xdr:from>
    <xdr:to>
      <xdr:col>0</xdr:col>
      <xdr:colOff>2117725</xdr:colOff>
      <xdr:row>678</xdr:row>
      <xdr:rowOff>1902460</xdr:rowOff>
    </xdr:to>
    <xdr:pic>
      <xdr:nvPicPr>
        <xdr:cNvPr id="604" name="图片 603">
          <a:extLst>
            <a:ext uri="{FF2B5EF4-FFF2-40B4-BE49-F238E27FC236}">
              <a16:creationId xmlns:a16="http://schemas.microsoft.com/office/drawing/2014/main" id="{00000000-0008-0000-8800-00005C020000}"/>
            </a:ext>
          </a:extLst>
        </xdr:cNvPr>
        <xdr:cNvPicPr>
          <a:picLocks noChangeAspect="1"/>
        </xdr:cNvPicPr>
      </xdr:nvPicPr>
      <xdr:blipFill>
        <a:blip xmlns:r="http://schemas.openxmlformats.org/officeDocument/2006/relationships" r:embed="rId289"/>
        <a:stretch>
          <a:fillRect/>
        </a:stretch>
      </xdr:blipFill>
      <xdr:spPr>
        <a:xfrm>
          <a:off x="47625" y="1209888995"/>
          <a:ext cx="2070100" cy="1829435"/>
        </a:xfrm>
        <a:prstGeom prst="rect">
          <a:avLst/>
        </a:prstGeom>
        <a:noFill/>
        <a:ln w="9525">
          <a:noFill/>
        </a:ln>
      </xdr:spPr>
    </xdr:pic>
    <xdr:clientData/>
  </xdr:twoCellAnchor>
  <xdr:twoCellAnchor editAs="oneCell">
    <xdr:from>
      <xdr:col>0</xdr:col>
      <xdr:colOff>9525</xdr:colOff>
      <xdr:row>679</xdr:row>
      <xdr:rowOff>94615</xdr:rowOff>
    </xdr:from>
    <xdr:to>
      <xdr:col>0</xdr:col>
      <xdr:colOff>2118360</xdr:colOff>
      <xdr:row>679</xdr:row>
      <xdr:rowOff>1895475</xdr:rowOff>
    </xdr:to>
    <xdr:pic>
      <xdr:nvPicPr>
        <xdr:cNvPr id="605" name="图片 604">
          <a:extLst>
            <a:ext uri="{FF2B5EF4-FFF2-40B4-BE49-F238E27FC236}">
              <a16:creationId xmlns:a16="http://schemas.microsoft.com/office/drawing/2014/main" id="{00000000-0008-0000-8800-00005D020000}"/>
            </a:ext>
          </a:extLst>
        </xdr:cNvPr>
        <xdr:cNvPicPr>
          <a:picLocks noChangeAspect="1"/>
        </xdr:cNvPicPr>
      </xdr:nvPicPr>
      <xdr:blipFill>
        <a:blip xmlns:r="http://schemas.openxmlformats.org/officeDocument/2006/relationships" r:embed="rId290"/>
        <a:stretch>
          <a:fillRect/>
        </a:stretch>
      </xdr:blipFill>
      <xdr:spPr>
        <a:xfrm>
          <a:off x="9525" y="1211904485"/>
          <a:ext cx="2108835" cy="1800860"/>
        </a:xfrm>
        <a:prstGeom prst="rect">
          <a:avLst/>
        </a:prstGeom>
        <a:noFill/>
        <a:ln w="9525">
          <a:noFill/>
        </a:ln>
      </xdr:spPr>
    </xdr:pic>
    <xdr:clientData/>
  </xdr:twoCellAnchor>
  <xdr:twoCellAnchor editAs="oneCell">
    <xdr:from>
      <xdr:col>0</xdr:col>
      <xdr:colOff>76200</xdr:colOff>
      <xdr:row>681</xdr:row>
      <xdr:rowOff>52070</xdr:rowOff>
    </xdr:from>
    <xdr:to>
      <xdr:col>0</xdr:col>
      <xdr:colOff>2137410</xdr:colOff>
      <xdr:row>681</xdr:row>
      <xdr:rowOff>1938020</xdr:rowOff>
    </xdr:to>
    <xdr:pic>
      <xdr:nvPicPr>
        <xdr:cNvPr id="606" name="图片 605">
          <a:extLst>
            <a:ext uri="{FF2B5EF4-FFF2-40B4-BE49-F238E27FC236}">
              <a16:creationId xmlns:a16="http://schemas.microsoft.com/office/drawing/2014/main" id="{00000000-0008-0000-8800-00005E020000}"/>
            </a:ext>
          </a:extLst>
        </xdr:cNvPr>
        <xdr:cNvPicPr>
          <a:picLocks noChangeAspect="1"/>
        </xdr:cNvPicPr>
      </xdr:nvPicPr>
      <xdr:blipFill>
        <a:blip xmlns:r="http://schemas.openxmlformats.org/officeDocument/2006/relationships" r:embed="rId291"/>
        <a:stretch>
          <a:fillRect/>
        </a:stretch>
      </xdr:blipFill>
      <xdr:spPr>
        <a:xfrm>
          <a:off x="76200" y="1215849740"/>
          <a:ext cx="2061210" cy="1885950"/>
        </a:xfrm>
        <a:prstGeom prst="rect">
          <a:avLst/>
        </a:prstGeom>
        <a:noFill/>
        <a:ln w="9525">
          <a:noFill/>
        </a:ln>
      </xdr:spPr>
    </xdr:pic>
    <xdr:clientData/>
  </xdr:twoCellAnchor>
  <xdr:twoCellAnchor editAs="oneCell">
    <xdr:from>
      <xdr:col>0</xdr:col>
      <xdr:colOff>28575</xdr:colOff>
      <xdr:row>682</xdr:row>
      <xdr:rowOff>53975</xdr:rowOff>
    </xdr:from>
    <xdr:to>
      <xdr:col>0</xdr:col>
      <xdr:colOff>2137410</xdr:colOff>
      <xdr:row>682</xdr:row>
      <xdr:rowOff>1930400</xdr:rowOff>
    </xdr:to>
    <xdr:pic>
      <xdr:nvPicPr>
        <xdr:cNvPr id="607" name="图片 606">
          <a:extLst>
            <a:ext uri="{FF2B5EF4-FFF2-40B4-BE49-F238E27FC236}">
              <a16:creationId xmlns:a16="http://schemas.microsoft.com/office/drawing/2014/main" id="{00000000-0008-0000-8800-00005F020000}"/>
            </a:ext>
          </a:extLst>
        </xdr:cNvPr>
        <xdr:cNvPicPr>
          <a:picLocks noChangeAspect="1"/>
        </xdr:cNvPicPr>
      </xdr:nvPicPr>
      <xdr:blipFill>
        <a:blip xmlns:r="http://schemas.openxmlformats.org/officeDocument/2006/relationships" r:embed="rId292"/>
        <a:stretch>
          <a:fillRect/>
        </a:stretch>
      </xdr:blipFill>
      <xdr:spPr>
        <a:xfrm>
          <a:off x="28575" y="1217845545"/>
          <a:ext cx="2108835" cy="1876425"/>
        </a:xfrm>
        <a:prstGeom prst="rect">
          <a:avLst/>
        </a:prstGeom>
        <a:noFill/>
        <a:ln w="9525">
          <a:noFill/>
        </a:ln>
      </xdr:spPr>
    </xdr:pic>
    <xdr:clientData/>
  </xdr:twoCellAnchor>
  <xdr:twoCellAnchor editAs="oneCell">
    <xdr:from>
      <xdr:col>0</xdr:col>
      <xdr:colOff>66675</xdr:colOff>
      <xdr:row>680</xdr:row>
      <xdr:rowOff>52070</xdr:rowOff>
    </xdr:from>
    <xdr:to>
      <xdr:col>0</xdr:col>
      <xdr:colOff>2098675</xdr:colOff>
      <xdr:row>680</xdr:row>
      <xdr:rowOff>1900555</xdr:rowOff>
    </xdr:to>
    <xdr:pic>
      <xdr:nvPicPr>
        <xdr:cNvPr id="608" name="图片 607">
          <a:extLst>
            <a:ext uri="{FF2B5EF4-FFF2-40B4-BE49-F238E27FC236}">
              <a16:creationId xmlns:a16="http://schemas.microsoft.com/office/drawing/2014/main" id="{00000000-0008-0000-8800-000060020000}"/>
            </a:ext>
          </a:extLst>
        </xdr:cNvPr>
        <xdr:cNvPicPr>
          <a:picLocks noChangeAspect="1"/>
        </xdr:cNvPicPr>
      </xdr:nvPicPr>
      <xdr:blipFill>
        <a:blip xmlns:r="http://schemas.openxmlformats.org/officeDocument/2006/relationships" r:embed="rId293"/>
        <a:stretch>
          <a:fillRect/>
        </a:stretch>
      </xdr:blipFill>
      <xdr:spPr>
        <a:xfrm>
          <a:off x="66675" y="1213855840"/>
          <a:ext cx="2032000" cy="1848485"/>
        </a:xfrm>
        <a:prstGeom prst="rect">
          <a:avLst/>
        </a:prstGeom>
        <a:noFill/>
        <a:ln w="9525">
          <a:noFill/>
        </a:ln>
      </xdr:spPr>
    </xdr:pic>
    <xdr:clientData/>
  </xdr:twoCellAnchor>
  <xdr:twoCellAnchor editAs="oneCell">
    <xdr:from>
      <xdr:col>0</xdr:col>
      <xdr:colOff>9525</xdr:colOff>
      <xdr:row>683</xdr:row>
      <xdr:rowOff>90170</xdr:rowOff>
    </xdr:from>
    <xdr:to>
      <xdr:col>0</xdr:col>
      <xdr:colOff>2136775</xdr:colOff>
      <xdr:row>683</xdr:row>
      <xdr:rowOff>1823720</xdr:rowOff>
    </xdr:to>
    <xdr:pic>
      <xdr:nvPicPr>
        <xdr:cNvPr id="622" name="图片 621">
          <a:extLst>
            <a:ext uri="{FF2B5EF4-FFF2-40B4-BE49-F238E27FC236}">
              <a16:creationId xmlns:a16="http://schemas.microsoft.com/office/drawing/2014/main" id="{00000000-0008-0000-8800-00006E020000}"/>
            </a:ext>
          </a:extLst>
        </xdr:cNvPr>
        <xdr:cNvPicPr>
          <a:picLocks noChangeAspect="1"/>
        </xdr:cNvPicPr>
      </xdr:nvPicPr>
      <xdr:blipFill>
        <a:blip xmlns:r="http://schemas.openxmlformats.org/officeDocument/2006/relationships" r:embed="rId294"/>
        <a:stretch>
          <a:fillRect/>
        </a:stretch>
      </xdr:blipFill>
      <xdr:spPr>
        <a:xfrm>
          <a:off x="9525" y="1219875640"/>
          <a:ext cx="2127250" cy="1733550"/>
        </a:xfrm>
        <a:prstGeom prst="rect">
          <a:avLst/>
        </a:prstGeom>
        <a:noFill/>
        <a:ln w="9525">
          <a:noFill/>
        </a:ln>
      </xdr:spPr>
    </xdr:pic>
    <xdr:clientData/>
  </xdr:twoCellAnchor>
  <xdr:twoCellAnchor editAs="oneCell">
    <xdr:from>
      <xdr:col>0</xdr:col>
      <xdr:colOff>47625</xdr:colOff>
      <xdr:row>684</xdr:row>
      <xdr:rowOff>118745</xdr:rowOff>
    </xdr:from>
    <xdr:to>
      <xdr:col>0</xdr:col>
      <xdr:colOff>2187575</xdr:colOff>
      <xdr:row>684</xdr:row>
      <xdr:rowOff>1814830</xdr:rowOff>
    </xdr:to>
    <xdr:pic>
      <xdr:nvPicPr>
        <xdr:cNvPr id="623" name="图片 622">
          <a:extLst>
            <a:ext uri="{FF2B5EF4-FFF2-40B4-BE49-F238E27FC236}">
              <a16:creationId xmlns:a16="http://schemas.microsoft.com/office/drawing/2014/main" id="{00000000-0008-0000-8800-00006F020000}"/>
            </a:ext>
          </a:extLst>
        </xdr:cNvPr>
        <xdr:cNvPicPr>
          <a:picLocks noChangeAspect="1"/>
        </xdr:cNvPicPr>
      </xdr:nvPicPr>
      <xdr:blipFill>
        <a:blip xmlns:r="http://schemas.openxmlformats.org/officeDocument/2006/relationships" r:embed="rId295"/>
        <a:stretch>
          <a:fillRect/>
        </a:stretch>
      </xdr:blipFill>
      <xdr:spPr>
        <a:xfrm>
          <a:off x="47625" y="1221898115"/>
          <a:ext cx="2139950" cy="1696085"/>
        </a:xfrm>
        <a:prstGeom prst="rect">
          <a:avLst/>
        </a:prstGeom>
        <a:noFill/>
        <a:ln w="9525">
          <a:noFill/>
        </a:ln>
      </xdr:spPr>
    </xdr:pic>
    <xdr:clientData/>
  </xdr:twoCellAnchor>
  <xdr:twoCellAnchor editAs="oneCell">
    <xdr:from>
      <xdr:col>0</xdr:col>
      <xdr:colOff>19050</xdr:colOff>
      <xdr:row>685</xdr:row>
      <xdr:rowOff>97790</xdr:rowOff>
    </xdr:from>
    <xdr:to>
      <xdr:col>0</xdr:col>
      <xdr:colOff>2159000</xdr:colOff>
      <xdr:row>685</xdr:row>
      <xdr:rowOff>1869440</xdr:rowOff>
    </xdr:to>
    <xdr:pic>
      <xdr:nvPicPr>
        <xdr:cNvPr id="624" name="图片 623">
          <a:extLst>
            <a:ext uri="{FF2B5EF4-FFF2-40B4-BE49-F238E27FC236}">
              <a16:creationId xmlns:a16="http://schemas.microsoft.com/office/drawing/2014/main" id="{00000000-0008-0000-8800-000070020000}"/>
            </a:ext>
          </a:extLst>
        </xdr:cNvPr>
        <xdr:cNvPicPr>
          <a:picLocks noChangeAspect="1"/>
        </xdr:cNvPicPr>
      </xdr:nvPicPr>
      <xdr:blipFill>
        <a:blip xmlns:r="http://schemas.openxmlformats.org/officeDocument/2006/relationships" r:embed="rId296"/>
        <a:stretch>
          <a:fillRect/>
        </a:stretch>
      </xdr:blipFill>
      <xdr:spPr>
        <a:xfrm>
          <a:off x="19050" y="1223871060"/>
          <a:ext cx="2139950" cy="1771650"/>
        </a:xfrm>
        <a:prstGeom prst="rect">
          <a:avLst/>
        </a:prstGeom>
        <a:noFill/>
        <a:ln w="9525">
          <a:noFill/>
        </a:ln>
      </xdr:spPr>
    </xdr:pic>
    <xdr:clientData/>
  </xdr:twoCellAnchor>
  <xdr:twoCellAnchor editAs="oneCell">
    <xdr:from>
      <xdr:col>0</xdr:col>
      <xdr:colOff>9525</xdr:colOff>
      <xdr:row>686</xdr:row>
      <xdr:rowOff>130810</xdr:rowOff>
    </xdr:from>
    <xdr:to>
      <xdr:col>0</xdr:col>
      <xdr:colOff>2205990</xdr:colOff>
      <xdr:row>686</xdr:row>
      <xdr:rowOff>1883410</xdr:rowOff>
    </xdr:to>
    <xdr:pic>
      <xdr:nvPicPr>
        <xdr:cNvPr id="625" name="图片 624">
          <a:extLst>
            <a:ext uri="{FF2B5EF4-FFF2-40B4-BE49-F238E27FC236}">
              <a16:creationId xmlns:a16="http://schemas.microsoft.com/office/drawing/2014/main" id="{00000000-0008-0000-8800-000071020000}"/>
            </a:ext>
          </a:extLst>
        </xdr:cNvPr>
        <xdr:cNvPicPr>
          <a:picLocks noChangeAspect="1"/>
        </xdr:cNvPicPr>
      </xdr:nvPicPr>
      <xdr:blipFill>
        <a:blip xmlns:r="http://schemas.openxmlformats.org/officeDocument/2006/relationships" r:embed="rId297"/>
        <a:stretch>
          <a:fillRect/>
        </a:stretch>
      </xdr:blipFill>
      <xdr:spPr>
        <a:xfrm>
          <a:off x="9525" y="1225897980"/>
          <a:ext cx="2196465" cy="1752600"/>
        </a:xfrm>
        <a:prstGeom prst="rect">
          <a:avLst/>
        </a:prstGeom>
        <a:noFill/>
        <a:ln w="9525">
          <a:noFill/>
        </a:ln>
      </xdr:spPr>
    </xdr:pic>
    <xdr:clientData/>
  </xdr:twoCellAnchor>
  <xdr:twoCellAnchor editAs="oneCell">
    <xdr:from>
      <xdr:col>0</xdr:col>
      <xdr:colOff>9525</xdr:colOff>
      <xdr:row>689</xdr:row>
      <xdr:rowOff>76200</xdr:rowOff>
    </xdr:from>
    <xdr:to>
      <xdr:col>0</xdr:col>
      <xdr:colOff>2091690</xdr:colOff>
      <xdr:row>689</xdr:row>
      <xdr:rowOff>1733550</xdr:rowOff>
    </xdr:to>
    <xdr:pic>
      <xdr:nvPicPr>
        <xdr:cNvPr id="630" name="图片 629">
          <a:extLst>
            <a:ext uri="{FF2B5EF4-FFF2-40B4-BE49-F238E27FC236}">
              <a16:creationId xmlns:a16="http://schemas.microsoft.com/office/drawing/2014/main" id="{00000000-0008-0000-8800-000076020000}"/>
            </a:ext>
          </a:extLst>
        </xdr:cNvPr>
        <xdr:cNvPicPr>
          <a:picLocks noChangeAspect="1"/>
        </xdr:cNvPicPr>
      </xdr:nvPicPr>
      <xdr:blipFill>
        <a:blip xmlns:r="http://schemas.openxmlformats.org/officeDocument/2006/relationships" r:embed="rId298"/>
        <a:stretch>
          <a:fillRect/>
        </a:stretch>
      </xdr:blipFill>
      <xdr:spPr>
        <a:xfrm>
          <a:off x="9525" y="1231825070"/>
          <a:ext cx="2082165" cy="1657350"/>
        </a:xfrm>
        <a:prstGeom prst="rect">
          <a:avLst/>
        </a:prstGeom>
        <a:noFill/>
        <a:ln w="9525">
          <a:noFill/>
        </a:ln>
      </xdr:spPr>
    </xdr:pic>
    <xdr:clientData/>
  </xdr:twoCellAnchor>
  <xdr:twoCellAnchor editAs="oneCell">
    <xdr:from>
      <xdr:col>0</xdr:col>
      <xdr:colOff>66675</xdr:colOff>
      <xdr:row>688</xdr:row>
      <xdr:rowOff>90170</xdr:rowOff>
    </xdr:from>
    <xdr:to>
      <xdr:col>0</xdr:col>
      <xdr:colOff>2165985</xdr:colOff>
      <xdr:row>688</xdr:row>
      <xdr:rowOff>1786255</xdr:rowOff>
    </xdr:to>
    <xdr:pic>
      <xdr:nvPicPr>
        <xdr:cNvPr id="631" name="图片 630">
          <a:extLst>
            <a:ext uri="{FF2B5EF4-FFF2-40B4-BE49-F238E27FC236}">
              <a16:creationId xmlns:a16="http://schemas.microsoft.com/office/drawing/2014/main" id="{00000000-0008-0000-8800-000077020000}"/>
            </a:ext>
          </a:extLst>
        </xdr:cNvPr>
        <xdr:cNvPicPr>
          <a:picLocks noChangeAspect="1"/>
        </xdr:cNvPicPr>
      </xdr:nvPicPr>
      <xdr:blipFill>
        <a:blip xmlns:r="http://schemas.openxmlformats.org/officeDocument/2006/relationships" r:embed="rId299"/>
        <a:stretch>
          <a:fillRect/>
        </a:stretch>
      </xdr:blipFill>
      <xdr:spPr>
        <a:xfrm>
          <a:off x="66675" y="1229845140"/>
          <a:ext cx="2099310" cy="1696085"/>
        </a:xfrm>
        <a:prstGeom prst="rect">
          <a:avLst/>
        </a:prstGeom>
        <a:noFill/>
        <a:ln w="9525">
          <a:noFill/>
        </a:ln>
      </xdr:spPr>
    </xdr:pic>
    <xdr:clientData/>
  </xdr:twoCellAnchor>
  <xdr:twoCellAnchor editAs="oneCell">
    <xdr:from>
      <xdr:col>0</xdr:col>
      <xdr:colOff>9525</xdr:colOff>
      <xdr:row>687</xdr:row>
      <xdr:rowOff>90170</xdr:rowOff>
    </xdr:from>
    <xdr:to>
      <xdr:col>0</xdr:col>
      <xdr:colOff>2139950</xdr:colOff>
      <xdr:row>687</xdr:row>
      <xdr:rowOff>1718945</xdr:rowOff>
    </xdr:to>
    <xdr:pic>
      <xdr:nvPicPr>
        <xdr:cNvPr id="632" name="图片 631">
          <a:extLst>
            <a:ext uri="{FF2B5EF4-FFF2-40B4-BE49-F238E27FC236}">
              <a16:creationId xmlns:a16="http://schemas.microsoft.com/office/drawing/2014/main" id="{00000000-0008-0000-8800-000078020000}"/>
            </a:ext>
          </a:extLst>
        </xdr:cNvPr>
        <xdr:cNvPicPr>
          <a:picLocks noChangeAspect="1"/>
        </xdr:cNvPicPr>
      </xdr:nvPicPr>
      <xdr:blipFill>
        <a:blip xmlns:r="http://schemas.openxmlformats.org/officeDocument/2006/relationships" r:embed="rId300"/>
        <a:stretch>
          <a:fillRect/>
        </a:stretch>
      </xdr:blipFill>
      <xdr:spPr>
        <a:xfrm>
          <a:off x="9525" y="1227851240"/>
          <a:ext cx="2130425" cy="1628775"/>
        </a:xfrm>
        <a:prstGeom prst="rect">
          <a:avLst/>
        </a:prstGeom>
        <a:noFill/>
        <a:ln w="9525">
          <a:noFill/>
        </a:ln>
      </xdr:spPr>
    </xdr:pic>
    <xdr:clientData/>
  </xdr:twoCellAnchor>
  <xdr:twoCellAnchor editAs="oneCell">
    <xdr:from>
      <xdr:col>0</xdr:col>
      <xdr:colOff>9525</xdr:colOff>
      <xdr:row>690</xdr:row>
      <xdr:rowOff>125730</xdr:rowOff>
    </xdr:from>
    <xdr:to>
      <xdr:col>0</xdr:col>
      <xdr:colOff>2146935</xdr:colOff>
      <xdr:row>690</xdr:row>
      <xdr:rowOff>1831340</xdr:rowOff>
    </xdr:to>
    <xdr:pic>
      <xdr:nvPicPr>
        <xdr:cNvPr id="633" name="图片 632">
          <a:extLst>
            <a:ext uri="{FF2B5EF4-FFF2-40B4-BE49-F238E27FC236}">
              <a16:creationId xmlns:a16="http://schemas.microsoft.com/office/drawing/2014/main" id="{00000000-0008-0000-8800-000079020000}"/>
            </a:ext>
          </a:extLst>
        </xdr:cNvPr>
        <xdr:cNvPicPr>
          <a:picLocks noChangeAspect="1"/>
        </xdr:cNvPicPr>
      </xdr:nvPicPr>
      <xdr:blipFill>
        <a:blip xmlns:r="http://schemas.openxmlformats.org/officeDocument/2006/relationships" r:embed="rId301"/>
        <a:stretch>
          <a:fillRect/>
        </a:stretch>
      </xdr:blipFill>
      <xdr:spPr>
        <a:xfrm>
          <a:off x="9525" y="1233868500"/>
          <a:ext cx="2137410" cy="1705610"/>
        </a:xfrm>
        <a:prstGeom prst="rect">
          <a:avLst/>
        </a:prstGeom>
        <a:noFill/>
        <a:ln w="9525">
          <a:noFill/>
        </a:ln>
      </xdr:spPr>
    </xdr:pic>
    <xdr:clientData/>
  </xdr:twoCellAnchor>
  <xdr:twoCellAnchor editAs="oneCell">
    <xdr:from>
      <xdr:col>0</xdr:col>
      <xdr:colOff>9525</xdr:colOff>
      <xdr:row>691</xdr:row>
      <xdr:rowOff>99695</xdr:rowOff>
    </xdr:from>
    <xdr:to>
      <xdr:col>0</xdr:col>
      <xdr:colOff>2070735</xdr:colOff>
      <xdr:row>691</xdr:row>
      <xdr:rowOff>1776730</xdr:rowOff>
    </xdr:to>
    <xdr:pic>
      <xdr:nvPicPr>
        <xdr:cNvPr id="634" name="图片 633">
          <a:extLst>
            <a:ext uri="{FF2B5EF4-FFF2-40B4-BE49-F238E27FC236}">
              <a16:creationId xmlns:a16="http://schemas.microsoft.com/office/drawing/2014/main" id="{00000000-0008-0000-8800-00007A020000}"/>
            </a:ext>
          </a:extLst>
        </xdr:cNvPr>
        <xdr:cNvPicPr>
          <a:picLocks noChangeAspect="1"/>
        </xdr:cNvPicPr>
      </xdr:nvPicPr>
      <xdr:blipFill>
        <a:blip xmlns:r="http://schemas.openxmlformats.org/officeDocument/2006/relationships" r:embed="rId302"/>
        <a:stretch>
          <a:fillRect/>
        </a:stretch>
      </xdr:blipFill>
      <xdr:spPr>
        <a:xfrm>
          <a:off x="9525" y="1235836365"/>
          <a:ext cx="2061210" cy="1677035"/>
        </a:xfrm>
        <a:prstGeom prst="rect">
          <a:avLst/>
        </a:prstGeom>
        <a:noFill/>
        <a:ln w="9525">
          <a:noFill/>
        </a:ln>
      </xdr:spPr>
    </xdr:pic>
    <xdr:clientData/>
  </xdr:twoCellAnchor>
  <xdr:twoCellAnchor editAs="oneCell">
    <xdr:from>
      <xdr:col>0</xdr:col>
      <xdr:colOff>57150</xdr:colOff>
      <xdr:row>692</xdr:row>
      <xdr:rowOff>118745</xdr:rowOff>
    </xdr:from>
    <xdr:to>
      <xdr:col>0</xdr:col>
      <xdr:colOff>2136775</xdr:colOff>
      <xdr:row>692</xdr:row>
      <xdr:rowOff>1757045</xdr:rowOff>
    </xdr:to>
    <xdr:pic>
      <xdr:nvPicPr>
        <xdr:cNvPr id="635" name="图片 634">
          <a:extLst>
            <a:ext uri="{FF2B5EF4-FFF2-40B4-BE49-F238E27FC236}">
              <a16:creationId xmlns:a16="http://schemas.microsoft.com/office/drawing/2014/main" id="{00000000-0008-0000-8800-00007B020000}"/>
            </a:ext>
          </a:extLst>
        </xdr:cNvPr>
        <xdr:cNvPicPr>
          <a:picLocks noChangeAspect="1"/>
        </xdr:cNvPicPr>
      </xdr:nvPicPr>
      <xdr:blipFill>
        <a:blip xmlns:r="http://schemas.openxmlformats.org/officeDocument/2006/relationships" r:embed="rId303"/>
        <a:stretch>
          <a:fillRect/>
        </a:stretch>
      </xdr:blipFill>
      <xdr:spPr>
        <a:xfrm>
          <a:off x="57150" y="1237849315"/>
          <a:ext cx="2079625" cy="1638300"/>
        </a:xfrm>
        <a:prstGeom prst="rect">
          <a:avLst/>
        </a:prstGeom>
        <a:noFill/>
        <a:ln w="9525">
          <a:noFill/>
        </a:ln>
      </xdr:spPr>
    </xdr:pic>
    <xdr:clientData/>
  </xdr:twoCellAnchor>
  <xdr:twoCellAnchor editAs="oneCell">
    <xdr:from>
      <xdr:col>0</xdr:col>
      <xdr:colOff>9525</xdr:colOff>
      <xdr:row>693</xdr:row>
      <xdr:rowOff>82550</xdr:rowOff>
    </xdr:from>
    <xdr:to>
      <xdr:col>0</xdr:col>
      <xdr:colOff>2159000</xdr:colOff>
      <xdr:row>693</xdr:row>
      <xdr:rowOff>1816100</xdr:rowOff>
    </xdr:to>
    <xdr:pic>
      <xdr:nvPicPr>
        <xdr:cNvPr id="636" name="图片 635">
          <a:extLst>
            <a:ext uri="{FF2B5EF4-FFF2-40B4-BE49-F238E27FC236}">
              <a16:creationId xmlns:a16="http://schemas.microsoft.com/office/drawing/2014/main" id="{00000000-0008-0000-8800-00007C020000}"/>
            </a:ext>
          </a:extLst>
        </xdr:cNvPr>
        <xdr:cNvPicPr>
          <a:picLocks noChangeAspect="1"/>
        </xdr:cNvPicPr>
      </xdr:nvPicPr>
      <xdr:blipFill>
        <a:blip xmlns:r="http://schemas.openxmlformats.org/officeDocument/2006/relationships" r:embed="rId304"/>
        <a:stretch>
          <a:fillRect/>
        </a:stretch>
      </xdr:blipFill>
      <xdr:spPr>
        <a:xfrm>
          <a:off x="9525" y="1239807020"/>
          <a:ext cx="2149475" cy="1733550"/>
        </a:xfrm>
        <a:prstGeom prst="rect">
          <a:avLst/>
        </a:prstGeom>
        <a:noFill/>
        <a:ln w="9525">
          <a:noFill/>
        </a:ln>
      </xdr:spPr>
    </xdr:pic>
    <xdr:clientData/>
  </xdr:twoCellAnchor>
  <xdr:twoCellAnchor editAs="oneCell">
    <xdr:from>
      <xdr:col>0</xdr:col>
      <xdr:colOff>41275</xdr:colOff>
      <xdr:row>695</xdr:row>
      <xdr:rowOff>80645</xdr:rowOff>
    </xdr:from>
    <xdr:to>
      <xdr:col>0</xdr:col>
      <xdr:colOff>2120900</xdr:colOff>
      <xdr:row>695</xdr:row>
      <xdr:rowOff>1861820</xdr:rowOff>
    </xdr:to>
    <xdr:pic>
      <xdr:nvPicPr>
        <xdr:cNvPr id="637" name="图片 636">
          <a:extLst>
            <a:ext uri="{FF2B5EF4-FFF2-40B4-BE49-F238E27FC236}">
              <a16:creationId xmlns:a16="http://schemas.microsoft.com/office/drawing/2014/main" id="{00000000-0008-0000-8800-00007D020000}"/>
            </a:ext>
          </a:extLst>
        </xdr:cNvPr>
        <xdr:cNvPicPr>
          <a:picLocks noChangeAspect="1"/>
        </xdr:cNvPicPr>
      </xdr:nvPicPr>
      <xdr:blipFill>
        <a:blip xmlns:r="http://schemas.openxmlformats.org/officeDocument/2006/relationships" r:embed="rId305"/>
        <a:stretch>
          <a:fillRect/>
        </a:stretch>
      </xdr:blipFill>
      <xdr:spPr>
        <a:xfrm>
          <a:off x="41275" y="1243792915"/>
          <a:ext cx="2079625" cy="1781175"/>
        </a:xfrm>
        <a:prstGeom prst="rect">
          <a:avLst/>
        </a:prstGeom>
        <a:noFill/>
        <a:ln w="9525">
          <a:noFill/>
        </a:ln>
      </xdr:spPr>
    </xdr:pic>
    <xdr:clientData/>
  </xdr:twoCellAnchor>
  <xdr:twoCellAnchor editAs="oneCell">
    <xdr:from>
      <xdr:col>0</xdr:col>
      <xdr:colOff>9525</xdr:colOff>
      <xdr:row>696</xdr:row>
      <xdr:rowOff>73025</xdr:rowOff>
    </xdr:from>
    <xdr:to>
      <xdr:col>0</xdr:col>
      <xdr:colOff>2101850</xdr:colOff>
      <xdr:row>696</xdr:row>
      <xdr:rowOff>1863725</xdr:rowOff>
    </xdr:to>
    <xdr:pic>
      <xdr:nvPicPr>
        <xdr:cNvPr id="638" name="图片 637">
          <a:extLst>
            <a:ext uri="{FF2B5EF4-FFF2-40B4-BE49-F238E27FC236}">
              <a16:creationId xmlns:a16="http://schemas.microsoft.com/office/drawing/2014/main" id="{00000000-0008-0000-8800-00007E020000}"/>
            </a:ext>
          </a:extLst>
        </xdr:cNvPr>
        <xdr:cNvPicPr>
          <a:picLocks noChangeAspect="1"/>
        </xdr:cNvPicPr>
      </xdr:nvPicPr>
      <xdr:blipFill>
        <a:blip xmlns:r="http://schemas.openxmlformats.org/officeDocument/2006/relationships" r:embed="rId306"/>
        <a:stretch>
          <a:fillRect/>
        </a:stretch>
      </xdr:blipFill>
      <xdr:spPr>
        <a:xfrm>
          <a:off x="9525" y="1245779195"/>
          <a:ext cx="2092325" cy="1790700"/>
        </a:xfrm>
        <a:prstGeom prst="rect">
          <a:avLst/>
        </a:prstGeom>
        <a:noFill/>
        <a:ln w="9525">
          <a:noFill/>
        </a:ln>
      </xdr:spPr>
    </xdr:pic>
    <xdr:clientData/>
  </xdr:twoCellAnchor>
  <xdr:twoCellAnchor editAs="oneCell">
    <xdr:from>
      <xdr:col>0</xdr:col>
      <xdr:colOff>38100</xdr:colOff>
      <xdr:row>697</xdr:row>
      <xdr:rowOff>61595</xdr:rowOff>
    </xdr:from>
    <xdr:to>
      <xdr:col>0</xdr:col>
      <xdr:colOff>2186940</xdr:colOff>
      <xdr:row>697</xdr:row>
      <xdr:rowOff>1919605</xdr:rowOff>
    </xdr:to>
    <xdr:pic>
      <xdr:nvPicPr>
        <xdr:cNvPr id="639" name="图片 638">
          <a:extLst>
            <a:ext uri="{FF2B5EF4-FFF2-40B4-BE49-F238E27FC236}">
              <a16:creationId xmlns:a16="http://schemas.microsoft.com/office/drawing/2014/main" id="{00000000-0008-0000-8800-00007F020000}"/>
            </a:ext>
          </a:extLst>
        </xdr:cNvPr>
        <xdr:cNvPicPr>
          <a:picLocks noChangeAspect="1"/>
        </xdr:cNvPicPr>
      </xdr:nvPicPr>
      <xdr:blipFill>
        <a:blip xmlns:r="http://schemas.openxmlformats.org/officeDocument/2006/relationships" r:embed="rId307"/>
        <a:stretch>
          <a:fillRect/>
        </a:stretch>
      </xdr:blipFill>
      <xdr:spPr>
        <a:xfrm>
          <a:off x="38100" y="1247761665"/>
          <a:ext cx="2148840" cy="1858010"/>
        </a:xfrm>
        <a:prstGeom prst="rect">
          <a:avLst/>
        </a:prstGeom>
        <a:noFill/>
        <a:ln w="9525">
          <a:noFill/>
        </a:ln>
      </xdr:spPr>
    </xdr:pic>
    <xdr:clientData/>
  </xdr:twoCellAnchor>
  <xdr:twoCellAnchor editAs="oneCell">
    <xdr:from>
      <xdr:col>0</xdr:col>
      <xdr:colOff>64135</xdr:colOff>
      <xdr:row>698</xdr:row>
      <xdr:rowOff>71120</xdr:rowOff>
    </xdr:from>
    <xdr:to>
      <xdr:col>0</xdr:col>
      <xdr:colOff>2184400</xdr:colOff>
      <xdr:row>698</xdr:row>
      <xdr:rowOff>1929130</xdr:rowOff>
    </xdr:to>
    <xdr:pic>
      <xdr:nvPicPr>
        <xdr:cNvPr id="640" name="图片 639">
          <a:extLst>
            <a:ext uri="{FF2B5EF4-FFF2-40B4-BE49-F238E27FC236}">
              <a16:creationId xmlns:a16="http://schemas.microsoft.com/office/drawing/2014/main" id="{00000000-0008-0000-8800-000080020000}"/>
            </a:ext>
          </a:extLst>
        </xdr:cNvPr>
        <xdr:cNvPicPr>
          <a:picLocks noChangeAspect="1"/>
        </xdr:cNvPicPr>
      </xdr:nvPicPr>
      <xdr:blipFill>
        <a:blip xmlns:r="http://schemas.openxmlformats.org/officeDocument/2006/relationships" r:embed="rId308"/>
        <a:stretch>
          <a:fillRect/>
        </a:stretch>
      </xdr:blipFill>
      <xdr:spPr>
        <a:xfrm>
          <a:off x="64135" y="1249765090"/>
          <a:ext cx="2120265" cy="1858010"/>
        </a:xfrm>
        <a:prstGeom prst="rect">
          <a:avLst/>
        </a:prstGeom>
        <a:noFill/>
        <a:ln w="9525">
          <a:noFill/>
        </a:ln>
      </xdr:spPr>
    </xdr:pic>
    <xdr:clientData/>
  </xdr:twoCellAnchor>
  <xdr:twoCellAnchor editAs="oneCell">
    <xdr:from>
      <xdr:col>0</xdr:col>
      <xdr:colOff>152400</xdr:colOff>
      <xdr:row>694</xdr:row>
      <xdr:rowOff>52070</xdr:rowOff>
    </xdr:from>
    <xdr:to>
      <xdr:col>0</xdr:col>
      <xdr:colOff>2146300</xdr:colOff>
      <xdr:row>694</xdr:row>
      <xdr:rowOff>1852930</xdr:rowOff>
    </xdr:to>
    <xdr:pic>
      <xdr:nvPicPr>
        <xdr:cNvPr id="641" name="图片 640">
          <a:extLst>
            <a:ext uri="{FF2B5EF4-FFF2-40B4-BE49-F238E27FC236}">
              <a16:creationId xmlns:a16="http://schemas.microsoft.com/office/drawing/2014/main" id="{00000000-0008-0000-8800-000081020000}"/>
            </a:ext>
          </a:extLst>
        </xdr:cNvPr>
        <xdr:cNvPicPr>
          <a:picLocks noChangeAspect="1"/>
        </xdr:cNvPicPr>
      </xdr:nvPicPr>
      <xdr:blipFill>
        <a:blip xmlns:r="http://schemas.openxmlformats.org/officeDocument/2006/relationships" r:embed="rId309"/>
        <a:stretch>
          <a:fillRect/>
        </a:stretch>
      </xdr:blipFill>
      <xdr:spPr>
        <a:xfrm>
          <a:off x="152400" y="1241770440"/>
          <a:ext cx="1993900" cy="1800860"/>
        </a:xfrm>
        <a:prstGeom prst="rect">
          <a:avLst/>
        </a:prstGeom>
        <a:noFill/>
        <a:ln w="9525">
          <a:noFill/>
        </a:ln>
      </xdr:spPr>
    </xdr:pic>
    <xdr:clientData/>
  </xdr:twoCellAnchor>
  <xdr:twoCellAnchor editAs="oneCell">
    <xdr:from>
      <xdr:col>0</xdr:col>
      <xdr:colOff>95250</xdr:colOff>
      <xdr:row>699</xdr:row>
      <xdr:rowOff>34925</xdr:rowOff>
    </xdr:from>
    <xdr:to>
      <xdr:col>0</xdr:col>
      <xdr:colOff>2194560</xdr:colOff>
      <xdr:row>699</xdr:row>
      <xdr:rowOff>1873885</xdr:rowOff>
    </xdr:to>
    <xdr:pic>
      <xdr:nvPicPr>
        <xdr:cNvPr id="642" name="图片 641">
          <a:extLst>
            <a:ext uri="{FF2B5EF4-FFF2-40B4-BE49-F238E27FC236}">
              <a16:creationId xmlns:a16="http://schemas.microsoft.com/office/drawing/2014/main" id="{00000000-0008-0000-8800-000082020000}"/>
            </a:ext>
          </a:extLst>
        </xdr:cNvPr>
        <xdr:cNvPicPr>
          <a:picLocks noChangeAspect="1"/>
        </xdr:cNvPicPr>
      </xdr:nvPicPr>
      <xdr:blipFill>
        <a:blip xmlns:r="http://schemas.openxmlformats.org/officeDocument/2006/relationships" r:embed="rId310"/>
        <a:stretch>
          <a:fillRect/>
        </a:stretch>
      </xdr:blipFill>
      <xdr:spPr>
        <a:xfrm>
          <a:off x="95250" y="1251722795"/>
          <a:ext cx="2099310" cy="1838960"/>
        </a:xfrm>
        <a:prstGeom prst="rect">
          <a:avLst/>
        </a:prstGeom>
        <a:noFill/>
        <a:ln w="9525">
          <a:noFill/>
        </a:ln>
      </xdr:spPr>
    </xdr:pic>
    <xdr:clientData/>
  </xdr:twoCellAnchor>
  <xdr:twoCellAnchor editAs="oneCell">
    <xdr:from>
      <xdr:col>0</xdr:col>
      <xdr:colOff>19050</xdr:colOff>
      <xdr:row>700</xdr:row>
      <xdr:rowOff>41910</xdr:rowOff>
    </xdr:from>
    <xdr:to>
      <xdr:col>0</xdr:col>
      <xdr:colOff>2149475</xdr:colOff>
      <xdr:row>700</xdr:row>
      <xdr:rowOff>1927860</xdr:rowOff>
    </xdr:to>
    <xdr:pic>
      <xdr:nvPicPr>
        <xdr:cNvPr id="643" name="图片 642">
          <a:extLst>
            <a:ext uri="{FF2B5EF4-FFF2-40B4-BE49-F238E27FC236}">
              <a16:creationId xmlns:a16="http://schemas.microsoft.com/office/drawing/2014/main" id="{00000000-0008-0000-8800-000083020000}"/>
            </a:ext>
          </a:extLst>
        </xdr:cNvPr>
        <xdr:cNvPicPr>
          <a:picLocks noChangeAspect="1"/>
        </xdr:cNvPicPr>
      </xdr:nvPicPr>
      <xdr:blipFill>
        <a:blip xmlns:r="http://schemas.openxmlformats.org/officeDocument/2006/relationships" r:embed="rId311"/>
        <a:stretch>
          <a:fillRect/>
        </a:stretch>
      </xdr:blipFill>
      <xdr:spPr>
        <a:xfrm>
          <a:off x="19050" y="1253723680"/>
          <a:ext cx="2130425" cy="1885950"/>
        </a:xfrm>
        <a:prstGeom prst="rect">
          <a:avLst/>
        </a:prstGeom>
        <a:noFill/>
        <a:ln w="9525">
          <a:noFill/>
        </a:ln>
      </xdr:spPr>
    </xdr:pic>
    <xdr:clientData/>
  </xdr:twoCellAnchor>
  <xdr:twoCellAnchor editAs="oneCell">
    <xdr:from>
      <xdr:col>0</xdr:col>
      <xdr:colOff>9525</xdr:colOff>
      <xdr:row>705</xdr:row>
      <xdr:rowOff>56515</xdr:rowOff>
    </xdr:from>
    <xdr:to>
      <xdr:col>0</xdr:col>
      <xdr:colOff>2108835</xdr:colOff>
      <xdr:row>705</xdr:row>
      <xdr:rowOff>1914525</xdr:rowOff>
    </xdr:to>
    <xdr:pic>
      <xdr:nvPicPr>
        <xdr:cNvPr id="644" name="图片 643">
          <a:extLst>
            <a:ext uri="{FF2B5EF4-FFF2-40B4-BE49-F238E27FC236}">
              <a16:creationId xmlns:a16="http://schemas.microsoft.com/office/drawing/2014/main" id="{00000000-0008-0000-8800-000084020000}"/>
            </a:ext>
          </a:extLst>
        </xdr:cNvPr>
        <xdr:cNvPicPr>
          <a:picLocks noChangeAspect="1"/>
        </xdr:cNvPicPr>
      </xdr:nvPicPr>
      <xdr:blipFill>
        <a:blip xmlns:r="http://schemas.openxmlformats.org/officeDocument/2006/relationships" r:embed="rId312"/>
        <a:stretch>
          <a:fillRect/>
        </a:stretch>
      </xdr:blipFill>
      <xdr:spPr>
        <a:xfrm>
          <a:off x="9525" y="1263542685"/>
          <a:ext cx="2099310" cy="1858010"/>
        </a:xfrm>
        <a:prstGeom prst="rect">
          <a:avLst/>
        </a:prstGeom>
        <a:noFill/>
        <a:ln w="9525">
          <a:noFill/>
        </a:ln>
      </xdr:spPr>
    </xdr:pic>
    <xdr:clientData/>
  </xdr:twoCellAnchor>
  <xdr:twoCellAnchor editAs="oneCell">
    <xdr:from>
      <xdr:col>0</xdr:col>
      <xdr:colOff>19050</xdr:colOff>
      <xdr:row>706</xdr:row>
      <xdr:rowOff>83820</xdr:rowOff>
    </xdr:from>
    <xdr:to>
      <xdr:col>0</xdr:col>
      <xdr:colOff>2136775</xdr:colOff>
      <xdr:row>706</xdr:row>
      <xdr:rowOff>1941830</xdr:rowOff>
    </xdr:to>
    <xdr:pic>
      <xdr:nvPicPr>
        <xdr:cNvPr id="645" name="图片 644">
          <a:extLst>
            <a:ext uri="{FF2B5EF4-FFF2-40B4-BE49-F238E27FC236}">
              <a16:creationId xmlns:a16="http://schemas.microsoft.com/office/drawing/2014/main" id="{00000000-0008-0000-8800-000085020000}"/>
            </a:ext>
          </a:extLst>
        </xdr:cNvPr>
        <xdr:cNvPicPr>
          <a:picLocks noChangeAspect="1"/>
        </xdr:cNvPicPr>
      </xdr:nvPicPr>
      <xdr:blipFill>
        <a:blip xmlns:r="http://schemas.openxmlformats.org/officeDocument/2006/relationships" r:embed="rId313"/>
        <a:stretch>
          <a:fillRect/>
        </a:stretch>
      </xdr:blipFill>
      <xdr:spPr>
        <a:xfrm>
          <a:off x="19050" y="1265563890"/>
          <a:ext cx="2117725" cy="1858010"/>
        </a:xfrm>
        <a:prstGeom prst="rect">
          <a:avLst/>
        </a:prstGeom>
        <a:noFill/>
        <a:ln w="9525">
          <a:noFill/>
        </a:ln>
      </xdr:spPr>
    </xdr:pic>
    <xdr:clientData/>
  </xdr:twoCellAnchor>
  <xdr:twoCellAnchor editAs="oneCell">
    <xdr:from>
      <xdr:col>0</xdr:col>
      <xdr:colOff>67945</xdr:colOff>
      <xdr:row>707</xdr:row>
      <xdr:rowOff>34290</xdr:rowOff>
    </xdr:from>
    <xdr:to>
      <xdr:col>0</xdr:col>
      <xdr:colOff>2129155</xdr:colOff>
      <xdr:row>707</xdr:row>
      <xdr:rowOff>1835150</xdr:rowOff>
    </xdr:to>
    <xdr:pic>
      <xdr:nvPicPr>
        <xdr:cNvPr id="646" name="图片 645">
          <a:extLst>
            <a:ext uri="{FF2B5EF4-FFF2-40B4-BE49-F238E27FC236}">
              <a16:creationId xmlns:a16="http://schemas.microsoft.com/office/drawing/2014/main" id="{00000000-0008-0000-8800-000086020000}"/>
            </a:ext>
          </a:extLst>
        </xdr:cNvPr>
        <xdr:cNvPicPr>
          <a:picLocks noChangeAspect="1"/>
        </xdr:cNvPicPr>
      </xdr:nvPicPr>
      <xdr:blipFill>
        <a:blip xmlns:r="http://schemas.openxmlformats.org/officeDocument/2006/relationships" r:embed="rId314"/>
        <a:stretch>
          <a:fillRect/>
        </a:stretch>
      </xdr:blipFill>
      <xdr:spPr>
        <a:xfrm>
          <a:off x="67945" y="1267508260"/>
          <a:ext cx="2061210" cy="1800860"/>
        </a:xfrm>
        <a:prstGeom prst="rect">
          <a:avLst/>
        </a:prstGeom>
        <a:noFill/>
        <a:ln w="9525">
          <a:noFill/>
        </a:ln>
      </xdr:spPr>
    </xdr:pic>
    <xdr:clientData/>
  </xdr:twoCellAnchor>
  <xdr:twoCellAnchor editAs="oneCell">
    <xdr:from>
      <xdr:col>0</xdr:col>
      <xdr:colOff>9525</xdr:colOff>
      <xdr:row>710</xdr:row>
      <xdr:rowOff>137795</xdr:rowOff>
    </xdr:from>
    <xdr:to>
      <xdr:col>0</xdr:col>
      <xdr:colOff>2174875</xdr:colOff>
      <xdr:row>710</xdr:row>
      <xdr:rowOff>1833880</xdr:rowOff>
    </xdr:to>
    <xdr:pic>
      <xdr:nvPicPr>
        <xdr:cNvPr id="647" name="图片 646">
          <a:extLst>
            <a:ext uri="{FF2B5EF4-FFF2-40B4-BE49-F238E27FC236}">
              <a16:creationId xmlns:a16="http://schemas.microsoft.com/office/drawing/2014/main" id="{00000000-0008-0000-8800-000087020000}"/>
            </a:ext>
          </a:extLst>
        </xdr:cNvPr>
        <xdr:cNvPicPr>
          <a:picLocks noChangeAspect="1"/>
        </xdr:cNvPicPr>
      </xdr:nvPicPr>
      <xdr:blipFill>
        <a:blip xmlns:r="http://schemas.openxmlformats.org/officeDocument/2006/relationships" r:embed="rId315"/>
        <a:stretch>
          <a:fillRect/>
        </a:stretch>
      </xdr:blipFill>
      <xdr:spPr>
        <a:xfrm>
          <a:off x="9525" y="1273593465"/>
          <a:ext cx="2165350" cy="1696085"/>
        </a:xfrm>
        <a:prstGeom prst="rect">
          <a:avLst/>
        </a:prstGeom>
        <a:noFill/>
        <a:ln w="9525">
          <a:noFill/>
        </a:ln>
      </xdr:spPr>
    </xdr:pic>
    <xdr:clientData/>
  </xdr:twoCellAnchor>
  <xdr:twoCellAnchor editAs="oneCell">
    <xdr:from>
      <xdr:col>0</xdr:col>
      <xdr:colOff>9525</xdr:colOff>
      <xdr:row>709</xdr:row>
      <xdr:rowOff>101600</xdr:rowOff>
    </xdr:from>
    <xdr:to>
      <xdr:col>0</xdr:col>
      <xdr:colOff>2156460</xdr:colOff>
      <xdr:row>709</xdr:row>
      <xdr:rowOff>1826260</xdr:rowOff>
    </xdr:to>
    <xdr:pic>
      <xdr:nvPicPr>
        <xdr:cNvPr id="648" name="图片 647">
          <a:extLst>
            <a:ext uri="{FF2B5EF4-FFF2-40B4-BE49-F238E27FC236}">
              <a16:creationId xmlns:a16="http://schemas.microsoft.com/office/drawing/2014/main" id="{00000000-0008-0000-8800-000088020000}"/>
            </a:ext>
          </a:extLst>
        </xdr:cNvPr>
        <xdr:cNvPicPr>
          <a:picLocks noChangeAspect="1"/>
        </xdr:cNvPicPr>
      </xdr:nvPicPr>
      <xdr:blipFill>
        <a:blip xmlns:r="http://schemas.openxmlformats.org/officeDocument/2006/relationships" r:embed="rId316"/>
        <a:stretch>
          <a:fillRect/>
        </a:stretch>
      </xdr:blipFill>
      <xdr:spPr>
        <a:xfrm>
          <a:off x="9525" y="1271563370"/>
          <a:ext cx="2146935" cy="1724660"/>
        </a:xfrm>
        <a:prstGeom prst="rect">
          <a:avLst/>
        </a:prstGeom>
        <a:noFill/>
        <a:ln w="9525">
          <a:noFill/>
        </a:ln>
      </xdr:spPr>
    </xdr:pic>
    <xdr:clientData/>
  </xdr:twoCellAnchor>
  <xdr:twoCellAnchor editAs="oneCell">
    <xdr:from>
      <xdr:col>0</xdr:col>
      <xdr:colOff>9525</xdr:colOff>
      <xdr:row>708</xdr:row>
      <xdr:rowOff>137795</xdr:rowOff>
    </xdr:from>
    <xdr:to>
      <xdr:col>0</xdr:col>
      <xdr:colOff>2174875</xdr:colOff>
      <xdr:row>708</xdr:row>
      <xdr:rowOff>1918970</xdr:rowOff>
    </xdr:to>
    <xdr:pic>
      <xdr:nvPicPr>
        <xdr:cNvPr id="649" name="图片 648">
          <a:extLst>
            <a:ext uri="{FF2B5EF4-FFF2-40B4-BE49-F238E27FC236}">
              <a16:creationId xmlns:a16="http://schemas.microsoft.com/office/drawing/2014/main" id="{00000000-0008-0000-8800-000089020000}"/>
            </a:ext>
          </a:extLst>
        </xdr:cNvPr>
        <xdr:cNvPicPr>
          <a:picLocks noChangeAspect="1"/>
        </xdr:cNvPicPr>
      </xdr:nvPicPr>
      <xdr:blipFill>
        <a:blip xmlns:r="http://schemas.openxmlformats.org/officeDocument/2006/relationships" r:embed="rId317"/>
        <a:stretch>
          <a:fillRect/>
        </a:stretch>
      </xdr:blipFill>
      <xdr:spPr>
        <a:xfrm>
          <a:off x="9525" y="1269605665"/>
          <a:ext cx="2165350" cy="1781175"/>
        </a:xfrm>
        <a:prstGeom prst="rect">
          <a:avLst/>
        </a:prstGeom>
        <a:noFill/>
        <a:ln w="9525">
          <a:noFill/>
        </a:ln>
      </xdr:spPr>
    </xdr:pic>
    <xdr:clientData/>
  </xdr:twoCellAnchor>
  <xdr:twoCellAnchor editAs="oneCell">
    <xdr:from>
      <xdr:col>0</xdr:col>
      <xdr:colOff>9525</xdr:colOff>
      <xdr:row>711</xdr:row>
      <xdr:rowOff>80645</xdr:rowOff>
    </xdr:from>
    <xdr:to>
      <xdr:col>0</xdr:col>
      <xdr:colOff>2158365</xdr:colOff>
      <xdr:row>711</xdr:row>
      <xdr:rowOff>1805305</xdr:rowOff>
    </xdr:to>
    <xdr:pic>
      <xdr:nvPicPr>
        <xdr:cNvPr id="650" name="图片 649">
          <a:extLst>
            <a:ext uri="{FF2B5EF4-FFF2-40B4-BE49-F238E27FC236}">
              <a16:creationId xmlns:a16="http://schemas.microsoft.com/office/drawing/2014/main" id="{00000000-0008-0000-8800-00008A020000}"/>
            </a:ext>
          </a:extLst>
        </xdr:cNvPr>
        <xdr:cNvPicPr>
          <a:picLocks noChangeAspect="1"/>
        </xdr:cNvPicPr>
      </xdr:nvPicPr>
      <xdr:blipFill>
        <a:blip xmlns:r="http://schemas.openxmlformats.org/officeDocument/2006/relationships" r:embed="rId318"/>
        <a:stretch>
          <a:fillRect/>
        </a:stretch>
      </xdr:blipFill>
      <xdr:spPr>
        <a:xfrm>
          <a:off x="9525" y="1275530215"/>
          <a:ext cx="2148840" cy="1724660"/>
        </a:xfrm>
        <a:prstGeom prst="rect">
          <a:avLst/>
        </a:prstGeom>
        <a:noFill/>
        <a:ln w="9525">
          <a:noFill/>
        </a:ln>
      </xdr:spPr>
    </xdr:pic>
    <xdr:clientData/>
  </xdr:twoCellAnchor>
  <xdr:twoCellAnchor editAs="oneCell">
    <xdr:from>
      <xdr:col>0</xdr:col>
      <xdr:colOff>9525</xdr:colOff>
      <xdr:row>712</xdr:row>
      <xdr:rowOff>101600</xdr:rowOff>
    </xdr:from>
    <xdr:to>
      <xdr:col>0</xdr:col>
      <xdr:colOff>2158365</xdr:colOff>
      <xdr:row>712</xdr:row>
      <xdr:rowOff>1826260</xdr:rowOff>
    </xdr:to>
    <xdr:pic>
      <xdr:nvPicPr>
        <xdr:cNvPr id="651" name="图片 650">
          <a:extLst>
            <a:ext uri="{FF2B5EF4-FFF2-40B4-BE49-F238E27FC236}">
              <a16:creationId xmlns:a16="http://schemas.microsoft.com/office/drawing/2014/main" id="{00000000-0008-0000-8800-00008B020000}"/>
            </a:ext>
          </a:extLst>
        </xdr:cNvPr>
        <xdr:cNvPicPr>
          <a:picLocks noChangeAspect="1"/>
        </xdr:cNvPicPr>
      </xdr:nvPicPr>
      <xdr:blipFill>
        <a:blip xmlns:r="http://schemas.openxmlformats.org/officeDocument/2006/relationships" r:embed="rId319"/>
        <a:stretch>
          <a:fillRect/>
        </a:stretch>
      </xdr:blipFill>
      <xdr:spPr>
        <a:xfrm>
          <a:off x="9525" y="1277545070"/>
          <a:ext cx="2148840" cy="1724660"/>
        </a:xfrm>
        <a:prstGeom prst="rect">
          <a:avLst/>
        </a:prstGeom>
        <a:noFill/>
        <a:ln w="9525">
          <a:noFill/>
        </a:ln>
      </xdr:spPr>
    </xdr:pic>
    <xdr:clientData/>
  </xdr:twoCellAnchor>
  <xdr:twoCellAnchor editAs="oneCell">
    <xdr:from>
      <xdr:col>0</xdr:col>
      <xdr:colOff>9525</xdr:colOff>
      <xdr:row>713</xdr:row>
      <xdr:rowOff>80645</xdr:rowOff>
    </xdr:from>
    <xdr:to>
      <xdr:col>0</xdr:col>
      <xdr:colOff>2129790</xdr:colOff>
      <xdr:row>713</xdr:row>
      <xdr:rowOff>1842770</xdr:rowOff>
    </xdr:to>
    <xdr:pic>
      <xdr:nvPicPr>
        <xdr:cNvPr id="654" name="图片 653">
          <a:extLst>
            <a:ext uri="{FF2B5EF4-FFF2-40B4-BE49-F238E27FC236}">
              <a16:creationId xmlns:a16="http://schemas.microsoft.com/office/drawing/2014/main" id="{00000000-0008-0000-8800-00008E020000}"/>
            </a:ext>
          </a:extLst>
        </xdr:cNvPr>
        <xdr:cNvPicPr>
          <a:picLocks noChangeAspect="1"/>
        </xdr:cNvPicPr>
      </xdr:nvPicPr>
      <xdr:blipFill>
        <a:blip xmlns:r="http://schemas.openxmlformats.org/officeDocument/2006/relationships" r:embed="rId320"/>
        <a:stretch>
          <a:fillRect/>
        </a:stretch>
      </xdr:blipFill>
      <xdr:spPr>
        <a:xfrm>
          <a:off x="9525" y="1279518015"/>
          <a:ext cx="2120265" cy="1762125"/>
        </a:xfrm>
        <a:prstGeom prst="rect">
          <a:avLst/>
        </a:prstGeom>
        <a:noFill/>
        <a:ln w="9525">
          <a:noFill/>
        </a:ln>
      </xdr:spPr>
    </xdr:pic>
    <xdr:clientData/>
  </xdr:twoCellAnchor>
  <xdr:twoCellAnchor editAs="oneCell">
    <xdr:from>
      <xdr:col>0</xdr:col>
      <xdr:colOff>9525</xdr:colOff>
      <xdr:row>714</xdr:row>
      <xdr:rowOff>156845</xdr:rowOff>
    </xdr:from>
    <xdr:to>
      <xdr:col>0</xdr:col>
      <xdr:colOff>2149475</xdr:colOff>
      <xdr:row>714</xdr:row>
      <xdr:rowOff>1833880</xdr:rowOff>
    </xdr:to>
    <xdr:pic>
      <xdr:nvPicPr>
        <xdr:cNvPr id="655" name="图片 654">
          <a:extLst>
            <a:ext uri="{FF2B5EF4-FFF2-40B4-BE49-F238E27FC236}">
              <a16:creationId xmlns:a16="http://schemas.microsoft.com/office/drawing/2014/main" id="{00000000-0008-0000-8800-00008F020000}"/>
            </a:ext>
          </a:extLst>
        </xdr:cNvPr>
        <xdr:cNvPicPr>
          <a:picLocks noChangeAspect="1"/>
        </xdr:cNvPicPr>
      </xdr:nvPicPr>
      <xdr:blipFill>
        <a:blip xmlns:r="http://schemas.openxmlformats.org/officeDocument/2006/relationships" r:embed="rId321"/>
        <a:stretch>
          <a:fillRect/>
        </a:stretch>
      </xdr:blipFill>
      <xdr:spPr>
        <a:xfrm>
          <a:off x="9525" y="1281588115"/>
          <a:ext cx="2139950" cy="1677035"/>
        </a:xfrm>
        <a:prstGeom prst="rect">
          <a:avLst/>
        </a:prstGeom>
        <a:noFill/>
        <a:ln w="9525">
          <a:noFill/>
        </a:ln>
      </xdr:spPr>
    </xdr:pic>
    <xdr:clientData/>
  </xdr:twoCellAnchor>
  <xdr:twoCellAnchor editAs="oneCell">
    <xdr:from>
      <xdr:col>0</xdr:col>
      <xdr:colOff>9525</xdr:colOff>
      <xdr:row>715</xdr:row>
      <xdr:rowOff>177800</xdr:rowOff>
    </xdr:from>
    <xdr:to>
      <xdr:col>0</xdr:col>
      <xdr:colOff>2111375</xdr:colOff>
      <xdr:row>715</xdr:row>
      <xdr:rowOff>1864360</xdr:rowOff>
    </xdr:to>
    <xdr:pic>
      <xdr:nvPicPr>
        <xdr:cNvPr id="656" name="图片 655">
          <a:extLst>
            <a:ext uri="{FF2B5EF4-FFF2-40B4-BE49-F238E27FC236}">
              <a16:creationId xmlns:a16="http://schemas.microsoft.com/office/drawing/2014/main" id="{00000000-0008-0000-8800-000090020000}"/>
            </a:ext>
          </a:extLst>
        </xdr:cNvPr>
        <xdr:cNvPicPr>
          <a:picLocks noChangeAspect="1"/>
        </xdr:cNvPicPr>
      </xdr:nvPicPr>
      <xdr:blipFill>
        <a:blip xmlns:r="http://schemas.openxmlformats.org/officeDocument/2006/relationships" r:embed="rId322"/>
        <a:stretch>
          <a:fillRect/>
        </a:stretch>
      </xdr:blipFill>
      <xdr:spPr>
        <a:xfrm>
          <a:off x="9525" y="1283602970"/>
          <a:ext cx="2101850" cy="1686560"/>
        </a:xfrm>
        <a:prstGeom prst="rect">
          <a:avLst/>
        </a:prstGeom>
        <a:noFill/>
        <a:ln w="9525">
          <a:noFill/>
        </a:ln>
      </xdr:spPr>
    </xdr:pic>
    <xdr:clientData/>
  </xdr:twoCellAnchor>
  <xdr:twoCellAnchor editAs="oneCell">
    <xdr:from>
      <xdr:col>0</xdr:col>
      <xdr:colOff>9525</xdr:colOff>
      <xdr:row>716</xdr:row>
      <xdr:rowOff>137795</xdr:rowOff>
    </xdr:from>
    <xdr:to>
      <xdr:col>0</xdr:col>
      <xdr:colOff>2129790</xdr:colOff>
      <xdr:row>716</xdr:row>
      <xdr:rowOff>1795145</xdr:rowOff>
    </xdr:to>
    <xdr:pic>
      <xdr:nvPicPr>
        <xdr:cNvPr id="657" name="图片 656">
          <a:extLst>
            <a:ext uri="{FF2B5EF4-FFF2-40B4-BE49-F238E27FC236}">
              <a16:creationId xmlns:a16="http://schemas.microsoft.com/office/drawing/2014/main" id="{00000000-0008-0000-8800-000091020000}"/>
            </a:ext>
          </a:extLst>
        </xdr:cNvPr>
        <xdr:cNvPicPr>
          <a:picLocks noChangeAspect="1"/>
        </xdr:cNvPicPr>
      </xdr:nvPicPr>
      <xdr:blipFill>
        <a:blip xmlns:r="http://schemas.openxmlformats.org/officeDocument/2006/relationships" r:embed="rId323"/>
        <a:stretch>
          <a:fillRect/>
        </a:stretch>
      </xdr:blipFill>
      <xdr:spPr>
        <a:xfrm>
          <a:off x="9525" y="1285556865"/>
          <a:ext cx="2120265" cy="1657350"/>
        </a:xfrm>
        <a:prstGeom prst="rect">
          <a:avLst/>
        </a:prstGeom>
        <a:noFill/>
        <a:ln w="9525">
          <a:noFill/>
        </a:ln>
      </xdr:spPr>
    </xdr:pic>
    <xdr:clientData/>
  </xdr:twoCellAnchor>
  <xdr:twoCellAnchor editAs="oneCell">
    <xdr:from>
      <xdr:col>0</xdr:col>
      <xdr:colOff>9525</xdr:colOff>
      <xdr:row>717</xdr:row>
      <xdr:rowOff>204470</xdr:rowOff>
    </xdr:from>
    <xdr:to>
      <xdr:col>0</xdr:col>
      <xdr:colOff>2149475</xdr:colOff>
      <xdr:row>717</xdr:row>
      <xdr:rowOff>1891030</xdr:rowOff>
    </xdr:to>
    <xdr:pic>
      <xdr:nvPicPr>
        <xdr:cNvPr id="658" name="图片 657">
          <a:extLst>
            <a:ext uri="{FF2B5EF4-FFF2-40B4-BE49-F238E27FC236}">
              <a16:creationId xmlns:a16="http://schemas.microsoft.com/office/drawing/2014/main" id="{00000000-0008-0000-8800-000092020000}"/>
            </a:ext>
          </a:extLst>
        </xdr:cNvPr>
        <xdr:cNvPicPr>
          <a:picLocks noChangeAspect="1"/>
        </xdr:cNvPicPr>
      </xdr:nvPicPr>
      <xdr:blipFill>
        <a:blip xmlns:r="http://schemas.openxmlformats.org/officeDocument/2006/relationships" r:embed="rId324"/>
        <a:stretch>
          <a:fillRect/>
        </a:stretch>
      </xdr:blipFill>
      <xdr:spPr>
        <a:xfrm>
          <a:off x="9525" y="1287617440"/>
          <a:ext cx="2139950" cy="1686560"/>
        </a:xfrm>
        <a:prstGeom prst="rect">
          <a:avLst/>
        </a:prstGeom>
        <a:noFill/>
        <a:ln w="9525">
          <a:noFill/>
        </a:ln>
      </xdr:spPr>
    </xdr:pic>
    <xdr:clientData/>
  </xdr:twoCellAnchor>
  <xdr:twoCellAnchor editAs="oneCell">
    <xdr:from>
      <xdr:col>0</xdr:col>
      <xdr:colOff>9525</xdr:colOff>
      <xdr:row>718</xdr:row>
      <xdr:rowOff>168275</xdr:rowOff>
    </xdr:from>
    <xdr:to>
      <xdr:col>0</xdr:col>
      <xdr:colOff>2149475</xdr:colOff>
      <xdr:row>718</xdr:row>
      <xdr:rowOff>1892935</xdr:rowOff>
    </xdr:to>
    <xdr:pic>
      <xdr:nvPicPr>
        <xdr:cNvPr id="659" name="图片 658">
          <a:extLst>
            <a:ext uri="{FF2B5EF4-FFF2-40B4-BE49-F238E27FC236}">
              <a16:creationId xmlns:a16="http://schemas.microsoft.com/office/drawing/2014/main" id="{00000000-0008-0000-8800-000093020000}"/>
            </a:ext>
          </a:extLst>
        </xdr:cNvPr>
        <xdr:cNvPicPr>
          <a:picLocks noChangeAspect="1"/>
        </xdr:cNvPicPr>
      </xdr:nvPicPr>
      <xdr:blipFill>
        <a:blip xmlns:r="http://schemas.openxmlformats.org/officeDocument/2006/relationships" r:embed="rId325"/>
        <a:stretch>
          <a:fillRect/>
        </a:stretch>
      </xdr:blipFill>
      <xdr:spPr>
        <a:xfrm>
          <a:off x="9525" y="1289575145"/>
          <a:ext cx="2139950" cy="1724660"/>
        </a:xfrm>
        <a:prstGeom prst="rect">
          <a:avLst/>
        </a:prstGeom>
        <a:noFill/>
        <a:ln w="9525">
          <a:noFill/>
        </a:ln>
      </xdr:spPr>
    </xdr:pic>
    <xdr:clientData/>
  </xdr:twoCellAnchor>
  <xdr:twoCellAnchor editAs="oneCell">
    <xdr:from>
      <xdr:col>0</xdr:col>
      <xdr:colOff>28575</xdr:colOff>
      <xdr:row>721</xdr:row>
      <xdr:rowOff>81280</xdr:rowOff>
    </xdr:from>
    <xdr:to>
      <xdr:col>0</xdr:col>
      <xdr:colOff>2212975</xdr:colOff>
      <xdr:row>721</xdr:row>
      <xdr:rowOff>1814830</xdr:rowOff>
    </xdr:to>
    <xdr:pic>
      <xdr:nvPicPr>
        <xdr:cNvPr id="668" name="图片 667">
          <a:extLst>
            <a:ext uri="{FF2B5EF4-FFF2-40B4-BE49-F238E27FC236}">
              <a16:creationId xmlns:a16="http://schemas.microsoft.com/office/drawing/2014/main" id="{00000000-0008-0000-8800-00009C020000}"/>
            </a:ext>
          </a:extLst>
        </xdr:cNvPr>
        <xdr:cNvPicPr>
          <a:picLocks noChangeAspect="1"/>
        </xdr:cNvPicPr>
      </xdr:nvPicPr>
      <xdr:blipFill>
        <a:blip xmlns:r="http://schemas.openxmlformats.org/officeDocument/2006/relationships" r:embed="rId326"/>
        <a:stretch>
          <a:fillRect/>
        </a:stretch>
      </xdr:blipFill>
      <xdr:spPr>
        <a:xfrm>
          <a:off x="28575" y="1295469850"/>
          <a:ext cx="2184400" cy="1733550"/>
        </a:xfrm>
        <a:prstGeom prst="rect">
          <a:avLst/>
        </a:prstGeom>
        <a:noFill/>
        <a:ln w="9525">
          <a:noFill/>
        </a:ln>
      </xdr:spPr>
    </xdr:pic>
    <xdr:clientData/>
  </xdr:twoCellAnchor>
  <xdr:twoCellAnchor editAs="oneCell">
    <xdr:from>
      <xdr:col>0</xdr:col>
      <xdr:colOff>9525</xdr:colOff>
      <xdr:row>719</xdr:row>
      <xdr:rowOff>111125</xdr:rowOff>
    </xdr:from>
    <xdr:to>
      <xdr:col>0</xdr:col>
      <xdr:colOff>2146935</xdr:colOff>
      <xdr:row>719</xdr:row>
      <xdr:rowOff>1892300</xdr:rowOff>
    </xdr:to>
    <xdr:pic>
      <xdr:nvPicPr>
        <xdr:cNvPr id="669" name="图片 668">
          <a:extLst>
            <a:ext uri="{FF2B5EF4-FFF2-40B4-BE49-F238E27FC236}">
              <a16:creationId xmlns:a16="http://schemas.microsoft.com/office/drawing/2014/main" id="{00000000-0008-0000-8800-00009D020000}"/>
            </a:ext>
          </a:extLst>
        </xdr:cNvPr>
        <xdr:cNvPicPr>
          <a:picLocks noChangeAspect="1"/>
        </xdr:cNvPicPr>
      </xdr:nvPicPr>
      <xdr:blipFill>
        <a:blip xmlns:r="http://schemas.openxmlformats.org/officeDocument/2006/relationships" r:embed="rId327"/>
        <a:stretch>
          <a:fillRect/>
        </a:stretch>
      </xdr:blipFill>
      <xdr:spPr>
        <a:xfrm>
          <a:off x="9525" y="1291511895"/>
          <a:ext cx="2137410" cy="1781175"/>
        </a:xfrm>
        <a:prstGeom prst="rect">
          <a:avLst/>
        </a:prstGeom>
        <a:noFill/>
        <a:ln w="9525">
          <a:noFill/>
        </a:ln>
      </xdr:spPr>
    </xdr:pic>
    <xdr:clientData/>
  </xdr:twoCellAnchor>
  <xdr:twoCellAnchor editAs="oneCell">
    <xdr:from>
      <xdr:col>0</xdr:col>
      <xdr:colOff>66675</xdr:colOff>
      <xdr:row>720</xdr:row>
      <xdr:rowOff>118745</xdr:rowOff>
    </xdr:from>
    <xdr:to>
      <xdr:col>0</xdr:col>
      <xdr:colOff>2197100</xdr:colOff>
      <xdr:row>720</xdr:row>
      <xdr:rowOff>1871345</xdr:rowOff>
    </xdr:to>
    <xdr:pic>
      <xdr:nvPicPr>
        <xdr:cNvPr id="670" name="图片 669">
          <a:extLst>
            <a:ext uri="{FF2B5EF4-FFF2-40B4-BE49-F238E27FC236}">
              <a16:creationId xmlns:a16="http://schemas.microsoft.com/office/drawing/2014/main" id="{00000000-0008-0000-8800-00009E020000}"/>
            </a:ext>
          </a:extLst>
        </xdr:cNvPr>
        <xdr:cNvPicPr>
          <a:picLocks noChangeAspect="1"/>
        </xdr:cNvPicPr>
      </xdr:nvPicPr>
      <xdr:blipFill>
        <a:blip xmlns:r="http://schemas.openxmlformats.org/officeDocument/2006/relationships" r:embed="rId328"/>
        <a:stretch>
          <a:fillRect/>
        </a:stretch>
      </xdr:blipFill>
      <xdr:spPr>
        <a:xfrm>
          <a:off x="66675" y="1293513415"/>
          <a:ext cx="2130425" cy="1752600"/>
        </a:xfrm>
        <a:prstGeom prst="rect">
          <a:avLst/>
        </a:prstGeom>
        <a:noFill/>
        <a:ln w="9525">
          <a:noFill/>
        </a:ln>
      </xdr:spPr>
    </xdr:pic>
    <xdr:clientData/>
  </xdr:twoCellAnchor>
  <xdr:twoCellAnchor editAs="oneCell">
    <xdr:from>
      <xdr:col>0</xdr:col>
      <xdr:colOff>9525</xdr:colOff>
      <xdr:row>723</xdr:row>
      <xdr:rowOff>139700</xdr:rowOff>
    </xdr:from>
    <xdr:to>
      <xdr:col>0</xdr:col>
      <xdr:colOff>2158365</xdr:colOff>
      <xdr:row>723</xdr:row>
      <xdr:rowOff>1911350</xdr:rowOff>
    </xdr:to>
    <xdr:pic>
      <xdr:nvPicPr>
        <xdr:cNvPr id="671" name="图片 670">
          <a:extLst>
            <a:ext uri="{FF2B5EF4-FFF2-40B4-BE49-F238E27FC236}">
              <a16:creationId xmlns:a16="http://schemas.microsoft.com/office/drawing/2014/main" id="{00000000-0008-0000-8800-00009F020000}"/>
            </a:ext>
          </a:extLst>
        </xdr:cNvPr>
        <xdr:cNvPicPr>
          <a:picLocks noChangeAspect="1"/>
        </xdr:cNvPicPr>
      </xdr:nvPicPr>
      <xdr:blipFill>
        <a:blip xmlns:r="http://schemas.openxmlformats.org/officeDocument/2006/relationships" r:embed="rId329"/>
        <a:stretch>
          <a:fillRect/>
        </a:stretch>
      </xdr:blipFill>
      <xdr:spPr>
        <a:xfrm>
          <a:off x="9525" y="1299516070"/>
          <a:ext cx="2148840" cy="1771650"/>
        </a:xfrm>
        <a:prstGeom prst="rect">
          <a:avLst/>
        </a:prstGeom>
        <a:noFill/>
        <a:ln w="9525">
          <a:noFill/>
        </a:ln>
      </xdr:spPr>
    </xdr:pic>
    <xdr:clientData/>
  </xdr:twoCellAnchor>
  <xdr:twoCellAnchor editAs="oneCell">
    <xdr:from>
      <xdr:col>0</xdr:col>
      <xdr:colOff>9525</xdr:colOff>
      <xdr:row>724</xdr:row>
      <xdr:rowOff>156845</xdr:rowOff>
    </xdr:from>
    <xdr:to>
      <xdr:col>0</xdr:col>
      <xdr:colOff>2165350</xdr:colOff>
      <xdr:row>724</xdr:row>
      <xdr:rowOff>1843405</xdr:rowOff>
    </xdr:to>
    <xdr:pic>
      <xdr:nvPicPr>
        <xdr:cNvPr id="672" name="图片 671">
          <a:extLst>
            <a:ext uri="{FF2B5EF4-FFF2-40B4-BE49-F238E27FC236}">
              <a16:creationId xmlns:a16="http://schemas.microsoft.com/office/drawing/2014/main" id="{00000000-0008-0000-8800-0000A0020000}"/>
            </a:ext>
          </a:extLst>
        </xdr:cNvPr>
        <xdr:cNvPicPr>
          <a:picLocks noChangeAspect="1"/>
        </xdr:cNvPicPr>
      </xdr:nvPicPr>
      <xdr:blipFill>
        <a:blip xmlns:r="http://schemas.openxmlformats.org/officeDocument/2006/relationships" r:embed="rId330"/>
        <a:stretch>
          <a:fillRect/>
        </a:stretch>
      </xdr:blipFill>
      <xdr:spPr>
        <a:xfrm>
          <a:off x="9525" y="1301527115"/>
          <a:ext cx="2155825" cy="1686560"/>
        </a:xfrm>
        <a:prstGeom prst="rect">
          <a:avLst/>
        </a:prstGeom>
        <a:noFill/>
        <a:ln w="9525">
          <a:noFill/>
        </a:ln>
      </xdr:spPr>
    </xdr:pic>
    <xdr:clientData/>
  </xdr:twoCellAnchor>
  <xdr:twoCellAnchor editAs="oneCell">
    <xdr:from>
      <xdr:col>0</xdr:col>
      <xdr:colOff>66675</xdr:colOff>
      <xdr:row>722</xdr:row>
      <xdr:rowOff>33020</xdr:rowOff>
    </xdr:from>
    <xdr:to>
      <xdr:col>0</xdr:col>
      <xdr:colOff>2117725</xdr:colOff>
      <xdr:row>722</xdr:row>
      <xdr:rowOff>1947545</xdr:rowOff>
    </xdr:to>
    <xdr:pic>
      <xdr:nvPicPr>
        <xdr:cNvPr id="673" name="图片 672">
          <a:extLst>
            <a:ext uri="{FF2B5EF4-FFF2-40B4-BE49-F238E27FC236}">
              <a16:creationId xmlns:a16="http://schemas.microsoft.com/office/drawing/2014/main" id="{00000000-0008-0000-8800-0000A1020000}"/>
            </a:ext>
          </a:extLst>
        </xdr:cNvPr>
        <xdr:cNvPicPr>
          <a:picLocks noChangeAspect="1"/>
        </xdr:cNvPicPr>
      </xdr:nvPicPr>
      <xdr:blipFill>
        <a:blip xmlns:r="http://schemas.openxmlformats.org/officeDocument/2006/relationships" r:embed="rId331"/>
        <a:stretch>
          <a:fillRect/>
        </a:stretch>
      </xdr:blipFill>
      <xdr:spPr>
        <a:xfrm>
          <a:off x="66675" y="1297415490"/>
          <a:ext cx="2051050" cy="1914525"/>
        </a:xfrm>
        <a:prstGeom prst="rect">
          <a:avLst/>
        </a:prstGeom>
        <a:noFill/>
        <a:ln w="9525">
          <a:noFill/>
        </a:ln>
      </xdr:spPr>
    </xdr:pic>
    <xdr:clientData/>
  </xdr:twoCellAnchor>
  <xdr:twoCellAnchor editAs="oneCell">
    <xdr:from>
      <xdr:col>0</xdr:col>
      <xdr:colOff>114300</xdr:colOff>
      <xdr:row>725</xdr:row>
      <xdr:rowOff>33020</xdr:rowOff>
    </xdr:from>
    <xdr:to>
      <xdr:col>0</xdr:col>
      <xdr:colOff>2070100</xdr:colOff>
      <xdr:row>725</xdr:row>
      <xdr:rowOff>1909445</xdr:rowOff>
    </xdr:to>
    <xdr:pic>
      <xdr:nvPicPr>
        <xdr:cNvPr id="723" name="图片 722">
          <a:extLst>
            <a:ext uri="{FF2B5EF4-FFF2-40B4-BE49-F238E27FC236}">
              <a16:creationId xmlns:a16="http://schemas.microsoft.com/office/drawing/2014/main" id="{00000000-0008-0000-8800-0000D3020000}"/>
            </a:ext>
          </a:extLst>
        </xdr:cNvPr>
        <xdr:cNvPicPr>
          <a:picLocks noChangeAspect="1"/>
        </xdr:cNvPicPr>
      </xdr:nvPicPr>
      <xdr:blipFill>
        <a:blip xmlns:r="http://schemas.openxmlformats.org/officeDocument/2006/relationships" r:embed="rId332"/>
        <a:stretch>
          <a:fillRect/>
        </a:stretch>
      </xdr:blipFill>
      <xdr:spPr>
        <a:xfrm>
          <a:off x="114300" y="1303397190"/>
          <a:ext cx="1955800" cy="1876425"/>
        </a:xfrm>
        <a:prstGeom prst="rect">
          <a:avLst/>
        </a:prstGeom>
        <a:noFill/>
        <a:ln w="9525">
          <a:noFill/>
        </a:ln>
      </xdr:spPr>
    </xdr:pic>
    <xdr:clientData/>
  </xdr:twoCellAnchor>
  <xdr:twoCellAnchor editAs="oneCell">
    <xdr:from>
      <xdr:col>0</xdr:col>
      <xdr:colOff>19050</xdr:colOff>
      <xdr:row>726</xdr:row>
      <xdr:rowOff>40640</xdr:rowOff>
    </xdr:from>
    <xdr:to>
      <xdr:col>0</xdr:col>
      <xdr:colOff>2118360</xdr:colOff>
      <xdr:row>726</xdr:row>
      <xdr:rowOff>1965325</xdr:rowOff>
    </xdr:to>
    <xdr:pic>
      <xdr:nvPicPr>
        <xdr:cNvPr id="724" name="图片 723">
          <a:extLst>
            <a:ext uri="{FF2B5EF4-FFF2-40B4-BE49-F238E27FC236}">
              <a16:creationId xmlns:a16="http://schemas.microsoft.com/office/drawing/2014/main" id="{00000000-0008-0000-8800-0000D4020000}"/>
            </a:ext>
          </a:extLst>
        </xdr:cNvPr>
        <xdr:cNvPicPr>
          <a:picLocks noChangeAspect="1"/>
        </xdr:cNvPicPr>
      </xdr:nvPicPr>
      <xdr:blipFill>
        <a:blip xmlns:r="http://schemas.openxmlformats.org/officeDocument/2006/relationships" r:embed="rId333"/>
        <a:stretch>
          <a:fillRect/>
        </a:stretch>
      </xdr:blipFill>
      <xdr:spPr>
        <a:xfrm>
          <a:off x="19050" y="1305398710"/>
          <a:ext cx="2099310" cy="1924685"/>
        </a:xfrm>
        <a:prstGeom prst="rect">
          <a:avLst/>
        </a:prstGeom>
        <a:noFill/>
        <a:ln w="9525">
          <a:noFill/>
        </a:ln>
      </xdr:spPr>
    </xdr:pic>
    <xdr:clientData/>
  </xdr:twoCellAnchor>
  <xdr:twoCellAnchor editAs="oneCell">
    <xdr:from>
      <xdr:col>0</xdr:col>
      <xdr:colOff>9525</xdr:colOff>
      <xdr:row>728</xdr:row>
      <xdr:rowOff>52070</xdr:rowOff>
    </xdr:from>
    <xdr:to>
      <xdr:col>0</xdr:col>
      <xdr:colOff>2156460</xdr:colOff>
      <xdr:row>728</xdr:row>
      <xdr:rowOff>1900555</xdr:rowOff>
    </xdr:to>
    <xdr:pic>
      <xdr:nvPicPr>
        <xdr:cNvPr id="725" name="图片 724">
          <a:extLst>
            <a:ext uri="{FF2B5EF4-FFF2-40B4-BE49-F238E27FC236}">
              <a16:creationId xmlns:a16="http://schemas.microsoft.com/office/drawing/2014/main" id="{00000000-0008-0000-8800-0000D5020000}"/>
            </a:ext>
          </a:extLst>
        </xdr:cNvPr>
        <xdr:cNvPicPr>
          <a:picLocks noChangeAspect="1"/>
        </xdr:cNvPicPr>
      </xdr:nvPicPr>
      <xdr:blipFill>
        <a:blip xmlns:r="http://schemas.openxmlformats.org/officeDocument/2006/relationships" r:embed="rId334"/>
        <a:stretch>
          <a:fillRect/>
        </a:stretch>
      </xdr:blipFill>
      <xdr:spPr>
        <a:xfrm>
          <a:off x="9525" y="1309397940"/>
          <a:ext cx="2146935" cy="1848485"/>
        </a:xfrm>
        <a:prstGeom prst="rect">
          <a:avLst/>
        </a:prstGeom>
        <a:noFill/>
        <a:ln w="9525">
          <a:noFill/>
        </a:ln>
      </xdr:spPr>
    </xdr:pic>
    <xdr:clientData/>
  </xdr:twoCellAnchor>
  <xdr:twoCellAnchor editAs="oneCell">
    <xdr:from>
      <xdr:col>0</xdr:col>
      <xdr:colOff>38100</xdr:colOff>
      <xdr:row>727</xdr:row>
      <xdr:rowOff>32385</xdr:rowOff>
    </xdr:from>
    <xdr:to>
      <xdr:col>0</xdr:col>
      <xdr:colOff>2165350</xdr:colOff>
      <xdr:row>727</xdr:row>
      <xdr:rowOff>1880870</xdr:rowOff>
    </xdr:to>
    <xdr:pic>
      <xdr:nvPicPr>
        <xdr:cNvPr id="726" name="图片 725">
          <a:extLst>
            <a:ext uri="{FF2B5EF4-FFF2-40B4-BE49-F238E27FC236}">
              <a16:creationId xmlns:a16="http://schemas.microsoft.com/office/drawing/2014/main" id="{00000000-0008-0000-8800-0000D6020000}"/>
            </a:ext>
          </a:extLst>
        </xdr:cNvPr>
        <xdr:cNvPicPr>
          <a:picLocks noChangeAspect="1"/>
        </xdr:cNvPicPr>
      </xdr:nvPicPr>
      <xdr:blipFill>
        <a:blip xmlns:r="http://schemas.openxmlformats.org/officeDocument/2006/relationships" r:embed="rId335"/>
        <a:stretch>
          <a:fillRect/>
        </a:stretch>
      </xdr:blipFill>
      <xdr:spPr>
        <a:xfrm>
          <a:off x="38100" y="1307384355"/>
          <a:ext cx="2127250" cy="1848485"/>
        </a:xfrm>
        <a:prstGeom prst="rect">
          <a:avLst/>
        </a:prstGeom>
        <a:noFill/>
        <a:ln w="9525">
          <a:noFill/>
        </a:ln>
      </xdr:spPr>
    </xdr:pic>
    <xdr:clientData/>
  </xdr:twoCellAnchor>
  <xdr:twoCellAnchor editAs="oneCell">
    <xdr:from>
      <xdr:col>0</xdr:col>
      <xdr:colOff>219075</xdr:colOff>
      <xdr:row>729</xdr:row>
      <xdr:rowOff>34925</xdr:rowOff>
    </xdr:from>
    <xdr:to>
      <xdr:col>0</xdr:col>
      <xdr:colOff>2204085</xdr:colOff>
      <xdr:row>729</xdr:row>
      <xdr:rowOff>1920875</xdr:rowOff>
    </xdr:to>
    <xdr:pic>
      <xdr:nvPicPr>
        <xdr:cNvPr id="727" name="图片 726">
          <a:extLst>
            <a:ext uri="{FF2B5EF4-FFF2-40B4-BE49-F238E27FC236}">
              <a16:creationId xmlns:a16="http://schemas.microsoft.com/office/drawing/2014/main" id="{00000000-0008-0000-8800-0000D7020000}"/>
            </a:ext>
          </a:extLst>
        </xdr:cNvPr>
        <xdr:cNvPicPr>
          <a:picLocks noChangeAspect="1"/>
        </xdr:cNvPicPr>
      </xdr:nvPicPr>
      <xdr:blipFill>
        <a:blip xmlns:r="http://schemas.openxmlformats.org/officeDocument/2006/relationships" r:embed="rId336"/>
        <a:stretch>
          <a:fillRect/>
        </a:stretch>
      </xdr:blipFill>
      <xdr:spPr>
        <a:xfrm>
          <a:off x="219075" y="1311374695"/>
          <a:ext cx="1985010" cy="1885950"/>
        </a:xfrm>
        <a:prstGeom prst="rect">
          <a:avLst/>
        </a:prstGeom>
        <a:noFill/>
        <a:ln w="9525">
          <a:noFill/>
        </a:ln>
      </xdr:spPr>
    </xdr:pic>
    <xdr:clientData/>
  </xdr:twoCellAnchor>
  <xdr:twoCellAnchor editAs="oneCell">
    <xdr:from>
      <xdr:col>0</xdr:col>
      <xdr:colOff>76200</xdr:colOff>
      <xdr:row>730</xdr:row>
      <xdr:rowOff>42545</xdr:rowOff>
    </xdr:from>
    <xdr:to>
      <xdr:col>0</xdr:col>
      <xdr:colOff>2108200</xdr:colOff>
      <xdr:row>730</xdr:row>
      <xdr:rowOff>1843405</xdr:rowOff>
    </xdr:to>
    <xdr:pic>
      <xdr:nvPicPr>
        <xdr:cNvPr id="728" name="图片 727">
          <a:extLst>
            <a:ext uri="{FF2B5EF4-FFF2-40B4-BE49-F238E27FC236}">
              <a16:creationId xmlns:a16="http://schemas.microsoft.com/office/drawing/2014/main" id="{00000000-0008-0000-8800-0000D8020000}"/>
            </a:ext>
          </a:extLst>
        </xdr:cNvPr>
        <xdr:cNvPicPr>
          <a:picLocks noChangeAspect="1"/>
        </xdr:cNvPicPr>
      </xdr:nvPicPr>
      <xdr:blipFill>
        <a:blip xmlns:r="http://schemas.openxmlformats.org/officeDocument/2006/relationships" r:embed="rId337"/>
        <a:stretch>
          <a:fillRect/>
        </a:stretch>
      </xdr:blipFill>
      <xdr:spPr>
        <a:xfrm>
          <a:off x="76200" y="1313376215"/>
          <a:ext cx="2032000" cy="1800860"/>
        </a:xfrm>
        <a:prstGeom prst="rect">
          <a:avLst/>
        </a:prstGeom>
        <a:noFill/>
        <a:ln w="9525">
          <a:noFill/>
        </a:ln>
      </xdr:spPr>
    </xdr:pic>
    <xdr:clientData/>
  </xdr:twoCellAnchor>
  <xdr:twoCellAnchor editAs="oneCell">
    <xdr:from>
      <xdr:col>0</xdr:col>
      <xdr:colOff>85725</xdr:colOff>
      <xdr:row>732</xdr:row>
      <xdr:rowOff>53975</xdr:rowOff>
    </xdr:from>
    <xdr:to>
      <xdr:col>0</xdr:col>
      <xdr:colOff>2136140</xdr:colOff>
      <xdr:row>732</xdr:row>
      <xdr:rowOff>1864360</xdr:rowOff>
    </xdr:to>
    <xdr:pic>
      <xdr:nvPicPr>
        <xdr:cNvPr id="729" name="图片 728">
          <a:extLst>
            <a:ext uri="{FF2B5EF4-FFF2-40B4-BE49-F238E27FC236}">
              <a16:creationId xmlns:a16="http://schemas.microsoft.com/office/drawing/2014/main" id="{00000000-0008-0000-8800-0000D9020000}"/>
            </a:ext>
          </a:extLst>
        </xdr:cNvPr>
        <xdr:cNvPicPr>
          <a:picLocks noChangeAspect="1"/>
        </xdr:cNvPicPr>
      </xdr:nvPicPr>
      <xdr:blipFill>
        <a:blip xmlns:r="http://schemas.openxmlformats.org/officeDocument/2006/relationships" r:embed="rId338"/>
        <a:stretch>
          <a:fillRect/>
        </a:stretch>
      </xdr:blipFill>
      <xdr:spPr>
        <a:xfrm>
          <a:off x="85725" y="1317375445"/>
          <a:ext cx="2050415" cy="1810385"/>
        </a:xfrm>
        <a:prstGeom prst="rect">
          <a:avLst/>
        </a:prstGeom>
        <a:noFill/>
        <a:ln w="9525">
          <a:noFill/>
        </a:ln>
      </xdr:spPr>
    </xdr:pic>
    <xdr:clientData/>
  </xdr:twoCellAnchor>
  <xdr:twoCellAnchor editAs="oneCell">
    <xdr:from>
      <xdr:col>0</xdr:col>
      <xdr:colOff>38100</xdr:colOff>
      <xdr:row>731</xdr:row>
      <xdr:rowOff>42545</xdr:rowOff>
    </xdr:from>
    <xdr:to>
      <xdr:col>0</xdr:col>
      <xdr:colOff>2099310</xdr:colOff>
      <xdr:row>731</xdr:row>
      <xdr:rowOff>1938020</xdr:rowOff>
    </xdr:to>
    <xdr:pic>
      <xdr:nvPicPr>
        <xdr:cNvPr id="730" name="图片 729">
          <a:extLst>
            <a:ext uri="{FF2B5EF4-FFF2-40B4-BE49-F238E27FC236}">
              <a16:creationId xmlns:a16="http://schemas.microsoft.com/office/drawing/2014/main" id="{00000000-0008-0000-8800-0000DA020000}"/>
            </a:ext>
          </a:extLst>
        </xdr:cNvPr>
        <xdr:cNvPicPr>
          <a:picLocks noChangeAspect="1"/>
        </xdr:cNvPicPr>
      </xdr:nvPicPr>
      <xdr:blipFill>
        <a:blip xmlns:r="http://schemas.openxmlformats.org/officeDocument/2006/relationships" r:embed="rId339"/>
        <a:stretch>
          <a:fillRect/>
        </a:stretch>
      </xdr:blipFill>
      <xdr:spPr>
        <a:xfrm>
          <a:off x="38100" y="1315370115"/>
          <a:ext cx="2061210" cy="1895475"/>
        </a:xfrm>
        <a:prstGeom prst="rect">
          <a:avLst/>
        </a:prstGeom>
        <a:noFill/>
        <a:ln w="9525">
          <a:noFill/>
        </a:ln>
      </xdr:spPr>
    </xdr:pic>
    <xdr:clientData/>
  </xdr:twoCellAnchor>
  <xdr:twoCellAnchor editAs="oneCell">
    <xdr:from>
      <xdr:col>0</xdr:col>
      <xdr:colOff>9525</xdr:colOff>
      <xdr:row>735</xdr:row>
      <xdr:rowOff>101600</xdr:rowOff>
    </xdr:from>
    <xdr:to>
      <xdr:col>0</xdr:col>
      <xdr:colOff>2063750</xdr:colOff>
      <xdr:row>735</xdr:row>
      <xdr:rowOff>1911985</xdr:rowOff>
    </xdr:to>
    <xdr:pic>
      <xdr:nvPicPr>
        <xdr:cNvPr id="731" name="图片 730">
          <a:extLst>
            <a:ext uri="{FF2B5EF4-FFF2-40B4-BE49-F238E27FC236}">
              <a16:creationId xmlns:a16="http://schemas.microsoft.com/office/drawing/2014/main" id="{00000000-0008-0000-8800-0000DB020000}"/>
            </a:ext>
          </a:extLst>
        </xdr:cNvPr>
        <xdr:cNvPicPr>
          <a:picLocks noChangeAspect="1"/>
        </xdr:cNvPicPr>
      </xdr:nvPicPr>
      <xdr:blipFill>
        <a:blip xmlns:r="http://schemas.openxmlformats.org/officeDocument/2006/relationships" r:embed="rId340"/>
        <a:stretch>
          <a:fillRect/>
        </a:stretch>
      </xdr:blipFill>
      <xdr:spPr>
        <a:xfrm>
          <a:off x="9525" y="1323404770"/>
          <a:ext cx="2054225" cy="1810385"/>
        </a:xfrm>
        <a:prstGeom prst="rect">
          <a:avLst/>
        </a:prstGeom>
        <a:noFill/>
        <a:ln w="9525">
          <a:noFill/>
        </a:ln>
      </xdr:spPr>
    </xdr:pic>
    <xdr:clientData/>
  </xdr:twoCellAnchor>
  <xdr:twoCellAnchor editAs="oneCell">
    <xdr:from>
      <xdr:col>0</xdr:col>
      <xdr:colOff>9525</xdr:colOff>
      <xdr:row>733</xdr:row>
      <xdr:rowOff>99695</xdr:rowOff>
    </xdr:from>
    <xdr:to>
      <xdr:col>0</xdr:col>
      <xdr:colOff>2044065</xdr:colOff>
      <xdr:row>733</xdr:row>
      <xdr:rowOff>1805305</xdr:rowOff>
    </xdr:to>
    <xdr:pic>
      <xdr:nvPicPr>
        <xdr:cNvPr id="732" name="图片 731">
          <a:extLst>
            <a:ext uri="{FF2B5EF4-FFF2-40B4-BE49-F238E27FC236}">
              <a16:creationId xmlns:a16="http://schemas.microsoft.com/office/drawing/2014/main" id="{00000000-0008-0000-8800-0000DC020000}"/>
            </a:ext>
          </a:extLst>
        </xdr:cNvPr>
        <xdr:cNvPicPr>
          <a:picLocks noChangeAspect="1"/>
        </xdr:cNvPicPr>
      </xdr:nvPicPr>
      <xdr:blipFill>
        <a:blip xmlns:r="http://schemas.openxmlformats.org/officeDocument/2006/relationships" r:embed="rId341"/>
        <a:stretch>
          <a:fillRect/>
        </a:stretch>
      </xdr:blipFill>
      <xdr:spPr>
        <a:xfrm>
          <a:off x="9525" y="1319415065"/>
          <a:ext cx="2034540" cy="1705610"/>
        </a:xfrm>
        <a:prstGeom prst="rect">
          <a:avLst/>
        </a:prstGeom>
        <a:noFill/>
        <a:ln w="9525">
          <a:noFill/>
        </a:ln>
      </xdr:spPr>
    </xdr:pic>
    <xdr:clientData/>
  </xdr:twoCellAnchor>
  <xdr:twoCellAnchor editAs="oneCell">
    <xdr:from>
      <xdr:col>0</xdr:col>
      <xdr:colOff>9525</xdr:colOff>
      <xdr:row>734</xdr:row>
      <xdr:rowOff>61595</xdr:rowOff>
    </xdr:from>
    <xdr:to>
      <xdr:col>0</xdr:col>
      <xdr:colOff>2118360</xdr:colOff>
      <xdr:row>734</xdr:row>
      <xdr:rowOff>1786255</xdr:rowOff>
    </xdr:to>
    <xdr:pic>
      <xdr:nvPicPr>
        <xdr:cNvPr id="733" name="图片 732">
          <a:extLst>
            <a:ext uri="{FF2B5EF4-FFF2-40B4-BE49-F238E27FC236}">
              <a16:creationId xmlns:a16="http://schemas.microsoft.com/office/drawing/2014/main" id="{00000000-0008-0000-8800-0000DD020000}"/>
            </a:ext>
          </a:extLst>
        </xdr:cNvPr>
        <xdr:cNvPicPr>
          <a:picLocks noChangeAspect="1"/>
        </xdr:cNvPicPr>
      </xdr:nvPicPr>
      <xdr:blipFill>
        <a:blip xmlns:r="http://schemas.openxmlformats.org/officeDocument/2006/relationships" r:embed="rId342"/>
        <a:stretch>
          <a:fillRect/>
        </a:stretch>
      </xdr:blipFill>
      <xdr:spPr>
        <a:xfrm>
          <a:off x="9525" y="1321370865"/>
          <a:ext cx="2108835" cy="1724660"/>
        </a:xfrm>
        <a:prstGeom prst="rect">
          <a:avLst/>
        </a:prstGeom>
        <a:noFill/>
        <a:ln w="9525">
          <a:noFill/>
        </a:ln>
      </xdr:spPr>
    </xdr:pic>
    <xdr:clientData/>
  </xdr:twoCellAnchor>
  <xdr:twoCellAnchor editAs="oneCell">
    <xdr:from>
      <xdr:col>0</xdr:col>
      <xdr:colOff>219075</xdr:colOff>
      <xdr:row>736</xdr:row>
      <xdr:rowOff>45720</xdr:rowOff>
    </xdr:from>
    <xdr:to>
      <xdr:col>0</xdr:col>
      <xdr:colOff>2080260</xdr:colOff>
      <xdr:row>736</xdr:row>
      <xdr:rowOff>1903730</xdr:rowOff>
    </xdr:to>
    <xdr:pic>
      <xdr:nvPicPr>
        <xdr:cNvPr id="734" name="图片 733">
          <a:extLst>
            <a:ext uri="{FF2B5EF4-FFF2-40B4-BE49-F238E27FC236}">
              <a16:creationId xmlns:a16="http://schemas.microsoft.com/office/drawing/2014/main" id="{00000000-0008-0000-8800-0000DE020000}"/>
            </a:ext>
          </a:extLst>
        </xdr:cNvPr>
        <xdr:cNvPicPr>
          <a:picLocks noChangeAspect="1"/>
        </xdr:cNvPicPr>
      </xdr:nvPicPr>
      <xdr:blipFill>
        <a:blip xmlns:r="http://schemas.openxmlformats.org/officeDocument/2006/relationships" r:embed="rId343"/>
        <a:stretch>
          <a:fillRect/>
        </a:stretch>
      </xdr:blipFill>
      <xdr:spPr>
        <a:xfrm>
          <a:off x="219075" y="1325342790"/>
          <a:ext cx="1861185" cy="1858010"/>
        </a:xfrm>
        <a:prstGeom prst="rect">
          <a:avLst/>
        </a:prstGeom>
        <a:noFill/>
        <a:ln w="9525">
          <a:noFill/>
        </a:ln>
      </xdr:spPr>
    </xdr:pic>
    <xdr:clientData/>
  </xdr:twoCellAnchor>
  <xdr:twoCellAnchor editAs="oneCell">
    <xdr:from>
      <xdr:col>0</xdr:col>
      <xdr:colOff>57150</xdr:colOff>
      <xdr:row>738</xdr:row>
      <xdr:rowOff>73025</xdr:rowOff>
    </xdr:from>
    <xdr:to>
      <xdr:col>0</xdr:col>
      <xdr:colOff>2108835</xdr:colOff>
      <xdr:row>738</xdr:row>
      <xdr:rowOff>1911985</xdr:rowOff>
    </xdr:to>
    <xdr:pic>
      <xdr:nvPicPr>
        <xdr:cNvPr id="735" name="图片 734">
          <a:extLst>
            <a:ext uri="{FF2B5EF4-FFF2-40B4-BE49-F238E27FC236}">
              <a16:creationId xmlns:a16="http://schemas.microsoft.com/office/drawing/2014/main" id="{00000000-0008-0000-8800-0000DF020000}"/>
            </a:ext>
          </a:extLst>
        </xdr:cNvPr>
        <xdr:cNvPicPr>
          <a:picLocks noChangeAspect="1"/>
        </xdr:cNvPicPr>
      </xdr:nvPicPr>
      <xdr:blipFill>
        <a:blip xmlns:r="http://schemas.openxmlformats.org/officeDocument/2006/relationships" r:embed="rId344"/>
        <a:stretch>
          <a:fillRect/>
        </a:stretch>
      </xdr:blipFill>
      <xdr:spPr>
        <a:xfrm>
          <a:off x="57150" y="1329357895"/>
          <a:ext cx="2051685" cy="1838960"/>
        </a:xfrm>
        <a:prstGeom prst="rect">
          <a:avLst/>
        </a:prstGeom>
        <a:noFill/>
        <a:ln w="9525">
          <a:noFill/>
        </a:ln>
      </xdr:spPr>
    </xdr:pic>
    <xdr:clientData/>
  </xdr:twoCellAnchor>
  <xdr:twoCellAnchor editAs="oneCell">
    <xdr:from>
      <xdr:col>0</xdr:col>
      <xdr:colOff>38100</xdr:colOff>
      <xdr:row>737</xdr:row>
      <xdr:rowOff>52070</xdr:rowOff>
    </xdr:from>
    <xdr:to>
      <xdr:col>0</xdr:col>
      <xdr:colOff>2051685</xdr:colOff>
      <xdr:row>737</xdr:row>
      <xdr:rowOff>1938020</xdr:rowOff>
    </xdr:to>
    <xdr:pic>
      <xdr:nvPicPr>
        <xdr:cNvPr id="736" name="图片 735">
          <a:extLst>
            <a:ext uri="{FF2B5EF4-FFF2-40B4-BE49-F238E27FC236}">
              <a16:creationId xmlns:a16="http://schemas.microsoft.com/office/drawing/2014/main" id="{00000000-0008-0000-8800-0000E0020000}"/>
            </a:ext>
          </a:extLst>
        </xdr:cNvPr>
        <xdr:cNvPicPr>
          <a:picLocks noChangeAspect="1"/>
        </xdr:cNvPicPr>
      </xdr:nvPicPr>
      <xdr:blipFill>
        <a:blip xmlns:r="http://schemas.openxmlformats.org/officeDocument/2006/relationships" r:embed="rId345"/>
        <a:stretch>
          <a:fillRect/>
        </a:stretch>
      </xdr:blipFill>
      <xdr:spPr>
        <a:xfrm>
          <a:off x="38100" y="1327343040"/>
          <a:ext cx="2013585" cy="1885950"/>
        </a:xfrm>
        <a:prstGeom prst="rect">
          <a:avLst/>
        </a:prstGeom>
        <a:noFill/>
        <a:ln w="9525">
          <a:noFill/>
        </a:ln>
      </xdr:spPr>
    </xdr:pic>
    <xdr:clientData/>
  </xdr:twoCellAnchor>
  <xdr:twoCellAnchor editAs="oneCell">
    <xdr:from>
      <xdr:col>0</xdr:col>
      <xdr:colOff>66675</xdr:colOff>
      <xdr:row>741</xdr:row>
      <xdr:rowOff>44450</xdr:rowOff>
    </xdr:from>
    <xdr:to>
      <xdr:col>0</xdr:col>
      <xdr:colOff>2136775</xdr:colOff>
      <xdr:row>741</xdr:row>
      <xdr:rowOff>1958975</xdr:rowOff>
    </xdr:to>
    <xdr:pic>
      <xdr:nvPicPr>
        <xdr:cNvPr id="737" name="图片 736">
          <a:extLst>
            <a:ext uri="{FF2B5EF4-FFF2-40B4-BE49-F238E27FC236}">
              <a16:creationId xmlns:a16="http://schemas.microsoft.com/office/drawing/2014/main" id="{00000000-0008-0000-8800-0000E1020000}"/>
            </a:ext>
          </a:extLst>
        </xdr:cNvPr>
        <xdr:cNvPicPr>
          <a:picLocks noChangeAspect="1"/>
        </xdr:cNvPicPr>
      </xdr:nvPicPr>
      <xdr:blipFill>
        <a:blip xmlns:r="http://schemas.openxmlformats.org/officeDocument/2006/relationships" r:embed="rId346"/>
        <a:stretch>
          <a:fillRect/>
        </a:stretch>
      </xdr:blipFill>
      <xdr:spPr>
        <a:xfrm>
          <a:off x="66675" y="1335311020"/>
          <a:ext cx="2070100" cy="1914525"/>
        </a:xfrm>
        <a:prstGeom prst="rect">
          <a:avLst/>
        </a:prstGeom>
        <a:noFill/>
        <a:ln w="9525">
          <a:noFill/>
        </a:ln>
      </xdr:spPr>
    </xdr:pic>
    <xdr:clientData/>
  </xdr:twoCellAnchor>
  <xdr:twoCellAnchor editAs="oneCell">
    <xdr:from>
      <xdr:col>0</xdr:col>
      <xdr:colOff>57150</xdr:colOff>
      <xdr:row>740</xdr:row>
      <xdr:rowOff>52070</xdr:rowOff>
    </xdr:from>
    <xdr:to>
      <xdr:col>0</xdr:col>
      <xdr:colOff>2080260</xdr:colOff>
      <xdr:row>740</xdr:row>
      <xdr:rowOff>1918970</xdr:rowOff>
    </xdr:to>
    <xdr:pic>
      <xdr:nvPicPr>
        <xdr:cNvPr id="738" name="图片 737">
          <a:extLst>
            <a:ext uri="{FF2B5EF4-FFF2-40B4-BE49-F238E27FC236}">
              <a16:creationId xmlns:a16="http://schemas.microsoft.com/office/drawing/2014/main" id="{00000000-0008-0000-8800-0000E2020000}"/>
            </a:ext>
          </a:extLst>
        </xdr:cNvPr>
        <xdr:cNvPicPr>
          <a:picLocks noChangeAspect="1"/>
        </xdr:cNvPicPr>
      </xdr:nvPicPr>
      <xdr:blipFill>
        <a:blip xmlns:r="http://schemas.openxmlformats.org/officeDocument/2006/relationships" r:embed="rId347"/>
        <a:stretch>
          <a:fillRect/>
        </a:stretch>
      </xdr:blipFill>
      <xdr:spPr>
        <a:xfrm>
          <a:off x="57150" y="1333324740"/>
          <a:ext cx="2023110" cy="1866900"/>
        </a:xfrm>
        <a:prstGeom prst="rect">
          <a:avLst/>
        </a:prstGeom>
        <a:noFill/>
        <a:ln w="9525">
          <a:noFill/>
        </a:ln>
      </xdr:spPr>
    </xdr:pic>
    <xdr:clientData/>
  </xdr:twoCellAnchor>
  <xdr:twoCellAnchor editAs="oneCell">
    <xdr:from>
      <xdr:col>0</xdr:col>
      <xdr:colOff>104775</xdr:colOff>
      <xdr:row>739</xdr:row>
      <xdr:rowOff>42545</xdr:rowOff>
    </xdr:from>
    <xdr:to>
      <xdr:col>0</xdr:col>
      <xdr:colOff>2174875</xdr:colOff>
      <xdr:row>739</xdr:row>
      <xdr:rowOff>1938020</xdr:rowOff>
    </xdr:to>
    <xdr:pic>
      <xdr:nvPicPr>
        <xdr:cNvPr id="739" name="图片 738">
          <a:extLst>
            <a:ext uri="{FF2B5EF4-FFF2-40B4-BE49-F238E27FC236}">
              <a16:creationId xmlns:a16="http://schemas.microsoft.com/office/drawing/2014/main" id="{00000000-0008-0000-8800-0000E3020000}"/>
            </a:ext>
          </a:extLst>
        </xdr:cNvPr>
        <xdr:cNvPicPr>
          <a:picLocks noChangeAspect="1"/>
        </xdr:cNvPicPr>
      </xdr:nvPicPr>
      <xdr:blipFill>
        <a:blip xmlns:r="http://schemas.openxmlformats.org/officeDocument/2006/relationships" r:embed="rId348"/>
        <a:stretch>
          <a:fillRect/>
        </a:stretch>
      </xdr:blipFill>
      <xdr:spPr>
        <a:xfrm>
          <a:off x="104775" y="1331321315"/>
          <a:ext cx="2070100" cy="1895475"/>
        </a:xfrm>
        <a:prstGeom prst="rect">
          <a:avLst/>
        </a:prstGeom>
        <a:noFill/>
        <a:ln w="9525">
          <a:noFill/>
        </a:ln>
      </xdr:spPr>
    </xdr:pic>
    <xdr:clientData/>
  </xdr:twoCellAnchor>
  <xdr:twoCellAnchor editAs="oneCell">
    <xdr:from>
      <xdr:col>0</xdr:col>
      <xdr:colOff>96520</xdr:colOff>
      <xdr:row>742</xdr:row>
      <xdr:rowOff>41910</xdr:rowOff>
    </xdr:from>
    <xdr:to>
      <xdr:col>0</xdr:col>
      <xdr:colOff>2024380</xdr:colOff>
      <xdr:row>742</xdr:row>
      <xdr:rowOff>1908810</xdr:rowOff>
    </xdr:to>
    <xdr:pic>
      <xdr:nvPicPr>
        <xdr:cNvPr id="740" name="图片 739">
          <a:extLst>
            <a:ext uri="{FF2B5EF4-FFF2-40B4-BE49-F238E27FC236}">
              <a16:creationId xmlns:a16="http://schemas.microsoft.com/office/drawing/2014/main" id="{00000000-0008-0000-8800-0000E4020000}"/>
            </a:ext>
          </a:extLst>
        </xdr:cNvPr>
        <xdr:cNvPicPr>
          <a:picLocks noChangeAspect="1"/>
        </xdr:cNvPicPr>
      </xdr:nvPicPr>
      <xdr:blipFill>
        <a:blip xmlns:r="http://schemas.openxmlformats.org/officeDocument/2006/relationships" r:embed="rId349"/>
        <a:stretch>
          <a:fillRect/>
        </a:stretch>
      </xdr:blipFill>
      <xdr:spPr>
        <a:xfrm>
          <a:off x="96520" y="1337302380"/>
          <a:ext cx="1927860" cy="1866900"/>
        </a:xfrm>
        <a:prstGeom prst="rect">
          <a:avLst/>
        </a:prstGeom>
        <a:noFill/>
        <a:ln w="9525">
          <a:noFill/>
        </a:ln>
      </xdr:spPr>
    </xdr:pic>
    <xdr:clientData/>
  </xdr:twoCellAnchor>
  <xdr:twoCellAnchor editAs="oneCell">
    <xdr:from>
      <xdr:col>0</xdr:col>
      <xdr:colOff>66675</xdr:colOff>
      <xdr:row>743</xdr:row>
      <xdr:rowOff>52070</xdr:rowOff>
    </xdr:from>
    <xdr:to>
      <xdr:col>0</xdr:col>
      <xdr:colOff>2051685</xdr:colOff>
      <xdr:row>743</xdr:row>
      <xdr:rowOff>1918970</xdr:rowOff>
    </xdr:to>
    <xdr:pic>
      <xdr:nvPicPr>
        <xdr:cNvPr id="741" name="图片 740">
          <a:extLst>
            <a:ext uri="{FF2B5EF4-FFF2-40B4-BE49-F238E27FC236}">
              <a16:creationId xmlns:a16="http://schemas.microsoft.com/office/drawing/2014/main" id="{00000000-0008-0000-8800-0000E5020000}"/>
            </a:ext>
          </a:extLst>
        </xdr:cNvPr>
        <xdr:cNvPicPr>
          <a:picLocks noChangeAspect="1"/>
        </xdr:cNvPicPr>
      </xdr:nvPicPr>
      <xdr:blipFill>
        <a:blip xmlns:r="http://schemas.openxmlformats.org/officeDocument/2006/relationships" r:embed="rId350"/>
        <a:stretch>
          <a:fillRect/>
        </a:stretch>
      </xdr:blipFill>
      <xdr:spPr>
        <a:xfrm>
          <a:off x="66675" y="1339306440"/>
          <a:ext cx="1985010" cy="1866900"/>
        </a:xfrm>
        <a:prstGeom prst="rect">
          <a:avLst/>
        </a:prstGeom>
        <a:noFill/>
        <a:ln w="9525">
          <a:noFill/>
        </a:ln>
      </xdr:spPr>
    </xdr:pic>
    <xdr:clientData/>
  </xdr:twoCellAnchor>
  <xdr:twoCellAnchor editAs="oneCell">
    <xdr:from>
      <xdr:col>0</xdr:col>
      <xdr:colOff>76200</xdr:colOff>
      <xdr:row>744</xdr:row>
      <xdr:rowOff>44450</xdr:rowOff>
    </xdr:from>
    <xdr:to>
      <xdr:col>0</xdr:col>
      <xdr:colOff>1993900</xdr:colOff>
      <xdr:row>744</xdr:row>
      <xdr:rowOff>1864360</xdr:rowOff>
    </xdr:to>
    <xdr:pic>
      <xdr:nvPicPr>
        <xdr:cNvPr id="742" name="图片 741">
          <a:extLst>
            <a:ext uri="{FF2B5EF4-FFF2-40B4-BE49-F238E27FC236}">
              <a16:creationId xmlns:a16="http://schemas.microsoft.com/office/drawing/2014/main" id="{00000000-0008-0000-8800-0000E6020000}"/>
            </a:ext>
          </a:extLst>
        </xdr:cNvPr>
        <xdr:cNvPicPr>
          <a:picLocks noChangeAspect="1"/>
        </xdr:cNvPicPr>
      </xdr:nvPicPr>
      <xdr:blipFill>
        <a:blip xmlns:r="http://schemas.openxmlformats.org/officeDocument/2006/relationships" r:embed="rId351"/>
        <a:stretch>
          <a:fillRect/>
        </a:stretch>
      </xdr:blipFill>
      <xdr:spPr>
        <a:xfrm>
          <a:off x="76200" y="1341292720"/>
          <a:ext cx="1917700" cy="1819910"/>
        </a:xfrm>
        <a:prstGeom prst="rect">
          <a:avLst/>
        </a:prstGeom>
        <a:noFill/>
        <a:ln w="9525">
          <a:noFill/>
        </a:ln>
      </xdr:spPr>
    </xdr:pic>
    <xdr:clientData/>
  </xdr:twoCellAnchor>
  <xdr:twoCellAnchor editAs="oneCell">
    <xdr:from>
      <xdr:col>0</xdr:col>
      <xdr:colOff>254635</xdr:colOff>
      <xdr:row>745</xdr:row>
      <xdr:rowOff>61595</xdr:rowOff>
    </xdr:from>
    <xdr:to>
      <xdr:col>0</xdr:col>
      <xdr:colOff>2030095</xdr:colOff>
      <xdr:row>745</xdr:row>
      <xdr:rowOff>1900555</xdr:rowOff>
    </xdr:to>
    <xdr:pic>
      <xdr:nvPicPr>
        <xdr:cNvPr id="743" name="图片 742">
          <a:extLst>
            <a:ext uri="{FF2B5EF4-FFF2-40B4-BE49-F238E27FC236}">
              <a16:creationId xmlns:a16="http://schemas.microsoft.com/office/drawing/2014/main" id="{00000000-0008-0000-8800-0000E7020000}"/>
            </a:ext>
          </a:extLst>
        </xdr:cNvPr>
        <xdr:cNvPicPr>
          <a:picLocks noChangeAspect="1"/>
        </xdr:cNvPicPr>
      </xdr:nvPicPr>
      <xdr:blipFill>
        <a:blip xmlns:r="http://schemas.openxmlformats.org/officeDocument/2006/relationships" r:embed="rId352"/>
        <a:stretch>
          <a:fillRect/>
        </a:stretch>
      </xdr:blipFill>
      <xdr:spPr>
        <a:xfrm>
          <a:off x="254635" y="1343303765"/>
          <a:ext cx="1775460" cy="1838960"/>
        </a:xfrm>
        <a:prstGeom prst="rect">
          <a:avLst/>
        </a:prstGeom>
        <a:noFill/>
        <a:ln w="9525">
          <a:noFill/>
        </a:ln>
      </xdr:spPr>
    </xdr:pic>
    <xdr:clientData/>
  </xdr:twoCellAnchor>
  <xdr:twoCellAnchor editAs="oneCell">
    <xdr:from>
      <xdr:col>0</xdr:col>
      <xdr:colOff>61595</xdr:colOff>
      <xdr:row>746</xdr:row>
      <xdr:rowOff>52705</xdr:rowOff>
    </xdr:from>
    <xdr:to>
      <xdr:col>0</xdr:col>
      <xdr:colOff>2065020</xdr:colOff>
      <xdr:row>746</xdr:row>
      <xdr:rowOff>1901190</xdr:rowOff>
    </xdr:to>
    <xdr:pic>
      <xdr:nvPicPr>
        <xdr:cNvPr id="744" name="图片 743">
          <a:extLst>
            <a:ext uri="{FF2B5EF4-FFF2-40B4-BE49-F238E27FC236}">
              <a16:creationId xmlns:a16="http://schemas.microsoft.com/office/drawing/2014/main" id="{00000000-0008-0000-8800-0000E8020000}"/>
            </a:ext>
          </a:extLst>
        </xdr:cNvPr>
        <xdr:cNvPicPr>
          <a:picLocks noChangeAspect="1"/>
        </xdr:cNvPicPr>
      </xdr:nvPicPr>
      <xdr:blipFill>
        <a:blip xmlns:r="http://schemas.openxmlformats.org/officeDocument/2006/relationships" r:embed="rId353"/>
        <a:stretch>
          <a:fillRect/>
        </a:stretch>
      </xdr:blipFill>
      <xdr:spPr>
        <a:xfrm>
          <a:off x="61595" y="1345288775"/>
          <a:ext cx="2003425" cy="1848485"/>
        </a:xfrm>
        <a:prstGeom prst="rect">
          <a:avLst/>
        </a:prstGeom>
        <a:noFill/>
        <a:ln w="9525">
          <a:noFill/>
        </a:ln>
      </xdr:spPr>
    </xdr:pic>
    <xdr:clientData/>
  </xdr:twoCellAnchor>
  <xdr:twoCellAnchor editAs="oneCell">
    <xdr:from>
      <xdr:col>0</xdr:col>
      <xdr:colOff>57150</xdr:colOff>
      <xdr:row>747</xdr:row>
      <xdr:rowOff>63500</xdr:rowOff>
    </xdr:from>
    <xdr:to>
      <xdr:col>0</xdr:col>
      <xdr:colOff>2127250</xdr:colOff>
      <xdr:row>747</xdr:row>
      <xdr:rowOff>1911985</xdr:rowOff>
    </xdr:to>
    <xdr:pic>
      <xdr:nvPicPr>
        <xdr:cNvPr id="745" name="图片 744">
          <a:extLst>
            <a:ext uri="{FF2B5EF4-FFF2-40B4-BE49-F238E27FC236}">
              <a16:creationId xmlns:a16="http://schemas.microsoft.com/office/drawing/2014/main" id="{00000000-0008-0000-8800-0000E9020000}"/>
            </a:ext>
          </a:extLst>
        </xdr:cNvPr>
        <xdr:cNvPicPr>
          <a:picLocks noChangeAspect="1"/>
        </xdr:cNvPicPr>
      </xdr:nvPicPr>
      <xdr:blipFill>
        <a:blip xmlns:r="http://schemas.openxmlformats.org/officeDocument/2006/relationships" r:embed="rId354"/>
        <a:stretch>
          <a:fillRect/>
        </a:stretch>
      </xdr:blipFill>
      <xdr:spPr>
        <a:xfrm>
          <a:off x="57150" y="1347293470"/>
          <a:ext cx="2070100" cy="1848485"/>
        </a:xfrm>
        <a:prstGeom prst="rect">
          <a:avLst/>
        </a:prstGeom>
        <a:noFill/>
        <a:ln w="9525">
          <a:noFill/>
        </a:ln>
      </xdr:spPr>
    </xdr:pic>
    <xdr:clientData/>
  </xdr:twoCellAnchor>
  <xdr:twoCellAnchor editAs="oneCell">
    <xdr:from>
      <xdr:col>0</xdr:col>
      <xdr:colOff>57785</xdr:colOff>
      <xdr:row>748</xdr:row>
      <xdr:rowOff>50165</xdr:rowOff>
    </xdr:from>
    <xdr:to>
      <xdr:col>0</xdr:col>
      <xdr:colOff>2061210</xdr:colOff>
      <xdr:row>748</xdr:row>
      <xdr:rowOff>1889125</xdr:rowOff>
    </xdr:to>
    <xdr:pic>
      <xdr:nvPicPr>
        <xdr:cNvPr id="746" name="图片 745">
          <a:extLst>
            <a:ext uri="{FF2B5EF4-FFF2-40B4-BE49-F238E27FC236}">
              <a16:creationId xmlns:a16="http://schemas.microsoft.com/office/drawing/2014/main" id="{00000000-0008-0000-8800-0000EA020000}"/>
            </a:ext>
          </a:extLst>
        </xdr:cNvPr>
        <xdr:cNvPicPr>
          <a:picLocks noChangeAspect="1"/>
        </xdr:cNvPicPr>
      </xdr:nvPicPr>
      <xdr:blipFill>
        <a:blip xmlns:r="http://schemas.openxmlformats.org/officeDocument/2006/relationships" r:embed="rId355"/>
        <a:stretch>
          <a:fillRect/>
        </a:stretch>
      </xdr:blipFill>
      <xdr:spPr>
        <a:xfrm>
          <a:off x="57785" y="1349274035"/>
          <a:ext cx="2003425" cy="1838960"/>
        </a:xfrm>
        <a:prstGeom prst="rect">
          <a:avLst/>
        </a:prstGeom>
        <a:noFill/>
        <a:ln w="9525">
          <a:noFill/>
        </a:ln>
      </xdr:spPr>
    </xdr:pic>
    <xdr:clientData/>
  </xdr:twoCellAnchor>
  <xdr:twoCellAnchor editAs="oneCell">
    <xdr:from>
      <xdr:col>0</xdr:col>
      <xdr:colOff>9525</xdr:colOff>
      <xdr:row>749</xdr:row>
      <xdr:rowOff>64135</xdr:rowOff>
    </xdr:from>
    <xdr:to>
      <xdr:col>0</xdr:col>
      <xdr:colOff>2053590</xdr:colOff>
      <xdr:row>749</xdr:row>
      <xdr:rowOff>1912620</xdr:rowOff>
    </xdr:to>
    <xdr:pic>
      <xdr:nvPicPr>
        <xdr:cNvPr id="747" name="图片 746">
          <a:extLst>
            <a:ext uri="{FF2B5EF4-FFF2-40B4-BE49-F238E27FC236}">
              <a16:creationId xmlns:a16="http://schemas.microsoft.com/office/drawing/2014/main" id="{00000000-0008-0000-8800-0000EB020000}"/>
            </a:ext>
          </a:extLst>
        </xdr:cNvPr>
        <xdr:cNvPicPr>
          <a:picLocks noChangeAspect="1"/>
        </xdr:cNvPicPr>
      </xdr:nvPicPr>
      <xdr:blipFill>
        <a:blip xmlns:r="http://schemas.openxmlformats.org/officeDocument/2006/relationships" r:embed="rId356"/>
        <a:stretch>
          <a:fillRect/>
        </a:stretch>
      </xdr:blipFill>
      <xdr:spPr>
        <a:xfrm>
          <a:off x="9525" y="1351281905"/>
          <a:ext cx="2044065" cy="1848485"/>
        </a:xfrm>
        <a:prstGeom prst="rect">
          <a:avLst/>
        </a:prstGeom>
        <a:noFill/>
        <a:ln w="9525">
          <a:noFill/>
        </a:ln>
      </xdr:spPr>
    </xdr:pic>
    <xdr:clientData/>
  </xdr:twoCellAnchor>
  <xdr:twoCellAnchor editAs="oneCell">
    <xdr:from>
      <xdr:col>0</xdr:col>
      <xdr:colOff>76200</xdr:colOff>
      <xdr:row>750</xdr:row>
      <xdr:rowOff>42545</xdr:rowOff>
    </xdr:from>
    <xdr:to>
      <xdr:col>0</xdr:col>
      <xdr:colOff>2137410</xdr:colOff>
      <xdr:row>750</xdr:row>
      <xdr:rowOff>1814195</xdr:rowOff>
    </xdr:to>
    <xdr:pic>
      <xdr:nvPicPr>
        <xdr:cNvPr id="767" name="图片 766">
          <a:extLst>
            <a:ext uri="{FF2B5EF4-FFF2-40B4-BE49-F238E27FC236}">
              <a16:creationId xmlns:a16="http://schemas.microsoft.com/office/drawing/2014/main" id="{00000000-0008-0000-8800-0000FF020000}"/>
            </a:ext>
          </a:extLst>
        </xdr:cNvPr>
        <xdr:cNvPicPr>
          <a:picLocks noChangeAspect="1"/>
        </xdr:cNvPicPr>
      </xdr:nvPicPr>
      <xdr:blipFill>
        <a:blip xmlns:r="http://schemas.openxmlformats.org/officeDocument/2006/relationships" r:embed="rId357"/>
        <a:stretch>
          <a:fillRect/>
        </a:stretch>
      </xdr:blipFill>
      <xdr:spPr>
        <a:xfrm>
          <a:off x="76200" y="1353254215"/>
          <a:ext cx="2061210" cy="1771650"/>
        </a:xfrm>
        <a:prstGeom prst="rect">
          <a:avLst/>
        </a:prstGeom>
        <a:noFill/>
        <a:ln w="9525">
          <a:noFill/>
        </a:ln>
      </xdr:spPr>
    </xdr:pic>
    <xdr:clientData/>
  </xdr:twoCellAnchor>
  <xdr:twoCellAnchor editAs="oneCell">
    <xdr:from>
      <xdr:col>0</xdr:col>
      <xdr:colOff>57150</xdr:colOff>
      <xdr:row>751</xdr:row>
      <xdr:rowOff>42545</xdr:rowOff>
    </xdr:from>
    <xdr:to>
      <xdr:col>0</xdr:col>
      <xdr:colOff>2146300</xdr:colOff>
      <xdr:row>751</xdr:row>
      <xdr:rowOff>1891030</xdr:rowOff>
    </xdr:to>
    <xdr:pic>
      <xdr:nvPicPr>
        <xdr:cNvPr id="768" name="图片 767">
          <a:extLst>
            <a:ext uri="{FF2B5EF4-FFF2-40B4-BE49-F238E27FC236}">
              <a16:creationId xmlns:a16="http://schemas.microsoft.com/office/drawing/2014/main" id="{00000000-0008-0000-8800-000000030000}"/>
            </a:ext>
          </a:extLst>
        </xdr:cNvPr>
        <xdr:cNvPicPr>
          <a:picLocks noChangeAspect="1"/>
        </xdr:cNvPicPr>
      </xdr:nvPicPr>
      <xdr:blipFill>
        <a:blip xmlns:r="http://schemas.openxmlformats.org/officeDocument/2006/relationships" r:embed="rId358"/>
        <a:stretch>
          <a:fillRect/>
        </a:stretch>
      </xdr:blipFill>
      <xdr:spPr>
        <a:xfrm>
          <a:off x="57150" y="1355248115"/>
          <a:ext cx="2089150" cy="1848485"/>
        </a:xfrm>
        <a:prstGeom prst="rect">
          <a:avLst/>
        </a:prstGeom>
        <a:noFill/>
        <a:ln w="9525">
          <a:noFill/>
        </a:ln>
      </xdr:spPr>
    </xdr:pic>
    <xdr:clientData/>
  </xdr:twoCellAnchor>
  <xdr:twoCellAnchor editAs="oneCell">
    <xdr:from>
      <xdr:col>0</xdr:col>
      <xdr:colOff>38100</xdr:colOff>
      <xdr:row>752</xdr:row>
      <xdr:rowOff>44450</xdr:rowOff>
    </xdr:from>
    <xdr:to>
      <xdr:col>0</xdr:col>
      <xdr:colOff>2089785</xdr:colOff>
      <xdr:row>752</xdr:row>
      <xdr:rowOff>1883410</xdr:rowOff>
    </xdr:to>
    <xdr:pic>
      <xdr:nvPicPr>
        <xdr:cNvPr id="769" name="图片 768">
          <a:extLst>
            <a:ext uri="{FF2B5EF4-FFF2-40B4-BE49-F238E27FC236}">
              <a16:creationId xmlns:a16="http://schemas.microsoft.com/office/drawing/2014/main" id="{00000000-0008-0000-8800-000001030000}"/>
            </a:ext>
          </a:extLst>
        </xdr:cNvPr>
        <xdr:cNvPicPr>
          <a:picLocks noChangeAspect="1"/>
        </xdr:cNvPicPr>
      </xdr:nvPicPr>
      <xdr:blipFill>
        <a:blip xmlns:r="http://schemas.openxmlformats.org/officeDocument/2006/relationships" r:embed="rId359"/>
        <a:stretch>
          <a:fillRect/>
        </a:stretch>
      </xdr:blipFill>
      <xdr:spPr>
        <a:xfrm>
          <a:off x="38100" y="1357243920"/>
          <a:ext cx="2051685" cy="1838960"/>
        </a:xfrm>
        <a:prstGeom prst="rect">
          <a:avLst/>
        </a:prstGeom>
        <a:noFill/>
        <a:ln w="9525">
          <a:noFill/>
        </a:ln>
      </xdr:spPr>
    </xdr:pic>
    <xdr:clientData/>
  </xdr:twoCellAnchor>
  <xdr:twoCellAnchor editAs="oneCell">
    <xdr:from>
      <xdr:col>0</xdr:col>
      <xdr:colOff>95250</xdr:colOff>
      <xdr:row>753</xdr:row>
      <xdr:rowOff>99695</xdr:rowOff>
    </xdr:from>
    <xdr:to>
      <xdr:col>0</xdr:col>
      <xdr:colOff>2167890</xdr:colOff>
      <xdr:row>753</xdr:row>
      <xdr:rowOff>1880870</xdr:rowOff>
    </xdr:to>
    <xdr:pic>
      <xdr:nvPicPr>
        <xdr:cNvPr id="770" name="图片 769">
          <a:extLst>
            <a:ext uri="{FF2B5EF4-FFF2-40B4-BE49-F238E27FC236}">
              <a16:creationId xmlns:a16="http://schemas.microsoft.com/office/drawing/2014/main" id="{00000000-0008-0000-8800-000002030000}"/>
            </a:ext>
          </a:extLst>
        </xdr:cNvPr>
        <xdr:cNvPicPr>
          <a:picLocks noChangeAspect="1"/>
        </xdr:cNvPicPr>
      </xdr:nvPicPr>
      <xdr:blipFill>
        <a:blip xmlns:r="http://schemas.openxmlformats.org/officeDocument/2006/relationships" r:embed="rId360"/>
        <a:stretch>
          <a:fillRect/>
        </a:stretch>
      </xdr:blipFill>
      <xdr:spPr>
        <a:xfrm>
          <a:off x="95250" y="1359293065"/>
          <a:ext cx="2072640" cy="1781175"/>
        </a:xfrm>
        <a:prstGeom prst="rect">
          <a:avLst/>
        </a:prstGeom>
        <a:noFill/>
        <a:ln w="9525">
          <a:noFill/>
        </a:ln>
      </xdr:spPr>
    </xdr:pic>
    <xdr:clientData/>
  </xdr:twoCellAnchor>
  <xdr:twoCellAnchor editAs="oneCell">
    <xdr:from>
      <xdr:col>0</xdr:col>
      <xdr:colOff>95250</xdr:colOff>
      <xdr:row>754</xdr:row>
      <xdr:rowOff>80645</xdr:rowOff>
    </xdr:from>
    <xdr:to>
      <xdr:col>0</xdr:col>
      <xdr:colOff>2177415</xdr:colOff>
      <xdr:row>754</xdr:row>
      <xdr:rowOff>1871345</xdr:rowOff>
    </xdr:to>
    <xdr:pic>
      <xdr:nvPicPr>
        <xdr:cNvPr id="771" name="图片 770">
          <a:extLst>
            <a:ext uri="{FF2B5EF4-FFF2-40B4-BE49-F238E27FC236}">
              <a16:creationId xmlns:a16="http://schemas.microsoft.com/office/drawing/2014/main" id="{00000000-0008-0000-8800-000003030000}"/>
            </a:ext>
          </a:extLst>
        </xdr:cNvPr>
        <xdr:cNvPicPr>
          <a:picLocks noChangeAspect="1"/>
        </xdr:cNvPicPr>
      </xdr:nvPicPr>
      <xdr:blipFill>
        <a:blip xmlns:r="http://schemas.openxmlformats.org/officeDocument/2006/relationships" r:embed="rId361"/>
        <a:stretch>
          <a:fillRect/>
        </a:stretch>
      </xdr:blipFill>
      <xdr:spPr>
        <a:xfrm>
          <a:off x="95250" y="1361267915"/>
          <a:ext cx="2082165" cy="1790700"/>
        </a:xfrm>
        <a:prstGeom prst="rect">
          <a:avLst/>
        </a:prstGeom>
        <a:noFill/>
        <a:ln w="9525">
          <a:noFill/>
        </a:ln>
      </xdr:spPr>
    </xdr:pic>
    <xdr:clientData/>
  </xdr:twoCellAnchor>
  <xdr:twoCellAnchor editAs="oneCell">
    <xdr:from>
      <xdr:col>0</xdr:col>
      <xdr:colOff>19050</xdr:colOff>
      <xdr:row>756</xdr:row>
      <xdr:rowOff>98425</xdr:rowOff>
    </xdr:from>
    <xdr:to>
      <xdr:col>0</xdr:col>
      <xdr:colOff>2165985</xdr:colOff>
      <xdr:row>756</xdr:row>
      <xdr:rowOff>1813560</xdr:rowOff>
    </xdr:to>
    <xdr:pic>
      <xdr:nvPicPr>
        <xdr:cNvPr id="772" name="图片 771">
          <a:extLst>
            <a:ext uri="{FF2B5EF4-FFF2-40B4-BE49-F238E27FC236}">
              <a16:creationId xmlns:a16="http://schemas.microsoft.com/office/drawing/2014/main" id="{00000000-0008-0000-8800-000004030000}"/>
            </a:ext>
          </a:extLst>
        </xdr:cNvPr>
        <xdr:cNvPicPr>
          <a:picLocks noChangeAspect="1"/>
        </xdr:cNvPicPr>
      </xdr:nvPicPr>
      <xdr:blipFill>
        <a:blip xmlns:r="http://schemas.openxmlformats.org/officeDocument/2006/relationships" r:embed="rId362"/>
        <a:stretch>
          <a:fillRect/>
        </a:stretch>
      </xdr:blipFill>
      <xdr:spPr>
        <a:xfrm>
          <a:off x="19050" y="1365273495"/>
          <a:ext cx="2146935" cy="1715135"/>
        </a:xfrm>
        <a:prstGeom prst="rect">
          <a:avLst/>
        </a:prstGeom>
        <a:noFill/>
        <a:ln w="9525">
          <a:noFill/>
        </a:ln>
      </xdr:spPr>
    </xdr:pic>
    <xdr:clientData/>
  </xdr:twoCellAnchor>
  <xdr:twoCellAnchor editAs="oneCell">
    <xdr:from>
      <xdr:col>0</xdr:col>
      <xdr:colOff>66675</xdr:colOff>
      <xdr:row>755</xdr:row>
      <xdr:rowOff>92075</xdr:rowOff>
    </xdr:from>
    <xdr:to>
      <xdr:col>0</xdr:col>
      <xdr:colOff>2155825</xdr:colOff>
      <xdr:row>755</xdr:row>
      <xdr:rowOff>1844675</xdr:rowOff>
    </xdr:to>
    <xdr:pic>
      <xdr:nvPicPr>
        <xdr:cNvPr id="773" name="图片 772">
          <a:extLst>
            <a:ext uri="{FF2B5EF4-FFF2-40B4-BE49-F238E27FC236}">
              <a16:creationId xmlns:a16="http://schemas.microsoft.com/office/drawing/2014/main" id="{00000000-0008-0000-8800-000005030000}"/>
            </a:ext>
          </a:extLst>
        </xdr:cNvPr>
        <xdr:cNvPicPr>
          <a:picLocks noChangeAspect="1"/>
        </xdr:cNvPicPr>
      </xdr:nvPicPr>
      <xdr:blipFill>
        <a:blip xmlns:r="http://schemas.openxmlformats.org/officeDocument/2006/relationships" r:embed="rId363"/>
        <a:stretch>
          <a:fillRect/>
        </a:stretch>
      </xdr:blipFill>
      <xdr:spPr>
        <a:xfrm>
          <a:off x="66675" y="1363273245"/>
          <a:ext cx="2089150" cy="1752600"/>
        </a:xfrm>
        <a:prstGeom prst="rect">
          <a:avLst/>
        </a:prstGeom>
        <a:noFill/>
        <a:ln w="9525">
          <a:noFill/>
        </a:ln>
      </xdr:spPr>
    </xdr:pic>
    <xdr:clientData/>
  </xdr:twoCellAnchor>
  <xdr:twoCellAnchor editAs="oneCell">
    <xdr:from>
      <xdr:col>0</xdr:col>
      <xdr:colOff>9525</xdr:colOff>
      <xdr:row>757</xdr:row>
      <xdr:rowOff>118745</xdr:rowOff>
    </xdr:from>
    <xdr:to>
      <xdr:col>0</xdr:col>
      <xdr:colOff>2165350</xdr:colOff>
      <xdr:row>757</xdr:row>
      <xdr:rowOff>1833880</xdr:rowOff>
    </xdr:to>
    <xdr:pic>
      <xdr:nvPicPr>
        <xdr:cNvPr id="774" name="图片 773">
          <a:extLst>
            <a:ext uri="{FF2B5EF4-FFF2-40B4-BE49-F238E27FC236}">
              <a16:creationId xmlns:a16="http://schemas.microsoft.com/office/drawing/2014/main" id="{00000000-0008-0000-8800-000006030000}"/>
            </a:ext>
          </a:extLst>
        </xdr:cNvPr>
        <xdr:cNvPicPr>
          <a:picLocks noChangeAspect="1"/>
        </xdr:cNvPicPr>
      </xdr:nvPicPr>
      <xdr:blipFill>
        <a:blip xmlns:r="http://schemas.openxmlformats.org/officeDocument/2006/relationships" r:embed="rId364"/>
        <a:stretch>
          <a:fillRect/>
        </a:stretch>
      </xdr:blipFill>
      <xdr:spPr>
        <a:xfrm>
          <a:off x="9525" y="1367287715"/>
          <a:ext cx="2155825" cy="1715135"/>
        </a:xfrm>
        <a:prstGeom prst="rect">
          <a:avLst/>
        </a:prstGeom>
        <a:noFill/>
        <a:ln w="9525">
          <a:noFill/>
        </a:ln>
      </xdr:spPr>
    </xdr:pic>
    <xdr:clientData/>
  </xdr:twoCellAnchor>
  <xdr:twoCellAnchor editAs="oneCell">
    <xdr:from>
      <xdr:col>0</xdr:col>
      <xdr:colOff>161925</xdr:colOff>
      <xdr:row>758</xdr:row>
      <xdr:rowOff>71120</xdr:rowOff>
    </xdr:from>
    <xdr:to>
      <xdr:col>0</xdr:col>
      <xdr:colOff>2165350</xdr:colOff>
      <xdr:row>758</xdr:row>
      <xdr:rowOff>1891030</xdr:rowOff>
    </xdr:to>
    <xdr:pic>
      <xdr:nvPicPr>
        <xdr:cNvPr id="779" name="图片 778">
          <a:extLst>
            <a:ext uri="{FF2B5EF4-FFF2-40B4-BE49-F238E27FC236}">
              <a16:creationId xmlns:a16="http://schemas.microsoft.com/office/drawing/2014/main" id="{00000000-0008-0000-8800-00000B030000}"/>
            </a:ext>
          </a:extLst>
        </xdr:cNvPr>
        <xdr:cNvPicPr>
          <a:picLocks noChangeAspect="1"/>
        </xdr:cNvPicPr>
      </xdr:nvPicPr>
      <xdr:blipFill>
        <a:blip xmlns:r="http://schemas.openxmlformats.org/officeDocument/2006/relationships" r:embed="rId365"/>
        <a:stretch>
          <a:fillRect/>
        </a:stretch>
      </xdr:blipFill>
      <xdr:spPr>
        <a:xfrm>
          <a:off x="161925" y="1369233990"/>
          <a:ext cx="2003425" cy="1819910"/>
        </a:xfrm>
        <a:prstGeom prst="rect">
          <a:avLst/>
        </a:prstGeom>
        <a:noFill/>
        <a:ln w="9525">
          <a:noFill/>
        </a:ln>
      </xdr:spPr>
    </xdr:pic>
    <xdr:clientData/>
  </xdr:twoCellAnchor>
  <xdr:twoCellAnchor editAs="oneCell">
    <xdr:from>
      <xdr:col>0</xdr:col>
      <xdr:colOff>76200</xdr:colOff>
      <xdr:row>759</xdr:row>
      <xdr:rowOff>71120</xdr:rowOff>
    </xdr:from>
    <xdr:to>
      <xdr:col>0</xdr:col>
      <xdr:colOff>2158365</xdr:colOff>
      <xdr:row>759</xdr:row>
      <xdr:rowOff>1929130</xdr:rowOff>
    </xdr:to>
    <xdr:pic>
      <xdr:nvPicPr>
        <xdr:cNvPr id="780" name="图片 779">
          <a:extLst>
            <a:ext uri="{FF2B5EF4-FFF2-40B4-BE49-F238E27FC236}">
              <a16:creationId xmlns:a16="http://schemas.microsoft.com/office/drawing/2014/main" id="{00000000-0008-0000-8800-00000C030000}"/>
            </a:ext>
          </a:extLst>
        </xdr:cNvPr>
        <xdr:cNvPicPr>
          <a:picLocks noChangeAspect="1"/>
        </xdr:cNvPicPr>
      </xdr:nvPicPr>
      <xdr:blipFill>
        <a:blip xmlns:r="http://schemas.openxmlformats.org/officeDocument/2006/relationships" r:embed="rId366"/>
        <a:stretch>
          <a:fillRect/>
        </a:stretch>
      </xdr:blipFill>
      <xdr:spPr>
        <a:xfrm>
          <a:off x="76200" y="1371227890"/>
          <a:ext cx="2082165" cy="1858010"/>
        </a:xfrm>
        <a:prstGeom prst="rect">
          <a:avLst/>
        </a:prstGeom>
        <a:noFill/>
        <a:ln w="9525">
          <a:noFill/>
        </a:ln>
      </xdr:spPr>
    </xdr:pic>
    <xdr:clientData/>
  </xdr:twoCellAnchor>
  <xdr:twoCellAnchor editAs="oneCell">
    <xdr:from>
      <xdr:col>0</xdr:col>
      <xdr:colOff>238125</xdr:colOff>
      <xdr:row>760</xdr:row>
      <xdr:rowOff>34925</xdr:rowOff>
    </xdr:from>
    <xdr:to>
      <xdr:col>0</xdr:col>
      <xdr:colOff>2149475</xdr:colOff>
      <xdr:row>760</xdr:row>
      <xdr:rowOff>1914525</xdr:rowOff>
    </xdr:to>
    <xdr:pic>
      <xdr:nvPicPr>
        <xdr:cNvPr id="781" name="图片 780">
          <a:extLst>
            <a:ext uri="{FF2B5EF4-FFF2-40B4-BE49-F238E27FC236}">
              <a16:creationId xmlns:a16="http://schemas.microsoft.com/office/drawing/2014/main" id="{00000000-0008-0000-8800-00000D030000}"/>
            </a:ext>
          </a:extLst>
        </xdr:cNvPr>
        <xdr:cNvPicPr>
          <a:picLocks noChangeAspect="1"/>
        </xdr:cNvPicPr>
      </xdr:nvPicPr>
      <xdr:blipFill>
        <a:blip xmlns:r="http://schemas.openxmlformats.org/officeDocument/2006/relationships" r:embed="rId367"/>
        <a:stretch>
          <a:fillRect/>
        </a:stretch>
      </xdr:blipFill>
      <xdr:spPr>
        <a:xfrm>
          <a:off x="238125" y="1373185595"/>
          <a:ext cx="1911350" cy="1879600"/>
        </a:xfrm>
        <a:prstGeom prst="rect">
          <a:avLst/>
        </a:prstGeom>
        <a:noFill/>
        <a:ln w="9525">
          <a:noFill/>
        </a:ln>
      </xdr:spPr>
    </xdr:pic>
    <xdr:clientData/>
  </xdr:twoCellAnchor>
  <xdr:twoCellAnchor editAs="oneCell">
    <xdr:from>
      <xdr:col>0</xdr:col>
      <xdr:colOff>142875</xdr:colOff>
      <xdr:row>761</xdr:row>
      <xdr:rowOff>80645</xdr:rowOff>
    </xdr:from>
    <xdr:to>
      <xdr:col>0</xdr:col>
      <xdr:colOff>2118360</xdr:colOff>
      <xdr:row>761</xdr:row>
      <xdr:rowOff>1966595</xdr:rowOff>
    </xdr:to>
    <xdr:pic>
      <xdr:nvPicPr>
        <xdr:cNvPr id="782" name="图片 781">
          <a:extLst>
            <a:ext uri="{FF2B5EF4-FFF2-40B4-BE49-F238E27FC236}">
              <a16:creationId xmlns:a16="http://schemas.microsoft.com/office/drawing/2014/main" id="{00000000-0008-0000-8800-00000E030000}"/>
            </a:ext>
          </a:extLst>
        </xdr:cNvPr>
        <xdr:cNvPicPr>
          <a:picLocks noChangeAspect="1"/>
        </xdr:cNvPicPr>
      </xdr:nvPicPr>
      <xdr:blipFill>
        <a:blip xmlns:r="http://schemas.openxmlformats.org/officeDocument/2006/relationships" r:embed="rId368"/>
        <a:stretch>
          <a:fillRect/>
        </a:stretch>
      </xdr:blipFill>
      <xdr:spPr>
        <a:xfrm>
          <a:off x="142875" y="1375225215"/>
          <a:ext cx="1975485" cy="1885950"/>
        </a:xfrm>
        <a:prstGeom prst="rect">
          <a:avLst/>
        </a:prstGeom>
        <a:noFill/>
        <a:ln w="9525">
          <a:noFill/>
        </a:ln>
      </xdr:spPr>
    </xdr:pic>
    <xdr:clientData/>
  </xdr:twoCellAnchor>
  <xdr:twoCellAnchor editAs="oneCell">
    <xdr:from>
      <xdr:col>0</xdr:col>
      <xdr:colOff>104775</xdr:colOff>
      <xdr:row>762</xdr:row>
      <xdr:rowOff>61595</xdr:rowOff>
    </xdr:from>
    <xdr:to>
      <xdr:col>0</xdr:col>
      <xdr:colOff>2184400</xdr:colOff>
      <xdr:row>762</xdr:row>
      <xdr:rowOff>1928495</xdr:rowOff>
    </xdr:to>
    <xdr:pic>
      <xdr:nvPicPr>
        <xdr:cNvPr id="783" name="图片 782">
          <a:extLst>
            <a:ext uri="{FF2B5EF4-FFF2-40B4-BE49-F238E27FC236}">
              <a16:creationId xmlns:a16="http://schemas.microsoft.com/office/drawing/2014/main" id="{00000000-0008-0000-8800-00000F030000}"/>
            </a:ext>
          </a:extLst>
        </xdr:cNvPr>
        <xdr:cNvPicPr>
          <a:picLocks noChangeAspect="1"/>
        </xdr:cNvPicPr>
      </xdr:nvPicPr>
      <xdr:blipFill>
        <a:blip xmlns:r="http://schemas.openxmlformats.org/officeDocument/2006/relationships" r:embed="rId369"/>
        <a:stretch>
          <a:fillRect/>
        </a:stretch>
      </xdr:blipFill>
      <xdr:spPr>
        <a:xfrm>
          <a:off x="104775" y="1377200065"/>
          <a:ext cx="2079625" cy="1866900"/>
        </a:xfrm>
        <a:prstGeom prst="rect">
          <a:avLst/>
        </a:prstGeom>
        <a:noFill/>
        <a:ln w="9525">
          <a:noFill/>
        </a:ln>
      </xdr:spPr>
    </xdr:pic>
    <xdr:clientData/>
  </xdr:twoCellAnchor>
  <xdr:twoCellAnchor editAs="oneCell">
    <xdr:from>
      <xdr:col>0</xdr:col>
      <xdr:colOff>57150</xdr:colOff>
      <xdr:row>763</xdr:row>
      <xdr:rowOff>53975</xdr:rowOff>
    </xdr:from>
    <xdr:to>
      <xdr:col>0</xdr:col>
      <xdr:colOff>2177415</xdr:colOff>
      <xdr:row>763</xdr:row>
      <xdr:rowOff>1924050</xdr:rowOff>
    </xdr:to>
    <xdr:pic>
      <xdr:nvPicPr>
        <xdr:cNvPr id="784" name="图片 783">
          <a:extLst>
            <a:ext uri="{FF2B5EF4-FFF2-40B4-BE49-F238E27FC236}">
              <a16:creationId xmlns:a16="http://schemas.microsoft.com/office/drawing/2014/main" id="{00000000-0008-0000-8800-000010030000}"/>
            </a:ext>
          </a:extLst>
        </xdr:cNvPr>
        <xdr:cNvPicPr>
          <a:picLocks noChangeAspect="1"/>
        </xdr:cNvPicPr>
      </xdr:nvPicPr>
      <xdr:blipFill>
        <a:blip xmlns:r="http://schemas.openxmlformats.org/officeDocument/2006/relationships" r:embed="rId370"/>
        <a:stretch>
          <a:fillRect/>
        </a:stretch>
      </xdr:blipFill>
      <xdr:spPr>
        <a:xfrm>
          <a:off x="57150" y="1379186345"/>
          <a:ext cx="2120265" cy="1870075"/>
        </a:xfrm>
        <a:prstGeom prst="rect">
          <a:avLst/>
        </a:prstGeom>
        <a:noFill/>
        <a:ln w="9525">
          <a:noFill/>
        </a:ln>
      </xdr:spPr>
    </xdr:pic>
    <xdr:clientData/>
  </xdr:twoCellAnchor>
  <xdr:twoCellAnchor editAs="oneCell">
    <xdr:from>
      <xdr:col>0</xdr:col>
      <xdr:colOff>10795</xdr:colOff>
      <xdr:row>765</xdr:row>
      <xdr:rowOff>71120</xdr:rowOff>
    </xdr:from>
    <xdr:to>
      <xdr:col>0</xdr:col>
      <xdr:colOff>2179320</xdr:colOff>
      <xdr:row>765</xdr:row>
      <xdr:rowOff>1979295</xdr:rowOff>
    </xdr:to>
    <xdr:pic>
      <xdr:nvPicPr>
        <xdr:cNvPr id="785" name="图片 784">
          <a:extLst>
            <a:ext uri="{FF2B5EF4-FFF2-40B4-BE49-F238E27FC236}">
              <a16:creationId xmlns:a16="http://schemas.microsoft.com/office/drawing/2014/main" id="{00000000-0008-0000-8800-000011030000}"/>
            </a:ext>
          </a:extLst>
        </xdr:cNvPr>
        <xdr:cNvPicPr>
          <a:picLocks noChangeAspect="1"/>
        </xdr:cNvPicPr>
      </xdr:nvPicPr>
      <xdr:blipFill>
        <a:blip xmlns:r="http://schemas.openxmlformats.org/officeDocument/2006/relationships" r:embed="rId371"/>
        <a:stretch>
          <a:fillRect/>
        </a:stretch>
      </xdr:blipFill>
      <xdr:spPr>
        <a:xfrm>
          <a:off x="10795" y="1383191290"/>
          <a:ext cx="2168525" cy="1908175"/>
        </a:xfrm>
        <a:prstGeom prst="rect">
          <a:avLst/>
        </a:prstGeom>
        <a:noFill/>
        <a:ln w="9525">
          <a:noFill/>
        </a:ln>
      </xdr:spPr>
    </xdr:pic>
    <xdr:clientData/>
  </xdr:twoCellAnchor>
  <xdr:twoCellAnchor editAs="oneCell">
    <xdr:from>
      <xdr:col>0</xdr:col>
      <xdr:colOff>85725</xdr:colOff>
      <xdr:row>764</xdr:row>
      <xdr:rowOff>80645</xdr:rowOff>
    </xdr:from>
    <xdr:to>
      <xdr:col>0</xdr:col>
      <xdr:colOff>2205990</xdr:colOff>
      <xdr:row>764</xdr:row>
      <xdr:rowOff>1891030</xdr:rowOff>
    </xdr:to>
    <xdr:pic>
      <xdr:nvPicPr>
        <xdr:cNvPr id="786" name="图片 785">
          <a:extLst>
            <a:ext uri="{FF2B5EF4-FFF2-40B4-BE49-F238E27FC236}">
              <a16:creationId xmlns:a16="http://schemas.microsoft.com/office/drawing/2014/main" id="{00000000-0008-0000-8800-000012030000}"/>
            </a:ext>
          </a:extLst>
        </xdr:cNvPr>
        <xdr:cNvPicPr>
          <a:picLocks noChangeAspect="1"/>
        </xdr:cNvPicPr>
      </xdr:nvPicPr>
      <xdr:blipFill>
        <a:blip xmlns:r="http://schemas.openxmlformats.org/officeDocument/2006/relationships" r:embed="rId372"/>
        <a:stretch>
          <a:fillRect/>
        </a:stretch>
      </xdr:blipFill>
      <xdr:spPr>
        <a:xfrm>
          <a:off x="85725" y="1381206915"/>
          <a:ext cx="2120265" cy="1810385"/>
        </a:xfrm>
        <a:prstGeom prst="rect">
          <a:avLst/>
        </a:prstGeom>
        <a:noFill/>
        <a:ln w="9525">
          <a:noFill/>
        </a:ln>
      </xdr:spPr>
    </xdr:pic>
    <xdr:clientData/>
  </xdr:twoCellAnchor>
  <xdr:twoCellAnchor editAs="oneCell">
    <xdr:from>
      <xdr:col>0</xdr:col>
      <xdr:colOff>57150</xdr:colOff>
      <xdr:row>766</xdr:row>
      <xdr:rowOff>73025</xdr:rowOff>
    </xdr:from>
    <xdr:to>
      <xdr:col>0</xdr:col>
      <xdr:colOff>2212975</xdr:colOff>
      <xdr:row>766</xdr:row>
      <xdr:rowOff>1883410</xdr:rowOff>
    </xdr:to>
    <xdr:pic>
      <xdr:nvPicPr>
        <xdr:cNvPr id="787" name="图片 786">
          <a:extLst>
            <a:ext uri="{FF2B5EF4-FFF2-40B4-BE49-F238E27FC236}">
              <a16:creationId xmlns:a16="http://schemas.microsoft.com/office/drawing/2014/main" id="{00000000-0008-0000-8800-000013030000}"/>
            </a:ext>
          </a:extLst>
        </xdr:cNvPr>
        <xdr:cNvPicPr>
          <a:picLocks noChangeAspect="1"/>
        </xdr:cNvPicPr>
      </xdr:nvPicPr>
      <xdr:blipFill>
        <a:blip xmlns:r="http://schemas.openxmlformats.org/officeDocument/2006/relationships" r:embed="rId373"/>
        <a:stretch>
          <a:fillRect/>
        </a:stretch>
      </xdr:blipFill>
      <xdr:spPr>
        <a:xfrm>
          <a:off x="57150" y="1385187095"/>
          <a:ext cx="2155825" cy="1810385"/>
        </a:xfrm>
        <a:prstGeom prst="rect">
          <a:avLst/>
        </a:prstGeom>
        <a:noFill/>
        <a:ln w="9525">
          <a:noFill/>
        </a:ln>
      </xdr:spPr>
    </xdr:pic>
    <xdr:clientData/>
  </xdr:twoCellAnchor>
  <xdr:twoCellAnchor editAs="oneCell">
    <xdr:from>
      <xdr:col>0</xdr:col>
      <xdr:colOff>635</xdr:colOff>
      <xdr:row>767</xdr:row>
      <xdr:rowOff>71120</xdr:rowOff>
    </xdr:from>
    <xdr:to>
      <xdr:col>0</xdr:col>
      <xdr:colOff>2140585</xdr:colOff>
      <xdr:row>767</xdr:row>
      <xdr:rowOff>1795780</xdr:rowOff>
    </xdr:to>
    <xdr:pic>
      <xdr:nvPicPr>
        <xdr:cNvPr id="788" name="图片 787">
          <a:extLst>
            <a:ext uri="{FF2B5EF4-FFF2-40B4-BE49-F238E27FC236}">
              <a16:creationId xmlns:a16="http://schemas.microsoft.com/office/drawing/2014/main" id="{00000000-0008-0000-8800-000014030000}"/>
            </a:ext>
          </a:extLst>
        </xdr:cNvPr>
        <xdr:cNvPicPr>
          <a:picLocks noChangeAspect="1"/>
        </xdr:cNvPicPr>
      </xdr:nvPicPr>
      <xdr:blipFill>
        <a:blip xmlns:r="http://schemas.openxmlformats.org/officeDocument/2006/relationships" r:embed="rId374"/>
        <a:stretch>
          <a:fillRect/>
        </a:stretch>
      </xdr:blipFill>
      <xdr:spPr>
        <a:xfrm>
          <a:off x="635" y="1387179090"/>
          <a:ext cx="2139950" cy="1724660"/>
        </a:xfrm>
        <a:prstGeom prst="rect">
          <a:avLst/>
        </a:prstGeom>
        <a:noFill/>
        <a:ln w="9525">
          <a:noFill/>
        </a:ln>
      </xdr:spPr>
    </xdr:pic>
    <xdr:clientData/>
  </xdr:twoCellAnchor>
  <xdr:twoCellAnchor editAs="oneCell">
    <xdr:from>
      <xdr:col>0</xdr:col>
      <xdr:colOff>57150</xdr:colOff>
      <xdr:row>768</xdr:row>
      <xdr:rowOff>147320</xdr:rowOff>
    </xdr:from>
    <xdr:to>
      <xdr:col>0</xdr:col>
      <xdr:colOff>2197100</xdr:colOff>
      <xdr:row>768</xdr:row>
      <xdr:rowOff>1899920</xdr:rowOff>
    </xdr:to>
    <xdr:pic>
      <xdr:nvPicPr>
        <xdr:cNvPr id="789" name="图片 788">
          <a:extLst>
            <a:ext uri="{FF2B5EF4-FFF2-40B4-BE49-F238E27FC236}">
              <a16:creationId xmlns:a16="http://schemas.microsoft.com/office/drawing/2014/main" id="{00000000-0008-0000-8800-000015030000}"/>
            </a:ext>
          </a:extLst>
        </xdr:cNvPr>
        <xdr:cNvPicPr>
          <a:picLocks noChangeAspect="1"/>
        </xdr:cNvPicPr>
      </xdr:nvPicPr>
      <xdr:blipFill>
        <a:blip xmlns:r="http://schemas.openxmlformats.org/officeDocument/2006/relationships" r:embed="rId375"/>
        <a:stretch>
          <a:fillRect/>
        </a:stretch>
      </xdr:blipFill>
      <xdr:spPr>
        <a:xfrm>
          <a:off x="57150" y="1389249190"/>
          <a:ext cx="2139950" cy="1752600"/>
        </a:xfrm>
        <a:prstGeom prst="rect">
          <a:avLst/>
        </a:prstGeom>
        <a:noFill/>
        <a:ln w="9525">
          <a:noFill/>
        </a:ln>
      </xdr:spPr>
    </xdr:pic>
    <xdr:clientData/>
  </xdr:twoCellAnchor>
  <xdr:twoCellAnchor editAs="oneCell">
    <xdr:from>
      <xdr:col>0</xdr:col>
      <xdr:colOff>133350</xdr:colOff>
      <xdr:row>769</xdr:row>
      <xdr:rowOff>90170</xdr:rowOff>
    </xdr:from>
    <xdr:to>
      <xdr:col>0</xdr:col>
      <xdr:colOff>2156460</xdr:colOff>
      <xdr:row>769</xdr:row>
      <xdr:rowOff>1900555</xdr:rowOff>
    </xdr:to>
    <xdr:pic>
      <xdr:nvPicPr>
        <xdr:cNvPr id="794" name="图片 793">
          <a:extLst>
            <a:ext uri="{FF2B5EF4-FFF2-40B4-BE49-F238E27FC236}">
              <a16:creationId xmlns:a16="http://schemas.microsoft.com/office/drawing/2014/main" id="{00000000-0008-0000-8800-00001A030000}"/>
            </a:ext>
          </a:extLst>
        </xdr:cNvPr>
        <xdr:cNvPicPr>
          <a:picLocks noChangeAspect="1"/>
        </xdr:cNvPicPr>
      </xdr:nvPicPr>
      <xdr:blipFill>
        <a:blip xmlns:r="http://schemas.openxmlformats.org/officeDocument/2006/relationships" r:embed="rId376"/>
        <a:stretch>
          <a:fillRect/>
        </a:stretch>
      </xdr:blipFill>
      <xdr:spPr>
        <a:xfrm>
          <a:off x="133350" y="1391185940"/>
          <a:ext cx="2023110" cy="1810385"/>
        </a:xfrm>
        <a:prstGeom prst="rect">
          <a:avLst/>
        </a:prstGeom>
        <a:noFill/>
        <a:ln w="9525">
          <a:noFill/>
        </a:ln>
      </xdr:spPr>
    </xdr:pic>
    <xdr:clientData/>
  </xdr:twoCellAnchor>
  <xdr:twoCellAnchor editAs="oneCell">
    <xdr:from>
      <xdr:col>0</xdr:col>
      <xdr:colOff>142875</xdr:colOff>
      <xdr:row>770</xdr:row>
      <xdr:rowOff>109220</xdr:rowOff>
    </xdr:from>
    <xdr:to>
      <xdr:col>0</xdr:col>
      <xdr:colOff>2194560</xdr:colOff>
      <xdr:row>770</xdr:row>
      <xdr:rowOff>1919605</xdr:rowOff>
    </xdr:to>
    <xdr:pic>
      <xdr:nvPicPr>
        <xdr:cNvPr id="795" name="图片 794">
          <a:extLst>
            <a:ext uri="{FF2B5EF4-FFF2-40B4-BE49-F238E27FC236}">
              <a16:creationId xmlns:a16="http://schemas.microsoft.com/office/drawing/2014/main" id="{00000000-0008-0000-8800-00001B030000}"/>
            </a:ext>
          </a:extLst>
        </xdr:cNvPr>
        <xdr:cNvPicPr>
          <a:picLocks noChangeAspect="1"/>
        </xdr:cNvPicPr>
      </xdr:nvPicPr>
      <xdr:blipFill>
        <a:blip xmlns:r="http://schemas.openxmlformats.org/officeDocument/2006/relationships" r:embed="rId377"/>
        <a:stretch>
          <a:fillRect/>
        </a:stretch>
      </xdr:blipFill>
      <xdr:spPr>
        <a:xfrm>
          <a:off x="142875" y="1393198890"/>
          <a:ext cx="2051685" cy="1810385"/>
        </a:xfrm>
        <a:prstGeom prst="rect">
          <a:avLst/>
        </a:prstGeom>
        <a:noFill/>
        <a:ln w="9525">
          <a:noFill/>
        </a:ln>
      </xdr:spPr>
    </xdr:pic>
    <xdr:clientData/>
  </xdr:twoCellAnchor>
  <xdr:twoCellAnchor editAs="oneCell">
    <xdr:from>
      <xdr:col>0</xdr:col>
      <xdr:colOff>114300</xdr:colOff>
      <xdr:row>772</xdr:row>
      <xdr:rowOff>33020</xdr:rowOff>
    </xdr:from>
    <xdr:to>
      <xdr:col>0</xdr:col>
      <xdr:colOff>2193925</xdr:colOff>
      <xdr:row>772</xdr:row>
      <xdr:rowOff>1852930</xdr:rowOff>
    </xdr:to>
    <xdr:pic>
      <xdr:nvPicPr>
        <xdr:cNvPr id="796" name="图片 795">
          <a:extLst>
            <a:ext uri="{FF2B5EF4-FFF2-40B4-BE49-F238E27FC236}">
              <a16:creationId xmlns:a16="http://schemas.microsoft.com/office/drawing/2014/main" id="{00000000-0008-0000-8800-00001C030000}"/>
            </a:ext>
          </a:extLst>
        </xdr:cNvPr>
        <xdr:cNvPicPr>
          <a:picLocks noChangeAspect="1"/>
        </xdr:cNvPicPr>
      </xdr:nvPicPr>
      <xdr:blipFill>
        <a:blip xmlns:r="http://schemas.openxmlformats.org/officeDocument/2006/relationships" r:embed="rId378"/>
        <a:stretch>
          <a:fillRect/>
        </a:stretch>
      </xdr:blipFill>
      <xdr:spPr>
        <a:xfrm>
          <a:off x="114300" y="1397110490"/>
          <a:ext cx="2079625" cy="1819910"/>
        </a:xfrm>
        <a:prstGeom prst="rect">
          <a:avLst/>
        </a:prstGeom>
        <a:noFill/>
        <a:ln w="9525">
          <a:noFill/>
        </a:ln>
      </xdr:spPr>
    </xdr:pic>
    <xdr:clientData/>
  </xdr:twoCellAnchor>
  <xdr:twoCellAnchor editAs="oneCell">
    <xdr:from>
      <xdr:col>0</xdr:col>
      <xdr:colOff>123825</xdr:colOff>
      <xdr:row>771</xdr:row>
      <xdr:rowOff>92075</xdr:rowOff>
    </xdr:from>
    <xdr:to>
      <xdr:col>0</xdr:col>
      <xdr:colOff>2137410</xdr:colOff>
      <xdr:row>771</xdr:row>
      <xdr:rowOff>1931035</xdr:rowOff>
    </xdr:to>
    <xdr:pic>
      <xdr:nvPicPr>
        <xdr:cNvPr id="797" name="图片 796">
          <a:extLst>
            <a:ext uri="{FF2B5EF4-FFF2-40B4-BE49-F238E27FC236}">
              <a16:creationId xmlns:a16="http://schemas.microsoft.com/office/drawing/2014/main" id="{00000000-0008-0000-8800-00001D030000}"/>
            </a:ext>
          </a:extLst>
        </xdr:cNvPr>
        <xdr:cNvPicPr>
          <a:picLocks noChangeAspect="1"/>
        </xdr:cNvPicPr>
      </xdr:nvPicPr>
      <xdr:blipFill>
        <a:blip xmlns:r="http://schemas.openxmlformats.org/officeDocument/2006/relationships" r:embed="rId379"/>
        <a:stretch>
          <a:fillRect/>
        </a:stretch>
      </xdr:blipFill>
      <xdr:spPr>
        <a:xfrm>
          <a:off x="123825" y="1395175645"/>
          <a:ext cx="2013585" cy="1838960"/>
        </a:xfrm>
        <a:prstGeom prst="rect">
          <a:avLst/>
        </a:prstGeom>
        <a:noFill/>
        <a:ln w="9525">
          <a:noFill/>
        </a:ln>
      </xdr:spPr>
    </xdr:pic>
    <xdr:clientData/>
  </xdr:twoCellAnchor>
  <xdr:twoCellAnchor editAs="oneCell">
    <xdr:from>
      <xdr:col>0</xdr:col>
      <xdr:colOff>133350</xdr:colOff>
      <xdr:row>773</xdr:row>
      <xdr:rowOff>52070</xdr:rowOff>
    </xdr:from>
    <xdr:to>
      <xdr:col>0</xdr:col>
      <xdr:colOff>2156460</xdr:colOff>
      <xdr:row>773</xdr:row>
      <xdr:rowOff>1852930</xdr:rowOff>
    </xdr:to>
    <xdr:pic>
      <xdr:nvPicPr>
        <xdr:cNvPr id="798" name="图片 797">
          <a:extLst>
            <a:ext uri="{FF2B5EF4-FFF2-40B4-BE49-F238E27FC236}">
              <a16:creationId xmlns:a16="http://schemas.microsoft.com/office/drawing/2014/main" id="{00000000-0008-0000-8800-00001E030000}"/>
            </a:ext>
          </a:extLst>
        </xdr:cNvPr>
        <xdr:cNvPicPr>
          <a:picLocks noChangeAspect="1"/>
        </xdr:cNvPicPr>
      </xdr:nvPicPr>
      <xdr:blipFill>
        <a:blip xmlns:r="http://schemas.openxmlformats.org/officeDocument/2006/relationships" r:embed="rId380"/>
        <a:stretch>
          <a:fillRect/>
        </a:stretch>
      </xdr:blipFill>
      <xdr:spPr>
        <a:xfrm>
          <a:off x="133350" y="1399123440"/>
          <a:ext cx="2023110" cy="1800860"/>
        </a:xfrm>
        <a:prstGeom prst="rect">
          <a:avLst/>
        </a:prstGeom>
        <a:noFill/>
        <a:ln w="9525">
          <a:noFill/>
        </a:ln>
      </xdr:spPr>
    </xdr:pic>
    <xdr:clientData/>
  </xdr:twoCellAnchor>
  <xdr:twoCellAnchor editAs="oneCell">
    <xdr:from>
      <xdr:col>0</xdr:col>
      <xdr:colOff>76200</xdr:colOff>
      <xdr:row>774</xdr:row>
      <xdr:rowOff>73025</xdr:rowOff>
    </xdr:from>
    <xdr:to>
      <xdr:col>0</xdr:col>
      <xdr:colOff>2185035</xdr:colOff>
      <xdr:row>774</xdr:row>
      <xdr:rowOff>1816100</xdr:rowOff>
    </xdr:to>
    <xdr:pic>
      <xdr:nvPicPr>
        <xdr:cNvPr id="799" name="图片 798">
          <a:extLst>
            <a:ext uri="{FF2B5EF4-FFF2-40B4-BE49-F238E27FC236}">
              <a16:creationId xmlns:a16="http://schemas.microsoft.com/office/drawing/2014/main" id="{00000000-0008-0000-8800-00001F030000}"/>
            </a:ext>
          </a:extLst>
        </xdr:cNvPr>
        <xdr:cNvPicPr>
          <a:picLocks noChangeAspect="1"/>
        </xdr:cNvPicPr>
      </xdr:nvPicPr>
      <xdr:blipFill>
        <a:blip xmlns:r="http://schemas.openxmlformats.org/officeDocument/2006/relationships" r:embed="rId381"/>
        <a:stretch>
          <a:fillRect/>
        </a:stretch>
      </xdr:blipFill>
      <xdr:spPr>
        <a:xfrm>
          <a:off x="76200" y="1401138295"/>
          <a:ext cx="2108835" cy="1743075"/>
        </a:xfrm>
        <a:prstGeom prst="rect">
          <a:avLst/>
        </a:prstGeom>
        <a:noFill/>
        <a:ln w="9525">
          <a:noFill/>
        </a:ln>
      </xdr:spPr>
    </xdr:pic>
    <xdr:clientData/>
  </xdr:twoCellAnchor>
  <xdr:twoCellAnchor editAs="oneCell">
    <xdr:from>
      <xdr:col>0</xdr:col>
      <xdr:colOff>9525</xdr:colOff>
      <xdr:row>775</xdr:row>
      <xdr:rowOff>80645</xdr:rowOff>
    </xdr:from>
    <xdr:to>
      <xdr:col>0</xdr:col>
      <xdr:colOff>2120265</xdr:colOff>
      <xdr:row>775</xdr:row>
      <xdr:rowOff>1823720</xdr:rowOff>
    </xdr:to>
    <xdr:pic>
      <xdr:nvPicPr>
        <xdr:cNvPr id="800" name="图片 799">
          <a:extLst>
            <a:ext uri="{FF2B5EF4-FFF2-40B4-BE49-F238E27FC236}">
              <a16:creationId xmlns:a16="http://schemas.microsoft.com/office/drawing/2014/main" id="{00000000-0008-0000-8800-000020030000}"/>
            </a:ext>
          </a:extLst>
        </xdr:cNvPr>
        <xdr:cNvPicPr>
          <a:picLocks noChangeAspect="1"/>
        </xdr:cNvPicPr>
      </xdr:nvPicPr>
      <xdr:blipFill>
        <a:blip xmlns:r="http://schemas.openxmlformats.org/officeDocument/2006/relationships" r:embed="rId382"/>
        <a:stretch>
          <a:fillRect/>
        </a:stretch>
      </xdr:blipFill>
      <xdr:spPr>
        <a:xfrm>
          <a:off x="9525" y="1403139815"/>
          <a:ext cx="2110740" cy="1743075"/>
        </a:xfrm>
        <a:prstGeom prst="rect">
          <a:avLst/>
        </a:prstGeom>
        <a:noFill/>
        <a:ln w="9525">
          <a:noFill/>
        </a:ln>
      </xdr:spPr>
    </xdr:pic>
    <xdr:clientData/>
  </xdr:twoCellAnchor>
  <xdr:twoCellAnchor editAs="oneCell">
    <xdr:from>
      <xdr:col>0</xdr:col>
      <xdr:colOff>9525</xdr:colOff>
      <xdr:row>776</xdr:row>
      <xdr:rowOff>166370</xdr:rowOff>
    </xdr:from>
    <xdr:to>
      <xdr:col>0</xdr:col>
      <xdr:colOff>2129790</xdr:colOff>
      <xdr:row>776</xdr:row>
      <xdr:rowOff>1795145</xdr:rowOff>
    </xdr:to>
    <xdr:pic>
      <xdr:nvPicPr>
        <xdr:cNvPr id="804" name="图片 803">
          <a:extLst>
            <a:ext uri="{FF2B5EF4-FFF2-40B4-BE49-F238E27FC236}">
              <a16:creationId xmlns:a16="http://schemas.microsoft.com/office/drawing/2014/main" id="{00000000-0008-0000-8800-000024030000}"/>
            </a:ext>
          </a:extLst>
        </xdr:cNvPr>
        <xdr:cNvPicPr>
          <a:picLocks noChangeAspect="1"/>
        </xdr:cNvPicPr>
      </xdr:nvPicPr>
      <xdr:blipFill>
        <a:blip xmlns:r="http://schemas.openxmlformats.org/officeDocument/2006/relationships" r:embed="rId383"/>
        <a:stretch>
          <a:fillRect/>
        </a:stretch>
      </xdr:blipFill>
      <xdr:spPr>
        <a:xfrm>
          <a:off x="9525" y="1405219440"/>
          <a:ext cx="2120265" cy="1628775"/>
        </a:xfrm>
        <a:prstGeom prst="rect">
          <a:avLst/>
        </a:prstGeom>
        <a:noFill/>
        <a:ln w="9525">
          <a:noFill/>
        </a:ln>
      </xdr:spPr>
    </xdr:pic>
    <xdr:clientData/>
  </xdr:twoCellAnchor>
  <xdr:twoCellAnchor editAs="oneCell">
    <xdr:from>
      <xdr:col>0</xdr:col>
      <xdr:colOff>635</xdr:colOff>
      <xdr:row>777</xdr:row>
      <xdr:rowOff>139700</xdr:rowOff>
    </xdr:from>
    <xdr:to>
      <xdr:col>0</xdr:col>
      <xdr:colOff>2178050</xdr:colOff>
      <xdr:row>777</xdr:row>
      <xdr:rowOff>1816735</xdr:rowOff>
    </xdr:to>
    <xdr:pic>
      <xdr:nvPicPr>
        <xdr:cNvPr id="805" name="图片 804">
          <a:extLst>
            <a:ext uri="{FF2B5EF4-FFF2-40B4-BE49-F238E27FC236}">
              <a16:creationId xmlns:a16="http://schemas.microsoft.com/office/drawing/2014/main" id="{00000000-0008-0000-8800-000025030000}"/>
            </a:ext>
          </a:extLst>
        </xdr:cNvPr>
        <xdr:cNvPicPr>
          <a:picLocks noChangeAspect="1"/>
        </xdr:cNvPicPr>
      </xdr:nvPicPr>
      <xdr:blipFill>
        <a:blip xmlns:r="http://schemas.openxmlformats.org/officeDocument/2006/relationships" r:embed="rId384"/>
        <a:stretch>
          <a:fillRect/>
        </a:stretch>
      </xdr:blipFill>
      <xdr:spPr>
        <a:xfrm>
          <a:off x="635" y="1407186670"/>
          <a:ext cx="2177415" cy="1677035"/>
        </a:xfrm>
        <a:prstGeom prst="rect">
          <a:avLst/>
        </a:prstGeom>
        <a:noFill/>
        <a:ln w="9525">
          <a:noFill/>
        </a:ln>
      </xdr:spPr>
    </xdr:pic>
    <xdr:clientData/>
  </xdr:twoCellAnchor>
  <xdr:twoCellAnchor editAs="oneCell">
    <xdr:from>
      <xdr:col>0</xdr:col>
      <xdr:colOff>9525</xdr:colOff>
      <xdr:row>778</xdr:row>
      <xdr:rowOff>109220</xdr:rowOff>
    </xdr:from>
    <xdr:to>
      <xdr:col>0</xdr:col>
      <xdr:colOff>2193925</xdr:colOff>
      <xdr:row>778</xdr:row>
      <xdr:rowOff>1861820</xdr:rowOff>
    </xdr:to>
    <xdr:pic>
      <xdr:nvPicPr>
        <xdr:cNvPr id="806" name="图片 805">
          <a:extLst>
            <a:ext uri="{FF2B5EF4-FFF2-40B4-BE49-F238E27FC236}">
              <a16:creationId xmlns:a16="http://schemas.microsoft.com/office/drawing/2014/main" id="{00000000-0008-0000-8800-000026030000}"/>
            </a:ext>
          </a:extLst>
        </xdr:cNvPr>
        <xdr:cNvPicPr>
          <a:picLocks noChangeAspect="1"/>
        </xdr:cNvPicPr>
      </xdr:nvPicPr>
      <xdr:blipFill>
        <a:blip xmlns:r="http://schemas.openxmlformats.org/officeDocument/2006/relationships" r:embed="rId385"/>
        <a:stretch>
          <a:fillRect/>
        </a:stretch>
      </xdr:blipFill>
      <xdr:spPr>
        <a:xfrm>
          <a:off x="9525" y="1409150090"/>
          <a:ext cx="2184400" cy="1752600"/>
        </a:xfrm>
        <a:prstGeom prst="rect">
          <a:avLst/>
        </a:prstGeom>
        <a:noFill/>
        <a:ln w="9525">
          <a:noFill/>
        </a:ln>
      </xdr:spPr>
    </xdr:pic>
    <xdr:clientData/>
  </xdr:twoCellAnchor>
  <xdr:twoCellAnchor editAs="oneCell">
    <xdr:from>
      <xdr:col>0</xdr:col>
      <xdr:colOff>9525</xdr:colOff>
      <xdr:row>782</xdr:row>
      <xdr:rowOff>156210</xdr:rowOff>
    </xdr:from>
    <xdr:to>
      <xdr:col>0</xdr:col>
      <xdr:colOff>2196465</xdr:colOff>
      <xdr:row>782</xdr:row>
      <xdr:rowOff>1871345</xdr:rowOff>
    </xdr:to>
    <xdr:pic>
      <xdr:nvPicPr>
        <xdr:cNvPr id="832" name="图片 831">
          <a:extLst>
            <a:ext uri="{FF2B5EF4-FFF2-40B4-BE49-F238E27FC236}">
              <a16:creationId xmlns:a16="http://schemas.microsoft.com/office/drawing/2014/main" id="{00000000-0008-0000-8800-000040030000}"/>
            </a:ext>
          </a:extLst>
        </xdr:cNvPr>
        <xdr:cNvPicPr>
          <a:picLocks noChangeAspect="1"/>
        </xdr:cNvPicPr>
      </xdr:nvPicPr>
      <xdr:blipFill>
        <a:blip xmlns:r="http://schemas.openxmlformats.org/officeDocument/2006/relationships" r:embed="rId386"/>
        <a:stretch>
          <a:fillRect/>
        </a:stretch>
      </xdr:blipFill>
      <xdr:spPr>
        <a:xfrm>
          <a:off x="9525" y="1415801080"/>
          <a:ext cx="2186940" cy="1715135"/>
        </a:xfrm>
        <a:prstGeom prst="rect">
          <a:avLst/>
        </a:prstGeom>
        <a:noFill/>
        <a:ln w="9525">
          <a:noFill/>
        </a:ln>
      </xdr:spPr>
    </xdr:pic>
    <xdr:clientData/>
  </xdr:twoCellAnchor>
  <xdr:twoCellAnchor editAs="oneCell">
    <xdr:from>
      <xdr:col>0</xdr:col>
      <xdr:colOff>9525</xdr:colOff>
      <xdr:row>783</xdr:row>
      <xdr:rowOff>147955</xdr:rowOff>
    </xdr:from>
    <xdr:to>
      <xdr:col>0</xdr:col>
      <xdr:colOff>2156460</xdr:colOff>
      <xdr:row>783</xdr:row>
      <xdr:rowOff>1805305</xdr:rowOff>
    </xdr:to>
    <xdr:pic>
      <xdr:nvPicPr>
        <xdr:cNvPr id="833" name="图片 832">
          <a:extLst>
            <a:ext uri="{FF2B5EF4-FFF2-40B4-BE49-F238E27FC236}">
              <a16:creationId xmlns:a16="http://schemas.microsoft.com/office/drawing/2014/main" id="{00000000-0008-0000-8800-000041030000}"/>
            </a:ext>
          </a:extLst>
        </xdr:cNvPr>
        <xdr:cNvPicPr>
          <a:picLocks noChangeAspect="1"/>
        </xdr:cNvPicPr>
      </xdr:nvPicPr>
      <xdr:blipFill>
        <a:blip xmlns:r="http://schemas.openxmlformats.org/officeDocument/2006/relationships" r:embed="rId387"/>
        <a:stretch>
          <a:fillRect/>
        </a:stretch>
      </xdr:blipFill>
      <xdr:spPr>
        <a:xfrm>
          <a:off x="9525" y="1417786725"/>
          <a:ext cx="2146935" cy="1657350"/>
        </a:xfrm>
        <a:prstGeom prst="rect">
          <a:avLst/>
        </a:prstGeom>
        <a:noFill/>
        <a:ln w="9525">
          <a:noFill/>
        </a:ln>
      </xdr:spPr>
    </xdr:pic>
    <xdr:clientData/>
  </xdr:twoCellAnchor>
  <xdr:twoCellAnchor editAs="oneCell">
    <xdr:from>
      <xdr:col>0</xdr:col>
      <xdr:colOff>9525</xdr:colOff>
      <xdr:row>784</xdr:row>
      <xdr:rowOff>111760</xdr:rowOff>
    </xdr:from>
    <xdr:to>
      <xdr:col>0</xdr:col>
      <xdr:colOff>2165350</xdr:colOff>
      <xdr:row>784</xdr:row>
      <xdr:rowOff>1912620</xdr:rowOff>
    </xdr:to>
    <xdr:pic>
      <xdr:nvPicPr>
        <xdr:cNvPr id="834" name="图片 833" descr="1678332584187">
          <a:extLst>
            <a:ext uri="{FF2B5EF4-FFF2-40B4-BE49-F238E27FC236}">
              <a16:creationId xmlns:a16="http://schemas.microsoft.com/office/drawing/2014/main" id="{00000000-0008-0000-8800-000042030000}"/>
            </a:ext>
          </a:extLst>
        </xdr:cNvPr>
        <xdr:cNvPicPr>
          <a:picLocks noChangeAspect="1"/>
        </xdr:cNvPicPr>
      </xdr:nvPicPr>
      <xdr:blipFill>
        <a:blip xmlns:r="http://schemas.openxmlformats.org/officeDocument/2006/relationships" r:embed="rId388"/>
        <a:stretch>
          <a:fillRect/>
        </a:stretch>
      </xdr:blipFill>
      <xdr:spPr>
        <a:xfrm>
          <a:off x="9525" y="1419744430"/>
          <a:ext cx="2155825" cy="1800860"/>
        </a:xfrm>
        <a:prstGeom prst="rect">
          <a:avLst/>
        </a:prstGeom>
      </xdr:spPr>
    </xdr:pic>
    <xdr:clientData/>
  </xdr:twoCellAnchor>
  <xdr:twoCellAnchor editAs="oneCell">
    <xdr:from>
      <xdr:col>0</xdr:col>
      <xdr:colOff>9525</xdr:colOff>
      <xdr:row>786</xdr:row>
      <xdr:rowOff>83820</xdr:rowOff>
    </xdr:from>
    <xdr:to>
      <xdr:col>0</xdr:col>
      <xdr:colOff>2178050</xdr:colOff>
      <xdr:row>786</xdr:row>
      <xdr:rowOff>1808480</xdr:rowOff>
    </xdr:to>
    <xdr:pic>
      <xdr:nvPicPr>
        <xdr:cNvPr id="835" name="图片 834">
          <a:extLst>
            <a:ext uri="{FF2B5EF4-FFF2-40B4-BE49-F238E27FC236}">
              <a16:creationId xmlns:a16="http://schemas.microsoft.com/office/drawing/2014/main" id="{00000000-0008-0000-8800-000043030000}"/>
            </a:ext>
          </a:extLst>
        </xdr:cNvPr>
        <xdr:cNvPicPr>
          <a:picLocks noChangeAspect="1"/>
        </xdr:cNvPicPr>
      </xdr:nvPicPr>
      <xdr:blipFill>
        <a:blip xmlns:r="http://schemas.openxmlformats.org/officeDocument/2006/relationships" r:embed="rId389"/>
        <a:stretch>
          <a:fillRect/>
        </a:stretch>
      </xdr:blipFill>
      <xdr:spPr>
        <a:xfrm>
          <a:off x="9525" y="1423704290"/>
          <a:ext cx="2168525" cy="1724660"/>
        </a:xfrm>
        <a:prstGeom prst="rect">
          <a:avLst/>
        </a:prstGeom>
        <a:noFill/>
        <a:ln w="9525">
          <a:noFill/>
        </a:ln>
      </xdr:spPr>
    </xdr:pic>
    <xdr:clientData/>
  </xdr:twoCellAnchor>
  <xdr:twoCellAnchor editAs="oneCell">
    <xdr:from>
      <xdr:col>0</xdr:col>
      <xdr:colOff>28575</xdr:colOff>
      <xdr:row>785</xdr:row>
      <xdr:rowOff>74295</xdr:rowOff>
    </xdr:from>
    <xdr:to>
      <xdr:col>0</xdr:col>
      <xdr:colOff>2177415</xdr:colOff>
      <xdr:row>785</xdr:row>
      <xdr:rowOff>1836420</xdr:rowOff>
    </xdr:to>
    <xdr:pic>
      <xdr:nvPicPr>
        <xdr:cNvPr id="836" name="图片 835">
          <a:extLst>
            <a:ext uri="{FF2B5EF4-FFF2-40B4-BE49-F238E27FC236}">
              <a16:creationId xmlns:a16="http://schemas.microsoft.com/office/drawing/2014/main" id="{00000000-0008-0000-8800-000044030000}"/>
            </a:ext>
          </a:extLst>
        </xdr:cNvPr>
        <xdr:cNvPicPr>
          <a:picLocks noChangeAspect="1"/>
        </xdr:cNvPicPr>
      </xdr:nvPicPr>
      <xdr:blipFill>
        <a:blip xmlns:r="http://schemas.openxmlformats.org/officeDocument/2006/relationships" r:embed="rId390"/>
        <a:stretch>
          <a:fillRect/>
        </a:stretch>
      </xdr:blipFill>
      <xdr:spPr>
        <a:xfrm>
          <a:off x="28575" y="1421700865"/>
          <a:ext cx="2148840" cy="1762125"/>
        </a:xfrm>
        <a:prstGeom prst="rect">
          <a:avLst/>
        </a:prstGeom>
        <a:noFill/>
        <a:ln w="9525">
          <a:noFill/>
        </a:ln>
      </xdr:spPr>
    </xdr:pic>
    <xdr:clientData/>
  </xdr:twoCellAnchor>
  <xdr:twoCellAnchor editAs="oneCell">
    <xdr:from>
      <xdr:col>0</xdr:col>
      <xdr:colOff>9525</xdr:colOff>
      <xdr:row>787</xdr:row>
      <xdr:rowOff>66675</xdr:rowOff>
    </xdr:from>
    <xdr:to>
      <xdr:col>0</xdr:col>
      <xdr:colOff>2156460</xdr:colOff>
      <xdr:row>787</xdr:row>
      <xdr:rowOff>1847850</xdr:rowOff>
    </xdr:to>
    <xdr:pic>
      <xdr:nvPicPr>
        <xdr:cNvPr id="837" name="图片 836">
          <a:extLst>
            <a:ext uri="{FF2B5EF4-FFF2-40B4-BE49-F238E27FC236}">
              <a16:creationId xmlns:a16="http://schemas.microsoft.com/office/drawing/2014/main" id="{00000000-0008-0000-8800-000045030000}"/>
            </a:ext>
          </a:extLst>
        </xdr:cNvPr>
        <xdr:cNvPicPr>
          <a:picLocks noChangeAspect="1"/>
        </xdr:cNvPicPr>
      </xdr:nvPicPr>
      <xdr:blipFill>
        <a:blip xmlns:r="http://schemas.openxmlformats.org/officeDocument/2006/relationships" r:embed="rId391"/>
        <a:stretch>
          <a:fillRect/>
        </a:stretch>
      </xdr:blipFill>
      <xdr:spPr>
        <a:xfrm>
          <a:off x="9525" y="1425681045"/>
          <a:ext cx="2146935" cy="1781175"/>
        </a:xfrm>
        <a:prstGeom prst="rect">
          <a:avLst/>
        </a:prstGeom>
        <a:noFill/>
        <a:ln w="9525">
          <a:noFill/>
        </a:ln>
      </xdr:spPr>
    </xdr:pic>
    <xdr:clientData/>
  </xdr:twoCellAnchor>
  <xdr:twoCellAnchor editAs="oneCell">
    <xdr:from>
      <xdr:col>0</xdr:col>
      <xdr:colOff>53340</xdr:colOff>
      <xdr:row>788</xdr:row>
      <xdr:rowOff>51435</xdr:rowOff>
    </xdr:from>
    <xdr:to>
      <xdr:col>0</xdr:col>
      <xdr:colOff>2209165</xdr:colOff>
      <xdr:row>788</xdr:row>
      <xdr:rowOff>1784985</xdr:rowOff>
    </xdr:to>
    <xdr:pic>
      <xdr:nvPicPr>
        <xdr:cNvPr id="838" name="图片 837">
          <a:extLst>
            <a:ext uri="{FF2B5EF4-FFF2-40B4-BE49-F238E27FC236}">
              <a16:creationId xmlns:a16="http://schemas.microsoft.com/office/drawing/2014/main" id="{00000000-0008-0000-8800-000046030000}"/>
            </a:ext>
          </a:extLst>
        </xdr:cNvPr>
        <xdr:cNvPicPr>
          <a:picLocks noChangeAspect="1"/>
        </xdr:cNvPicPr>
      </xdr:nvPicPr>
      <xdr:blipFill>
        <a:blip xmlns:r="http://schemas.openxmlformats.org/officeDocument/2006/relationships" r:embed="rId392"/>
        <a:stretch>
          <a:fillRect/>
        </a:stretch>
      </xdr:blipFill>
      <xdr:spPr>
        <a:xfrm>
          <a:off x="53340" y="1427659705"/>
          <a:ext cx="2155825" cy="1733550"/>
        </a:xfrm>
        <a:prstGeom prst="rect">
          <a:avLst/>
        </a:prstGeom>
        <a:noFill/>
        <a:ln w="9525">
          <a:noFill/>
        </a:ln>
      </xdr:spPr>
    </xdr:pic>
    <xdr:clientData/>
  </xdr:twoCellAnchor>
  <xdr:twoCellAnchor editAs="oneCell">
    <xdr:from>
      <xdr:col>0</xdr:col>
      <xdr:colOff>59055</xdr:colOff>
      <xdr:row>789</xdr:row>
      <xdr:rowOff>106045</xdr:rowOff>
    </xdr:from>
    <xdr:to>
      <xdr:col>0</xdr:col>
      <xdr:colOff>2176780</xdr:colOff>
      <xdr:row>789</xdr:row>
      <xdr:rowOff>1868170</xdr:rowOff>
    </xdr:to>
    <xdr:pic>
      <xdr:nvPicPr>
        <xdr:cNvPr id="839" name="图片 838">
          <a:extLst>
            <a:ext uri="{FF2B5EF4-FFF2-40B4-BE49-F238E27FC236}">
              <a16:creationId xmlns:a16="http://schemas.microsoft.com/office/drawing/2014/main" id="{00000000-0008-0000-8800-000047030000}"/>
            </a:ext>
          </a:extLst>
        </xdr:cNvPr>
        <xdr:cNvPicPr>
          <a:picLocks noChangeAspect="1"/>
        </xdr:cNvPicPr>
      </xdr:nvPicPr>
      <xdr:blipFill>
        <a:blip xmlns:r="http://schemas.openxmlformats.org/officeDocument/2006/relationships" r:embed="rId393"/>
        <a:stretch>
          <a:fillRect/>
        </a:stretch>
      </xdr:blipFill>
      <xdr:spPr>
        <a:xfrm>
          <a:off x="59055" y="1429708215"/>
          <a:ext cx="2117725" cy="1762125"/>
        </a:xfrm>
        <a:prstGeom prst="rect">
          <a:avLst/>
        </a:prstGeom>
        <a:noFill/>
        <a:ln w="9525">
          <a:noFill/>
        </a:ln>
      </xdr:spPr>
    </xdr:pic>
    <xdr:clientData/>
  </xdr:twoCellAnchor>
  <xdr:twoCellAnchor editAs="oneCell">
    <xdr:from>
      <xdr:col>0</xdr:col>
      <xdr:colOff>9525</xdr:colOff>
      <xdr:row>790</xdr:row>
      <xdr:rowOff>76200</xdr:rowOff>
    </xdr:from>
    <xdr:to>
      <xdr:col>0</xdr:col>
      <xdr:colOff>2149475</xdr:colOff>
      <xdr:row>790</xdr:row>
      <xdr:rowOff>1809750</xdr:rowOff>
    </xdr:to>
    <xdr:pic>
      <xdr:nvPicPr>
        <xdr:cNvPr id="840" name="图片 839">
          <a:extLst>
            <a:ext uri="{FF2B5EF4-FFF2-40B4-BE49-F238E27FC236}">
              <a16:creationId xmlns:a16="http://schemas.microsoft.com/office/drawing/2014/main" id="{00000000-0008-0000-8800-000048030000}"/>
            </a:ext>
          </a:extLst>
        </xdr:cNvPr>
        <xdr:cNvPicPr>
          <a:picLocks noChangeAspect="1"/>
        </xdr:cNvPicPr>
      </xdr:nvPicPr>
      <xdr:blipFill>
        <a:blip xmlns:r="http://schemas.openxmlformats.org/officeDocument/2006/relationships" r:embed="rId394"/>
        <a:stretch>
          <a:fillRect/>
        </a:stretch>
      </xdr:blipFill>
      <xdr:spPr>
        <a:xfrm>
          <a:off x="9525" y="1431672270"/>
          <a:ext cx="2139950" cy="1733550"/>
        </a:xfrm>
        <a:prstGeom prst="rect">
          <a:avLst/>
        </a:prstGeom>
        <a:noFill/>
        <a:ln w="9525">
          <a:noFill/>
        </a:ln>
      </xdr:spPr>
    </xdr:pic>
    <xdr:clientData/>
  </xdr:twoCellAnchor>
  <xdr:twoCellAnchor editAs="oneCell">
    <xdr:from>
      <xdr:col>0</xdr:col>
      <xdr:colOff>99695</xdr:colOff>
      <xdr:row>791</xdr:row>
      <xdr:rowOff>136525</xdr:rowOff>
    </xdr:from>
    <xdr:to>
      <xdr:col>0</xdr:col>
      <xdr:colOff>2188845</xdr:colOff>
      <xdr:row>791</xdr:row>
      <xdr:rowOff>1832610</xdr:rowOff>
    </xdr:to>
    <xdr:pic>
      <xdr:nvPicPr>
        <xdr:cNvPr id="841" name="图片 840">
          <a:extLst>
            <a:ext uri="{FF2B5EF4-FFF2-40B4-BE49-F238E27FC236}">
              <a16:creationId xmlns:a16="http://schemas.microsoft.com/office/drawing/2014/main" id="{00000000-0008-0000-8800-000049030000}"/>
            </a:ext>
          </a:extLst>
        </xdr:cNvPr>
        <xdr:cNvPicPr>
          <a:picLocks noChangeAspect="1"/>
        </xdr:cNvPicPr>
      </xdr:nvPicPr>
      <xdr:blipFill>
        <a:blip xmlns:r="http://schemas.openxmlformats.org/officeDocument/2006/relationships" r:embed="rId395"/>
        <a:stretch>
          <a:fillRect/>
        </a:stretch>
      </xdr:blipFill>
      <xdr:spPr>
        <a:xfrm>
          <a:off x="99695" y="1433726495"/>
          <a:ext cx="2089150" cy="1696085"/>
        </a:xfrm>
        <a:prstGeom prst="rect">
          <a:avLst/>
        </a:prstGeom>
        <a:noFill/>
        <a:ln w="9525">
          <a:noFill/>
        </a:ln>
      </xdr:spPr>
    </xdr:pic>
    <xdr:clientData/>
  </xdr:twoCellAnchor>
  <xdr:twoCellAnchor editAs="oneCell">
    <xdr:from>
      <xdr:col>0</xdr:col>
      <xdr:colOff>9525</xdr:colOff>
      <xdr:row>792</xdr:row>
      <xdr:rowOff>62230</xdr:rowOff>
    </xdr:from>
    <xdr:to>
      <xdr:col>0</xdr:col>
      <xdr:colOff>2136775</xdr:colOff>
      <xdr:row>792</xdr:row>
      <xdr:rowOff>1824355</xdr:rowOff>
    </xdr:to>
    <xdr:pic>
      <xdr:nvPicPr>
        <xdr:cNvPr id="842" name="图片 841">
          <a:extLst>
            <a:ext uri="{FF2B5EF4-FFF2-40B4-BE49-F238E27FC236}">
              <a16:creationId xmlns:a16="http://schemas.microsoft.com/office/drawing/2014/main" id="{00000000-0008-0000-8800-00004A030000}"/>
            </a:ext>
          </a:extLst>
        </xdr:cNvPr>
        <xdr:cNvPicPr>
          <a:picLocks noChangeAspect="1"/>
        </xdr:cNvPicPr>
      </xdr:nvPicPr>
      <xdr:blipFill>
        <a:blip xmlns:r="http://schemas.openxmlformats.org/officeDocument/2006/relationships" r:embed="rId396"/>
        <a:stretch>
          <a:fillRect/>
        </a:stretch>
      </xdr:blipFill>
      <xdr:spPr>
        <a:xfrm>
          <a:off x="9525" y="1435646100"/>
          <a:ext cx="2127250" cy="1762125"/>
        </a:xfrm>
        <a:prstGeom prst="rect">
          <a:avLst/>
        </a:prstGeom>
        <a:noFill/>
        <a:ln w="9525">
          <a:noFill/>
        </a:ln>
      </xdr:spPr>
    </xdr:pic>
    <xdr:clientData/>
  </xdr:twoCellAnchor>
  <xdr:twoCellAnchor editAs="oneCell">
    <xdr:from>
      <xdr:col>0</xdr:col>
      <xdr:colOff>9525</xdr:colOff>
      <xdr:row>793</xdr:row>
      <xdr:rowOff>73660</xdr:rowOff>
    </xdr:from>
    <xdr:to>
      <xdr:col>0</xdr:col>
      <xdr:colOff>2178050</xdr:colOff>
      <xdr:row>793</xdr:row>
      <xdr:rowOff>1884045</xdr:rowOff>
    </xdr:to>
    <xdr:pic>
      <xdr:nvPicPr>
        <xdr:cNvPr id="843" name="图片 842">
          <a:extLst>
            <a:ext uri="{FF2B5EF4-FFF2-40B4-BE49-F238E27FC236}">
              <a16:creationId xmlns:a16="http://schemas.microsoft.com/office/drawing/2014/main" id="{00000000-0008-0000-8800-00004B030000}"/>
            </a:ext>
          </a:extLst>
        </xdr:cNvPr>
        <xdr:cNvPicPr>
          <a:picLocks noChangeAspect="1"/>
        </xdr:cNvPicPr>
      </xdr:nvPicPr>
      <xdr:blipFill>
        <a:blip xmlns:r="http://schemas.openxmlformats.org/officeDocument/2006/relationships" r:embed="rId397"/>
        <a:stretch>
          <a:fillRect/>
        </a:stretch>
      </xdr:blipFill>
      <xdr:spPr>
        <a:xfrm>
          <a:off x="9525" y="1437651430"/>
          <a:ext cx="2168525" cy="1810385"/>
        </a:xfrm>
        <a:prstGeom prst="rect">
          <a:avLst/>
        </a:prstGeom>
        <a:noFill/>
        <a:ln w="9525">
          <a:noFill/>
        </a:ln>
      </xdr:spPr>
    </xdr:pic>
    <xdr:clientData/>
  </xdr:twoCellAnchor>
  <xdr:twoCellAnchor editAs="oneCell">
    <xdr:from>
      <xdr:col>0</xdr:col>
      <xdr:colOff>73025</xdr:colOff>
      <xdr:row>794</xdr:row>
      <xdr:rowOff>80010</xdr:rowOff>
    </xdr:from>
    <xdr:to>
      <xdr:col>0</xdr:col>
      <xdr:colOff>2114550</xdr:colOff>
      <xdr:row>794</xdr:row>
      <xdr:rowOff>1785620</xdr:rowOff>
    </xdr:to>
    <xdr:pic>
      <xdr:nvPicPr>
        <xdr:cNvPr id="844" name="图片 843">
          <a:extLst>
            <a:ext uri="{FF2B5EF4-FFF2-40B4-BE49-F238E27FC236}">
              <a16:creationId xmlns:a16="http://schemas.microsoft.com/office/drawing/2014/main" id="{00000000-0008-0000-8800-00004C030000}"/>
            </a:ext>
          </a:extLst>
        </xdr:cNvPr>
        <xdr:cNvPicPr>
          <a:picLocks noChangeAspect="1"/>
        </xdr:cNvPicPr>
      </xdr:nvPicPr>
      <xdr:blipFill>
        <a:blip xmlns:r="http://schemas.openxmlformats.org/officeDocument/2006/relationships" r:embed="rId398"/>
        <a:stretch>
          <a:fillRect/>
        </a:stretch>
      </xdr:blipFill>
      <xdr:spPr>
        <a:xfrm>
          <a:off x="73025" y="1439651680"/>
          <a:ext cx="2041525" cy="1705610"/>
        </a:xfrm>
        <a:prstGeom prst="rect">
          <a:avLst/>
        </a:prstGeom>
        <a:noFill/>
        <a:ln w="9525">
          <a:noFill/>
        </a:ln>
      </xdr:spPr>
    </xdr:pic>
    <xdr:clientData/>
  </xdr:twoCellAnchor>
  <xdr:twoCellAnchor editAs="oneCell">
    <xdr:from>
      <xdr:col>0</xdr:col>
      <xdr:colOff>139700</xdr:colOff>
      <xdr:row>795</xdr:row>
      <xdr:rowOff>99060</xdr:rowOff>
    </xdr:from>
    <xdr:to>
      <xdr:col>0</xdr:col>
      <xdr:colOff>2162810</xdr:colOff>
      <xdr:row>795</xdr:row>
      <xdr:rowOff>1756410</xdr:rowOff>
    </xdr:to>
    <xdr:pic>
      <xdr:nvPicPr>
        <xdr:cNvPr id="845" name="图片 844">
          <a:extLst>
            <a:ext uri="{FF2B5EF4-FFF2-40B4-BE49-F238E27FC236}">
              <a16:creationId xmlns:a16="http://schemas.microsoft.com/office/drawing/2014/main" id="{00000000-0008-0000-8800-00004D030000}"/>
            </a:ext>
          </a:extLst>
        </xdr:cNvPr>
        <xdr:cNvPicPr>
          <a:picLocks noChangeAspect="1"/>
        </xdr:cNvPicPr>
      </xdr:nvPicPr>
      <xdr:blipFill>
        <a:blip xmlns:r="http://schemas.openxmlformats.org/officeDocument/2006/relationships" r:embed="rId399"/>
        <a:stretch>
          <a:fillRect/>
        </a:stretch>
      </xdr:blipFill>
      <xdr:spPr>
        <a:xfrm>
          <a:off x="139700" y="1441664630"/>
          <a:ext cx="2023110" cy="1657350"/>
        </a:xfrm>
        <a:prstGeom prst="rect">
          <a:avLst/>
        </a:prstGeom>
        <a:noFill/>
        <a:ln w="9525">
          <a:noFill/>
        </a:ln>
      </xdr:spPr>
    </xdr:pic>
    <xdr:clientData/>
  </xdr:twoCellAnchor>
  <xdr:twoCellAnchor editAs="oneCell">
    <xdr:from>
      <xdr:col>0</xdr:col>
      <xdr:colOff>9525</xdr:colOff>
      <xdr:row>796</xdr:row>
      <xdr:rowOff>64135</xdr:rowOff>
    </xdr:from>
    <xdr:to>
      <xdr:col>0</xdr:col>
      <xdr:colOff>2063750</xdr:colOff>
      <xdr:row>796</xdr:row>
      <xdr:rowOff>1769745</xdr:rowOff>
    </xdr:to>
    <xdr:pic>
      <xdr:nvPicPr>
        <xdr:cNvPr id="846" name="图片 845">
          <a:extLst>
            <a:ext uri="{FF2B5EF4-FFF2-40B4-BE49-F238E27FC236}">
              <a16:creationId xmlns:a16="http://schemas.microsoft.com/office/drawing/2014/main" id="{00000000-0008-0000-8800-00004E030000}"/>
            </a:ext>
          </a:extLst>
        </xdr:cNvPr>
        <xdr:cNvPicPr>
          <a:picLocks noChangeAspect="1"/>
        </xdr:cNvPicPr>
      </xdr:nvPicPr>
      <xdr:blipFill>
        <a:blip xmlns:r="http://schemas.openxmlformats.org/officeDocument/2006/relationships" r:embed="rId400"/>
        <a:stretch>
          <a:fillRect/>
        </a:stretch>
      </xdr:blipFill>
      <xdr:spPr>
        <a:xfrm>
          <a:off x="9525" y="1443623605"/>
          <a:ext cx="2054225" cy="1705610"/>
        </a:xfrm>
        <a:prstGeom prst="rect">
          <a:avLst/>
        </a:prstGeom>
        <a:noFill/>
        <a:ln w="9525">
          <a:noFill/>
        </a:ln>
      </xdr:spPr>
    </xdr:pic>
    <xdr:clientData/>
  </xdr:twoCellAnchor>
  <xdr:twoCellAnchor editAs="oneCell">
    <xdr:from>
      <xdr:col>0</xdr:col>
      <xdr:colOff>139065</xdr:colOff>
      <xdr:row>797</xdr:row>
      <xdr:rowOff>116840</xdr:rowOff>
    </xdr:from>
    <xdr:to>
      <xdr:col>0</xdr:col>
      <xdr:colOff>2132965</xdr:colOff>
      <xdr:row>797</xdr:row>
      <xdr:rowOff>1736090</xdr:rowOff>
    </xdr:to>
    <xdr:pic>
      <xdr:nvPicPr>
        <xdr:cNvPr id="847" name="图片 846">
          <a:extLst>
            <a:ext uri="{FF2B5EF4-FFF2-40B4-BE49-F238E27FC236}">
              <a16:creationId xmlns:a16="http://schemas.microsoft.com/office/drawing/2014/main" id="{00000000-0008-0000-8800-00004F030000}"/>
            </a:ext>
          </a:extLst>
        </xdr:cNvPr>
        <xdr:cNvPicPr>
          <a:picLocks noChangeAspect="1"/>
        </xdr:cNvPicPr>
      </xdr:nvPicPr>
      <xdr:blipFill>
        <a:blip xmlns:r="http://schemas.openxmlformats.org/officeDocument/2006/relationships" r:embed="rId401"/>
        <a:stretch>
          <a:fillRect/>
        </a:stretch>
      </xdr:blipFill>
      <xdr:spPr>
        <a:xfrm>
          <a:off x="139065" y="1445670210"/>
          <a:ext cx="1993900" cy="1619250"/>
        </a:xfrm>
        <a:prstGeom prst="rect">
          <a:avLst/>
        </a:prstGeom>
        <a:noFill/>
        <a:ln w="9525">
          <a:noFill/>
        </a:ln>
      </xdr:spPr>
    </xdr:pic>
    <xdr:clientData/>
  </xdr:twoCellAnchor>
  <xdr:twoCellAnchor editAs="oneCell">
    <xdr:from>
      <xdr:col>0</xdr:col>
      <xdr:colOff>73025</xdr:colOff>
      <xdr:row>799</xdr:row>
      <xdr:rowOff>65405</xdr:rowOff>
    </xdr:from>
    <xdr:to>
      <xdr:col>0</xdr:col>
      <xdr:colOff>2048510</xdr:colOff>
      <xdr:row>799</xdr:row>
      <xdr:rowOff>1846580</xdr:rowOff>
    </xdr:to>
    <xdr:pic>
      <xdr:nvPicPr>
        <xdr:cNvPr id="848" name="图片 847">
          <a:extLst>
            <a:ext uri="{FF2B5EF4-FFF2-40B4-BE49-F238E27FC236}">
              <a16:creationId xmlns:a16="http://schemas.microsoft.com/office/drawing/2014/main" id="{00000000-0008-0000-8800-000050030000}"/>
            </a:ext>
          </a:extLst>
        </xdr:cNvPr>
        <xdr:cNvPicPr>
          <a:picLocks noChangeAspect="1"/>
        </xdr:cNvPicPr>
      </xdr:nvPicPr>
      <xdr:blipFill>
        <a:blip xmlns:r="http://schemas.openxmlformats.org/officeDocument/2006/relationships" r:embed="rId402"/>
        <a:stretch>
          <a:fillRect/>
        </a:stretch>
      </xdr:blipFill>
      <xdr:spPr>
        <a:xfrm>
          <a:off x="73025" y="1449606575"/>
          <a:ext cx="1975485" cy="1781175"/>
        </a:xfrm>
        <a:prstGeom prst="rect">
          <a:avLst/>
        </a:prstGeom>
        <a:noFill/>
        <a:ln w="9525">
          <a:noFill/>
        </a:ln>
      </xdr:spPr>
    </xdr:pic>
    <xdr:clientData/>
  </xdr:twoCellAnchor>
  <xdr:twoCellAnchor editAs="oneCell">
    <xdr:from>
      <xdr:col>0</xdr:col>
      <xdr:colOff>93345</xdr:colOff>
      <xdr:row>798</xdr:row>
      <xdr:rowOff>84455</xdr:rowOff>
    </xdr:from>
    <xdr:to>
      <xdr:col>0</xdr:col>
      <xdr:colOff>2134870</xdr:colOff>
      <xdr:row>798</xdr:row>
      <xdr:rowOff>1713865</xdr:rowOff>
    </xdr:to>
    <xdr:pic>
      <xdr:nvPicPr>
        <xdr:cNvPr id="849" name="图片 848">
          <a:extLst>
            <a:ext uri="{FF2B5EF4-FFF2-40B4-BE49-F238E27FC236}">
              <a16:creationId xmlns:a16="http://schemas.microsoft.com/office/drawing/2014/main" id="{00000000-0008-0000-8800-000051030000}"/>
            </a:ext>
          </a:extLst>
        </xdr:cNvPr>
        <xdr:cNvPicPr>
          <a:picLocks noChangeAspect="1"/>
        </xdr:cNvPicPr>
      </xdr:nvPicPr>
      <xdr:blipFill>
        <a:blip xmlns:r="http://schemas.openxmlformats.org/officeDocument/2006/relationships" r:embed="rId403"/>
        <a:stretch>
          <a:fillRect/>
        </a:stretch>
      </xdr:blipFill>
      <xdr:spPr>
        <a:xfrm>
          <a:off x="93345" y="1447631725"/>
          <a:ext cx="2041525" cy="1629410"/>
        </a:xfrm>
        <a:prstGeom prst="rect">
          <a:avLst/>
        </a:prstGeom>
        <a:noFill/>
        <a:ln w="9525">
          <a:noFill/>
        </a:ln>
      </xdr:spPr>
    </xdr:pic>
    <xdr:clientData/>
  </xdr:twoCellAnchor>
  <xdr:twoCellAnchor editAs="oneCell">
    <xdr:from>
      <xdr:col>0</xdr:col>
      <xdr:colOff>9525</xdr:colOff>
      <xdr:row>800</xdr:row>
      <xdr:rowOff>72390</xdr:rowOff>
    </xdr:from>
    <xdr:to>
      <xdr:col>0</xdr:col>
      <xdr:colOff>2136775</xdr:colOff>
      <xdr:row>800</xdr:row>
      <xdr:rowOff>1815465</xdr:rowOff>
    </xdr:to>
    <xdr:pic>
      <xdr:nvPicPr>
        <xdr:cNvPr id="850" name="图片 849">
          <a:extLst>
            <a:ext uri="{FF2B5EF4-FFF2-40B4-BE49-F238E27FC236}">
              <a16:creationId xmlns:a16="http://schemas.microsoft.com/office/drawing/2014/main" id="{00000000-0008-0000-8800-000052030000}"/>
            </a:ext>
          </a:extLst>
        </xdr:cNvPr>
        <xdr:cNvPicPr>
          <a:picLocks noChangeAspect="1"/>
        </xdr:cNvPicPr>
      </xdr:nvPicPr>
      <xdr:blipFill>
        <a:blip xmlns:r="http://schemas.openxmlformats.org/officeDocument/2006/relationships" r:embed="rId404"/>
        <a:stretch>
          <a:fillRect/>
        </a:stretch>
      </xdr:blipFill>
      <xdr:spPr>
        <a:xfrm>
          <a:off x="9525" y="1451607460"/>
          <a:ext cx="2127250" cy="1743075"/>
        </a:xfrm>
        <a:prstGeom prst="rect">
          <a:avLst/>
        </a:prstGeom>
        <a:noFill/>
        <a:ln w="9525">
          <a:noFill/>
        </a:ln>
      </xdr:spPr>
    </xdr:pic>
    <xdr:clientData/>
  </xdr:twoCellAnchor>
  <xdr:twoCellAnchor editAs="oneCell">
    <xdr:from>
      <xdr:col>0</xdr:col>
      <xdr:colOff>9525</xdr:colOff>
      <xdr:row>801</xdr:row>
      <xdr:rowOff>105410</xdr:rowOff>
    </xdr:from>
    <xdr:to>
      <xdr:col>0</xdr:col>
      <xdr:colOff>2168525</xdr:colOff>
      <xdr:row>801</xdr:row>
      <xdr:rowOff>1925320</xdr:rowOff>
    </xdr:to>
    <xdr:pic>
      <xdr:nvPicPr>
        <xdr:cNvPr id="851" name="图片 850">
          <a:extLst>
            <a:ext uri="{FF2B5EF4-FFF2-40B4-BE49-F238E27FC236}">
              <a16:creationId xmlns:a16="http://schemas.microsoft.com/office/drawing/2014/main" id="{00000000-0008-0000-8800-000053030000}"/>
            </a:ext>
          </a:extLst>
        </xdr:cNvPr>
        <xdr:cNvPicPr>
          <a:picLocks noChangeAspect="1"/>
        </xdr:cNvPicPr>
      </xdr:nvPicPr>
      <xdr:blipFill>
        <a:blip xmlns:r="http://schemas.openxmlformats.org/officeDocument/2006/relationships" r:embed="rId405"/>
        <a:stretch>
          <a:fillRect/>
        </a:stretch>
      </xdr:blipFill>
      <xdr:spPr>
        <a:xfrm>
          <a:off x="9525" y="1453634380"/>
          <a:ext cx="2159000" cy="1819910"/>
        </a:xfrm>
        <a:prstGeom prst="rect">
          <a:avLst/>
        </a:prstGeom>
        <a:noFill/>
        <a:ln w="9525">
          <a:noFill/>
        </a:ln>
      </xdr:spPr>
    </xdr:pic>
    <xdr:clientData/>
  </xdr:twoCellAnchor>
  <xdr:twoCellAnchor editAs="oneCell">
    <xdr:from>
      <xdr:col>0</xdr:col>
      <xdr:colOff>9525</xdr:colOff>
      <xdr:row>802</xdr:row>
      <xdr:rowOff>95885</xdr:rowOff>
    </xdr:from>
    <xdr:to>
      <xdr:col>0</xdr:col>
      <xdr:colOff>2118360</xdr:colOff>
      <xdr:row>802</xdr:row>
      <xdr:rowOff>1906270</xdr:rowOff>
    </xdr:to>
    <xdr:pic>
      <xdr:nvPicPr>
        <xdr:cNvPr id="852" name="图片 851">
          <a:extLst>
            <a:ext uri="{FF2B5EF4-FFF2-40B4-BE49-F238E27FC236}">
              <a16:creationId xmlns:a16="http://schemas.microsoft.com/office/drawing/2014/main" id="{00000000-0008-0000-8800-000054030000}"/>
            </a:ext>
          </a:extLst>
        </xdr:cNvPr>
        <xdr:cNvPicPr>
          <a:picLocks noChangeAspect="1"/>
        </xdr:cNvPicPr>
      </xdr:nvPicPr>
      <xdr:blipFill>
        <a:blip xmlns:r="http://schemas.openxmlformats.org/officeDocument/2006/relationships" r:embed="rId406"/>
        <a:stretch>
          <a:fillRect/>
        </a:stretch>
      </xdr:blipFill>
      <xdr:spPr>
        <a:xfrm>
          <a:off x="9525" y="1455618755"/>
          <a:ext cx="2108835" cy="1810385"/>
        </a:xfrm>
        <a:prstGeom prst="rect">
          <a:avLst/>
        </a:prstGeom>
        <a:noFill/>
        <a:ln w="9525">
          <a:noFill/>
        </a:ln>
      </xdr:spPr>
    </xdr:pic>
    <xdr:clientData/>
  </xdr:twoCellAnchor>
  <xdr:twoCellAnchor editAs="oneCell">
    <xdr:from>
      <xdr:col>0</xdr:col>
      <xdr:colOff>9525</xdr:colOff>
      <xdr:row>803</xdr:row>
      <xdr:rowOff>104140</xdr:rowOff>
    </xdr:from>
    <xdr:to>
      <xdr:col>0</xdr:col>
      <xdr:colOff>2139950</xdr:colOff>
      <xdr:row>803</xdr:row>
      <xdr:rowOff>1809750</xdr:rowOff>
    </xdr:to>
    <xdr:pic>
      <xdr:nvPicPr>
        <xdr:cNvPr id="853" name="图片 852">
          <a:extLst>
            <a:ext uri="{FF2B5EF4-FFF2-40B4-BE49-F238E27FC236}">
              <a16:creationId xmlns:a16="http://schemas.microsoft.com/office/drawing/2014/main" id="{00000000-0008-0000-8800-000055030000}"/>
            </a:ext>
          </a:extLst>
        </xdr:cNvPr>
        <xdr:cNvPicPr>
          <a:picLocks noChangeAspect="1"/>
        </xdr:cNvPicPr>
      </xdr:nvPicPr>
      <xdr:blipFill>
        <a:blip xmlns:r="http://schemas.openxmlformats.org/officeDocument/2006/relationships" r:embed="rId407"/>
        <a:stretch>
          <a:fillRect/>
        </a:stretch>
      </xdr:blipFill>
      <xdr:spPr>
        <a:xfrm>
          <a:off x="9525" y="1457620910"/>
          <a:ext cx="2130425" cy="1705610"/>
        </a:xfrm>
        <a:prstGeom prst="rect">
          <a:avLst/>
        </a:prstGeom>
        <a:noFill/>
        <a:ln w="9525">
          <a:noFill/>
        </a:ln>
      </xdr:spPr>
    </xdr:pic>
    <xdr:clientData/>
  </xdr:twoCellAnchor>
  <xdr:twoCellAnchor editAs="oneCell">
    <xdr:from>
      <xdr:col>0</xdr:col>
      <xdr:colOff>73025</xdr:colOff>
      <xdr:row>804</xdr:row>
      <xdr:rowOff>52705</xdr:rowOff>
    </xdr:from>
    <xdr:to>
      <xdr:col>0</xdr:col>
      <xdr:colOff>2162175</xdr:colOff>
      <xdr:row>804</xdr:row>
      <xdr:rowOff>1777365</xdr:rowOff>
    </xdr:to>
    <xdr:pic>
      <xdr:nvPicPr>
        <xdr:cNvPr id="857" name="图片 856">
          <a:extLst>
            <a:ext uri="{FF2B5EF4-FFF2-40B4-BE49-F238E27FC236}">
              <a16:creationId xmlns:a16="http://schemas.microsoft.com/office/drawing/2014/main" id="{00000000-0008-0000-8800-000059030000}"/>
            </a:ext>
          </a:extLst>
        </xdr:cNvPr>
        <xdr:cNvPicPr>
          <a:picLocks noChangeAspect="1"/>
        </xdr:cNvPicPr>
      </xdr:nvPicPr>
      <xdr:blipFill>
        <a:blip xmlns:r="http://schemas.openxmlformats.org/officeDocument/2006/relationships" r:embed="rId408"/>
        <a:stretch>
          <a:fillRect/>
        </a:stretch>
      </xdr:blipFill>
      <xdr:spPr>
        <a:xfrm>
          <a:off x="73025" y="1459563375"/>
          <a:ext cx="2089150" cy="1724660"/>
        </a:xfrm>
        <a:prstGeom prst="rect">
          <a:avLst/>
        </a:prstGeom>
        <a:noFill/>
        <a:ln w="9525">
          <a:noFill/>
        </a:ln>
      </xdr:spPr>
    </xdr:pic>
    <xdr:clientData/>
  </xdr:twoCellAnchor>
  <xdr:twoCellAnchor editAs="oneCell">
    <xdr:from>
      <xdr:col>0</xdr:col>
      <xdr:colOff>9525</xdr:colOff>
      <xdr:row>805</xdr:row>
      <xdr:rowOff>95885</xdr:rowOff>
    </xdr:from>
    <xdr:to>
      <xdr:col>0</xdr:col>
      <xdr:colOff>2120265</xdr:colOff>
      <xdr:row>805</xdr:row>
      <xdr:rowOff>1801495</xdr:rowOff>
    </xdr:to>
    <xdr:pic>
      <xdr:nvPicPr>
        <xdr:cNvPr id="858" name="图片 857">
          <a:extLst>
            <a:ext uri="{FF2B5EF4-FFF2-40B4-BE49-F238E27FC236}">
              <a16:creationId xmlns:a16="http://schemas.microsoft.com/office/drawing/2014/main" id="{00000000-0008-0000-8800-00005A030000}"/>
            </a:ext>
          </a:extLst>
        </xdr:cNvPr>
        <xdr:cNvPicPr>
          <a:picLocks noChangeAspect="1"/>
        </xdr:cNvPicPr>
      </xdr:nvPicPr>
      <xdr:blipFill>
        <a:blip xmlns:r="http://schemas.openxmlformats.org/officeDocument/2006/relationships" r:embed="rId409"/>
        <a:stretch>
          <a:fillRect/>
        </a:stretch>
      </xdr:blipFill>
      <xdr:spPr>
        <a:xfrm>
          <a:off x="9525" y="1461600455"/>
          <a:ext cx="2110740" cy="1705610"/>
        </a:xfrm>
        <a:prstGeom prst="rect">
          <a:avLst/>
        </a:prstGeom>
        <a:noFill/>
        <a:ln w="9525">
          <a:noFill/>
        </a:ln>
      </xdr:spPr>
    </xdr:pic>
    <xdr:clientData/>
  </xdr:twoCellAnchor>
  <xdr:twoCellAnchor editAs="oneCell">
    <xdr:from>
      <xdr:col>0</xdr:col>
      <xdr:colOff>11430</xdr:colOff>
      <xdr:row>806</xdr:row>
      <xdr:rowOff>60960</xdr:rowOff>
    </xdr:from>
    <xdr:to>
      <xdr:col>0</xdr:col>
      <xdr:colOff>2148840</xdr:colOff>
      <xdr:row>806</xdr:row>
      <xdr:rowOff>1842135</xdr:rowOff>
    </xdr:to>
    <xdr:pic>
      <xdr:nvPicPr>
        <xdr:cNvPr id="859" name="图片 858">
          <a:extLst>
            <a:ext uri="{FF2B5EF4-FFF2-40B4-BE49-F238E27FC236}">
              <a16:creationId xmlns:a16="http://schemas.microsoft.com/office/drawing/2014/main" id="{00000000-0008-0000-8800-00005B030000}"/>
            </a:ext>
          </a:extLst>
        </xdr:cNvPr>
        <xdr:cNvPicPr>
          <a:picLocks noChangeAspect="1"/>
        </xdr:cNvPicPr>
      </xdr:nvPicPr>
      <xdr:blipFill>
        <a:blip xmlns:r="http://schemas.openxmlformats.org/officeDocument/2006/relationships" r:embed="rId410"/>
        <a:stretch>
          <a:fillRect/>
        </a:stretch>
      </xdr:blipFill>
      <xdr:spPr>
        <a:xfrm>
          <a:off x="11430" y="1463559430"/>
          <a:ext cx="2137410" cy="1781175"/>
        </a:xfrm>
        <a:prstGeom prst="rect">
          <a:avLst/>
        </a:prstGeom>
        <a:noFill/>
        <a:ln w="9525">
          <a:noFill/>
        </a:ln>
      </xdr:spPr>
    </xdr:pic>
    <xdr:clientData/>
  </xdr:twoCellAnchor>
  <xdr:twoCellAnchor editAs="oneCell">
    <xdr:from>
      <xdr:col>0</xdr:col>
      <xdr:colOff>9525</xdr:colOff>
      <xdr:row>807</xdr:row>
      <xdr:rowOff>41910</xdr:rowOff>
    </xdr:from>
    <xdr:to>
      <xdr:col>0</xdr:col>
      <xdr:colOff>2158365</xdr:colOff>
      <xdr:row>807</xdr:row>
      <xdr:rowOff>1852295</xdr:rowOff>
    </xdr:to>
    <xdr:pic>
      <xdr:nvPicPr>
        <xdr:cNvPr id="860" name="图片 859">
          <a:extLst>
            <a:ext uri="{FF2B5EF4-FFF2-40B4-BE49-F238E27FC236}">
              <a16:creationId xmlns:a16="http://schemas.microsoft.com/office/drawing/2014/main" id="{00000000-0008-0000-8800-00005C030000}"/>
            </a:ext>
          </a:extLst>
        </xdr:cNvPr>
        <xdr:cNvPicPr>
          <a:picLocks noChangeAspect="1"/>
        </xdr:cNvPicPr>
      </xdr:nvPicPr>
      <xdr:blipFill>
        <a:blip xmlns:r="http://schemas.openxmlformats.org/officeDocument/2006/relationships" r:embed="rId411"/>
        <a:stretch>
          <a:fillRect/>
        </a:stretch>
      </xdr:blipFill>
      <xdr:spPr>
        <a:xfrm>
          <a:off x="9525" y="1465534280"/>
          <a:ext cx="2148840" cy="1810385"/>
        </a:xfrm>
        <a:prstGeom prst="rect">
          <a:avLst/>
        </a:prstGeom>
        <a:noFill/>
        <a:ln w="9525">
          <a:noFill/>
        </a:ln>
      </xdr:spPr>
    </xdr:pic>
    <xdr:clientData/>
  </xdr:twoCellAnchor>
  <xdr:twoCellAnchor editAs="oneCell">
    <xdr:from>
      <xdr:col>0</xdr:col>
      <xdr:colOff>9525</xdr:colOff>
      <xdr:row>808</xdr:row>
      <xdr:rowOff>54610</xdr:rowOff>
    </xdr:from>
    <xdr:to>
      <xdr:col>0</xdr:col>
      <xdr:colOff>2111375</xdr:colOff>
      <xdr:row>808</xdr:row>
      <xdr:rowOff>1884045</xdr:rowOff>
    </xdr:to>
    <xdr:pic>
      <xdr:nvPicPr>
        <xdr:cNvPr id="861" name="图片 860">
          <a:extLst>
            <a:ext uri="{FF2B5EF4-FFF2-40B4-BE49-F238E27FC236}">
              <a16:creationId xmlns:a16="http://schemas.microsoft.com/office/drawing/2014/main" id="{00000000-0008-0000-8800-00005D030000}"/>
            </a:ext>
          </a:extLst>
        </xdr:cNvPr>
        <xdr:cNvPicPr>
          <a:picLocks noChangeAspect="1"/>
        </xdr:cNvPicPr>
      </xdr:nvPicPr>
      <xdr:blipFill>
        <a:blip xmlns:r="http://schemas.openxmlformats.org/officeDocument/2006/relationships" r:embed="rId412"/>
        <a:stretch>
          <a:fillRect/>
        </a:stretch>
      </xdr:blipFill>
      <xdr:spPr>
        <a:xfrm>
          <a:off x="9525" y="1467540880"/>
          <a:ext cx="2101850" cy="1829435"/>
        </a:xfrm>
        <a:prstGeom prst="rect">
          <a:avLst/>
        </a:prstGeom>
        <a:noFill/>
        <a:ln w="9525">
          <a:noFill/>
        </a:ln>
      </xdr:spPr>
    </xdr:pic>
    <xdr:clientData/>
  </xdr:twoCellAnchor>
  <xdr:twoCellAnchor editAs="oneCell">
    <xdr:from>
      <xdr:col>0</xdr:col>
      <xdr:colOff>47625</xdr:colOff>
      <xdr:row>809</xdr:row>
      <xdr:rowOff>88900</xdr:rowOff>
    </xdr:from>
    <xdr:to>
      <xdr:col>0</xdr:col>
      <xdr:colOff>2127250</xdr:colOff>
      <xdr:row>809</xdr:row>
      <xdr:rowOff>1899285</xdr:rowOff>
    </xdr:to>
    <xdr:pic>
      <xdr:nvPicPr>
        <xdr:cNvPr id="862" name="图片 861">
          <a:extLst>
            <a:ext uri="{FF2B5EF4-FFF2-40B4-BE49-F238E27FC236}">
              <a16:creationId xmlns:a16="http://schemas.microsoft.com/office/drawing/2014/main" id="{00000000-0008-0000-8800-00005E030000}"/>
            </a:ext>
          </a:extLst>
        </xdr:cNvPr>
        <xdr:cNvPicPr>
          <a:picLocks noChangeAspect="1"/>
        </xdr:cNvPicPr>
      </xdr:nvPicPr>
      <xdr:blipFill>
        <a:blip xmlns:r="http://schemas.openxmlformats.org/officeDocument/2006/relationships" r:embed="rId413"/>
        <a:stretch>
          <a:fillRect/>
        </a:stretch>
      </xdr:blipFill>
      <xdr:spPr>
        <a:xfrm>
          <a:off x="47625" y="1469569070"/>
          <a:ext cx="2079625" cy="1810385"/>
        </a:xfrm>
        <a:prstGeom prst="rect">
          <a:avLst/>
        </a:prstGeom>
        <a:noFill/>
        <a:ln w="9525">
          <a:noFill/>
        </a:ln>
      </xdr:spPr>
    </xdr:pic>
    <xdr:clientData/>
  </xdr:twoCellAnchor>
  <xdr:twoCellAnchor editAs="oneCell">
    <xdr:from>
      <xdr:col>0</xdr:col>
      <xdr:colOff>193675</xdr:colOff>
      <xdr:row>810</xdr:row>
      <xdr:rowOff>83185</xdr:rowOff>
    </xdr:from>
    <xdr:to>
      <xdr:col>0</xdr:col>
      <xdr:colOff>2169160</xdr:colOff>
      <xdr:row>810</xdr:row>
      <xdr:rowOff>1903095</xdr:rowOff>
    </xdr:to>
    <xdr:pic>
      <xdr:nvPicPr>
        <xdr:cNvPr id="871" name="图片 870">
          <a:extLst>
            <a:ext uri="{FF2B5EF4-FFF2-40B4-BE49-F238E27FC236}">
              <a16:creationId xmlns:a16="http://schemas.microsoft.com/office/drawing/2014/main" id="{00000000-0008-0000-8800-000067030000}"/>
            </a:ext>
          </a:extLst>
        </xdr:cNvPr>
        <xdr:cNvPicPr>
          <a:picLocks noChangeAspect="1"/>
        </xdr:cNvPicPr>
      </xdr:nvPicPr>
      <xdr:blipFill>
        <a:blip xmlns:r="http://schemas.openxmlformats.org/officeDocument/2006/relationships" r:embed="rId414"/>
        <a:stretch>
          <a:fillRect/>
        </a:stretch>
      </xdr:blipFill>
      <xdr:spPr>
        <a:xfrm>
          <a:off x="193675" y="1471557255"/>
          <a:ext cx="1975485" cy="1819910"/>
        </a:xfrm>
        <a:prstGeom prst="rect">
          <a:avLst/>
        </a:prstGeom>
        <a:noFill/>
        <a:ln w="9525">
          <a:noFill/>
        </a:ln>
      </xdr:spPr>
    </xdr:pic>
    <xdr:clientData/>
  </xdr:twoCellAnchor>
  <xdr:twoCellAnchor editAs="oneCell">
    <xdr:from>
      <xdr:col>0</xdr:col>
      <xdr:colOff>57150</xdr:colOff>
      <xdr:row>811</xdr:row>
      <xdr:rowOff>348615</xdr:rowOff>
    </xdr:from>
    <xdr:to>
      <xdr:col>0</xdr:col>
      <xdr:colOff>2184400</xdr:colOff>
      <xdr:row>811</xdr:row>
      <xdr:rowOff>1695450</xdr:rowOff>
    </xdr:to>
    <xdr:pic>
      <xdr:nvPicPr>
        <xdr:cNvPr id="872" name="图片 871">
          <a:extLst>
            <a:ext uri="{FF2B5EF4-FFF2-40B4-BE49-F238E27FC236}">
              <a16:creationId xmlns:a16="http://schemas.microsoft.com/office/drawing/2014/main" id="{00000000-0008-0000-8800-000068030000}"/>
            </a:ext>
          </a:extLst>
        </xdr:cNvPr>
        <xdr:cNvPicPr>
          <a:picLocks noChangeAspect="1"/>
        </xdr:cNvPicPr>
      </xdr:nvPicPr>
      <xdr:blipFill>
        <a:blip xmlns:r="http://schemas.openxmlformats.org/officeDocument/2006/relationships" r:embed="rId415"/>
        <a:stretch>
          <a:fillRect/>
        </a:stretch>
      </xdr:blipFill>
      <xdr:spPr>
        <a:xfrm>
          <a:off x="57150" y="1473816585"/>
          <a:ext cx="2127250" cy="1346835"/>
        </a:xfrm>
        <a:prstGeom prst="rect">
          <a:avLst/>
        </a:prstGeom>
        <a:noFill/>
        <a:ln w="9525">
          <a:noFill/>
        </a:ln>
      </xdr:spPr>
    </xdr:pic>
    <xdr:clientData/>
  </xdr:twoCellAnchor>
  <xdr:twoCellAnchor editAs="oneCell">
    <xdr:from>
      <xdr:col>0</xdr:col>
      <xdr:colOff>160020</xdr:colOff>
      <xdr:row>812</xdr:row>
      <xdr:rowOff>85725</xdr:rowOff>
    </xdr:from>
    <xdr:to>
      <xdr:col>0</xdr:col>
      <xdr:colOff>2049780</xdr:colOff>
      <xdr:row>812</xdr:row>
      <xdr:rowOff>1847850</xdr:rowOff>
    </xdr:to>
    <xdr:pic>
      <xdr:nvPicPr>
        <xdr:cNvPr id="934" name="图片 933" descr="1678345478951">
          <a:extLst>
            <a:ext uri="{FF2B5EF4-FFF2-40B4-BE49-F238E27FC236}">
              <a16:creationId xmlns:a16="http://schemas.microsoft.com/office/drawing/2014/main" id="{00000000-0008-0000-8800-0000A6030000}"/>
            </a:ext>
          </a:extLst>
        </xdr:cNvPr>
        <xdr:cNvPicPr>
          <a:picLocks noChangeAspect="1"/>
        </xdr:cNvPicPr>
      </xdr:nvPicPr>
      <xdr:blipFill>
        <a:blip xmlns:r="http://schemas.openxmlformats.org/officeDocument/2006/relationships" r:embed="rId416"/>
        <a:stretch>
          <a:fillRect/>
        </a:stretch>
      </xdr:blipFill>
      <xdr:spPr>
        <a:xfrm>
          <a:off x="160020" y="1475547595"/>
          <a:ext cx="1889760" cy="1762125"/>
        </a:xfrm>
        <a:prstGeom prst="rect">
          <a:avLst/>
        </a:prstGeom>
      </xdr:spPr>
    </xdr:pic>
    <xdr:clientData/>
  </xdr:twoCellAnchor>
  <xdr:twoCellAnchor editAs="oneCell">
    <xdr:from>
      <xdr:col>0</xdr:col>
      <xdr:colOff>9525</xdr:colOff>
      <xdr:row>813</xdr:row>
      <xdr:rowOff>109855</xdr:rowOff>
    </xdr:from>
    <xdr:to>
      <xdr:col>0</xdr:col>
      <xdr:colOff>2136775</xdr:colOff>
      <xdr:row>813</xdr:row>
      <xdr:rowOff>1929765</xdr:rowOff>
    </xdr:to>
    <xdr:pic>
      <xdr:nvPicPr>
        <xdr:cNvPr id="935" name="图片 934">
          <a:extLst>
            <a:ext uri="{FF2B5EF4-FFF2-40B4-BE49-F238E27FC236}">
              <a16:creationId xmlns:a16="http://schemas.microsoft.com/office/drawing/2014/main" id="{00000000-0008-0000-8800-0000A7030000}"/>
            </a:ext>
          </a:extLst>
        </xdr:cNvPr>
        <xdr:cNvPicPr>
          <a:picLocks noChangeAspect="1"/>
        </xdr:cNvPicPr>
      </xdr:nvPicPr>
      <xdr:blipFill>
        <a:blip xmlns:r="http://schemas.openxmlformats.org/officeDocument/2006/relationships" r:embed="rId417"/>
        <a:stretch>
          <a:fillRect/>
        </a:stretch>
      </xdr:blipFill>
      <xdr:spPr>
        <a:xfrm>
          <a:off x="9525" y="1477565625"/>
          <a:ext cx="2127250" cy="1819910"/>
        </a:xfrm>
        <a:prstGeom prst="rect">
          <a:avLst/>
        </a:prstGeom>
        <a:noFill/>
        <a:ln w="9525">
          <a:noFill/>
        </a:ln>
      </xdr:spPr>
    </xdr:pic>
    <xdr:clientData/>
  </xdr:twoCellAnchor>
  <xdr:twoCellAnchor editAs="oneCell">
    <xdr:from>
      <xdr:col>0</xdr:col>
      <xdr:colOff>9525</xdr:colOff>
      <xdr:row>814</xdr:row>
      <xdr:rowOff>41910</xdr:rowOff>
    </xdr:from>
    <xdr:to>
      <xdr:col>0</xdr:col>
      <xdr:colOff>2146935</xdr:colOff>
      <xdr:row>814</xdr:row>
      <xdr:rowOff>1880870</xdr:rowOff>
    </xdr:to>
    <xdr:pic>
      <xdr:nvPicPr>
        <xdr:cNvPr id="936" name="图片 935">
          <a:extLst>
            <a:ext uri="{FF2B5EF4-FFF2-40B4-BE49-F238E27FC236}">
              <a16:creationId xmlns:a16="http://schemas.microsoft.com/office/drawing/2014/main" id="{00000000-0008-0000-8800-0000A8030000}"/>
            </a:ext>
          </a:extLst>
        </xdr:cNvPr>
        <xdr:cNvPicPr>
          <a:picLocks noChangeAspect="1"/>
        </xdr:cNvPicPr>
      </xdr:nvPicPr>
      <xdr:blipFill>
        <a:blip xmlns:r="http://schemas.openxmlformats.org/officeDocument/2006/relationships" r:embed="rId418"/>
        <a:stretch>
          <a:fillRect/>
        </a:stretch>
      </xdr:blipFill>
      <xdr:spPr>
        <a:xfrm>
          <a:off x="9525" y="1479491580"/>
          <a:ext cx="2137410" cy="1838960"/>
        </a:xfrm>
        <a:prstGeom prst="rect">
          <a:avLst/>
        </a:prstGeom>
        <a:noFill/>
        <a:ln w="9525">
          <a:noFill/>
        </a:ln>
      </xdr:spPr>
    </xdr:pic>
    <xdr:clientData/>
  </xdr:twoCellAnchor>
  <xdr:twoCellAnchor editAs="oneCell">
    <xdr:from>
      <xdr:col>0</xdr:col>
      <xdr:colOff>9525</xdr:colOff>
      <xdr:row>815</xdr:row>
      <xdr:rowOff>40640</xdr:rowOff>
    </xdr:from>
    <xdr:to>
      <xdr:col>0</xdr:col>
      <xdr:colOff>2174875</xdr:colOff>
      <xdr:row>815</xdr:row>
      <xdr:rowOff>1831340</xdr:rowOff>
    </xdr:to>
    <xdr:pic>
      <xdr:nvPicPr>
        <xdr:cNvPr id="937" name="图片 936">
          <a:extLst>
            <a:ext uri="{FF2B5EF4-FFF2-40B4-BE49-F238E27FC236}">
              <a16:creationId xmlns:a16="http://schemas.microsoft.com/office/drawing/2014/main" id="{00000000-0008-0000-8800-0000A9030000}"/>
            </a:ext>
          </a:extLst>
        </xdr:cNvPr>
        <xdr:cNvPicPr>
          <a:picLocks noChangeAspect="1"/>
        </xdr:cNvPicPr>
      </xdr:nvPicPr>
      <xdr:blipFill>
        <a:blip xmlns:r="http://schemas.openxmlformats.org/officeDocument/2006/relationships" r:embed="rId419"/>
        <a:stretch>
          <a:fillRect/>
        </a:stretch>
      </xdr:blipFill>
      <xdr:spPr>
        <a:xfrm>
          <a:off x="9525" y="1481484210"/>
          <a:ext cx="2165350" cy="1790700"/>
        </a:xfrm>
        <a:prstGeom prst="rect">
          <a:avLst/>
        </a:prstGeom>
        <a:noFill/>
        <a:ln w="9525">
          <a:noFill/>
        </a:ln>
      </xdr:spPr>
    </xdr:pic>
    <xdr:clientData/>
  </xdr:twoCellAnchor>
  <xdr:twoCellAnchor editAs="oneCell">
    <xdr:from>
      <xdr:col>0</xdr:col>
      <xdr:colOff>210185</xdr:colOff>
      <xdr:row>816</xdr:row>
      <xdr:rowOff>31115</xdr:rowOff>
    </xdr:from>
    <xdr:to>
      <xdr:col>0</xdr:col>
      <xdr:colOff>2118360</xdr:colOff>
      <xdr:row>816</xdr:row>
      <xdr:rowOff>1936115</xdr:rowOff>
    </xdr:to>
    <xdr:pic>
      <xdr:nvPicPr>
        <xdr:cNvPr id="938" name="图片 937">
          <a:extLst>
            <a:ext uri="{FF2B5EF4-FFF2-40B4-BE49-F238E27FC236}">
              <a16:creationId xmlns:a16="http://schemas.microsoft.com/office/drawing/2014/main" id="{00000000-0008-0000-8800-0000AA030000}"/>
            </a:ext>
          </a:extLst>
        </xdr:cNvPr>
        <xdr:cNvPicPr>
          <a:picLocks noChangeAspect="1"/>
        </xdr:cNvPicPr>
      </xdr:nvPicPr>
      <xdr:blipFill>
        <a:blip xmlns:r="http://schemas.openxmlformats.org/officeDocument/2006/relationships" r:embed="rId420"/>
        <a:stretch>
          <a:fillRect/>
        </a:stretch>
      </xdr:blipFill>
      <xdr:spPr>
        <a:xfrm>
          <a:off x="210185" y="1483468585"/>
          <a:ext cx="1908175" cy="1905000"/>
        </a:xfrm>
        <a:prstGeom prst="rect">
          <a:avLst/>
        </a:prstGeom>
        <a:noFill/>
        <a:ln w="9525">
          <a:noFill/>
        </a:ln>
      </xdr:spPr>
    </xdr:pic>
    <xdr:clientData/>
  </xdr:twoCellAnchor>
  <xdr:twoCellAnchor editAs="oneCell">
    <xdr:from>
      <xdr:col>0</xdr:col>
      <xdr:colOff>215900</xdr:colOff>
      <xdr:row>817</xdr:row>
      <xdr:rowOff>53975</xdr:rowOff>
    </xdr:from>
    <xdr:to>
      <xdr:col>0</xdr:col>
      <xdr:colOff>2067560</xdr:colOff>
      <xdr:row>817</xdr:row>
      <xdr:rowOff>1920875</xdr:rowOff>
    </xdr:to>
    <xdr:pic>
      <xdr:nvPicPr>
        <xdr:cNvPr id="939" name="图片 938">
          <a:extLst>
            <a:ext uri="{FF2B5EF4-FFF2-40B4-BE49-F238E27FC236}">
              <a16:creationId xmlns:a16="http://schemas.microsoft.com/office/drawing/2014/main" id="{00000000-0008-0000-8800-0000AB030000}"/>
            </a:ext>
          </a:extLst>
        </xdr:cNvPr>
        <xdr:cNvPicPr>
          <a:picLocks noChangeAspect="1"/>
        </xdr:cNvPicPr>
      </xdr:nvPicPr>
      <xdr:blipFill>
        <a:blip xmlns:r="http://schemas.openxmlformats.org/officeDocument/2006/relationships" r:embed="rId421"/>
        <a:stretch>
          <a:fillRect/>
        </a:stretch>
      </xdr:blipFill>
      <xdr:spPr>
        <a:xfrm>
          <a:off x="215900" y="1485485345"/>
          <a:ext cx="1851660" cy="1866900"/>
        </a:xfrm>
        <a:prstGeom prst="rect">
          <a:avLst/>
        </a:prstGeom>
        <a:noFill/>
        <a:ln w="9525">
          <a:noFill/>
        </a:ln>
      </xdr:spPr>
    </xdr:pic>
    <xdr:clientData/>
  </xdr:twoCellAnchor>
  <xdr:twoCellAnchor editAs="oneCell">
    <xdr:from>
      <xdr:col>0</xdr:col>
      <xdr:colOff>9525</xdr:colOff>
      <xdr:row>819</xdr:row>
      <xdr:rowOff>104775</xdr:rowOff>
    </xdr:from>
    <xdr:to>
      <xdr:col>0</xdr:col>
      <xdr:colOff>2196465</xdr:colOff>
      <xdr:row>819</xdr:row>
      <xdr:rowOff>1905635</xdr:rowOff>
    </xdr:to>
    <xdr:pic>
      <xdr:nvPicPr>
        <xdr:cNvPr id="940" name="图片 939">
          <a:extLst>
            <a:ext uri="{FF2B5EF4-FFF2-40B4-BE49-F238E27FC236}">
              <a16:creationId xmlns:a16="http://schemas.microsoft.com/office/drawing/2014/main" id="{00000000-0008-0000-8800-0000AC030000}"/>
            </a:ext>
          </a:extLst>
        </xdr:cNvPr>
        <xdr:cNvPicPr>
          <a:picLocks noChangeAspect="1"/>
        </xdr:cNvPicPr>
      </xdr:nvPicPr>
      <xdr:blipFill>
        <a:blip xmlns:r="http://schemas.openxmlformats.org/officeDocument/2006/relationships" r:embed="rId422"/>
        <a:stretch>
          <a:fillRect/>
        </a:stretch>
      </xdr:blipFill>
      <xdr:spPr>
        <a:xfrm>
          <a:off x="9525" y="1489523945"/>
          <a:ext cx="2186940" cy="1800860"/>
        </a:xfrm>
        <a:prstGeom prst="rect">
          <a:avLst/>
        </a:prstGeom>
        <a:noFill/>
        <a:ln w="9525">
          <a:noFill/>
        </a:ln>
      </xdr:spPr>
    </xdr:pic>
    <xdr:clientData/>
  </xdr:twoCellAnchor>
  <xdr:twoCellAnchor editAs="oneCell">
    <xdr:from>
      <xdr:col>0</xdr:col>
      <xdr:colOff>9525</xdr:colOff>
      <xdr:row>820</xdr:row>
      <xdr:rowOff>75565</xdr:rowOff>
    </xdr:from>
    <xdr:to>
      <xdr:col>0</xdr:col>
      <xdr:colOff>2174875</xdr:colOff>
      <xdr:row>820</xdr:row>
      <xdr:rowOff>1837690</xdr:rowOff>
    </xdr:to>
    <xdr:pic>
      <xdr:nvPicPr>
        <xdr:cNvPr id="941" name="图片 940">
          <a:extLst>
            <a:ext uri="{FF2B5EF4-FFF2-40B4-BE49-F238E27FC236}">
              <a16:creationId xmlns:a16="http://schemas.microsoft.com/office/drawing/2014/main" id="{00000000-0008-0000-8800-0000AD030000}"/>
            </a:ext>
          </a:extLst>
        </xdr:cNvPr>
        <xdr:cNvPicPr>
          <a:picLocks noChangeAspect="1"/>
        </xdr:cNvPicPr>
      </xdr:nvPicPr>
      <xdr:blipFill>
        <a:blip xmlns:r="http://schemas.openxmlformats.org/officeDocument/2006/relationships" r:embed="rId423"/>
        <a:stretch>
          <a:fillRect/>
        </a:stretch>
      </xdr:blipFill>
      <xdr:spPr>
        <a:xfrm>
          <a:off x="9525" y="1491488635"/>
          <a:ext cx="2165350" cy="1762125"/>
        </a:xfrm>
        <a:prstGeom prst="rect">
          <a:avLst/>
        </a:prstGeom>
        <a:noFill/>
        <a:ln w="9525">
          <a:noFill/>
        </a:ln>
      </xdr:spPr>
    </xdr:pic>
    <xdr:clientData/>
  </xdr:twoCellAnchor>
  <xdr:twoCellAnchor editAs="oneCell">
    <xdr:from>
      <xdr:col>0</xdr:col>
      <xdr:colOff>49530</xdr:colOff>
      <xdr:row>818</xdr:row>
      <xdr:rowOff>62230</xdr:rowOff>
    </xdr:from>
    <xdr:to>
      <xdr:col>0</xdr:col>
      <xdr:colOff>2167255</xdr:colOff>
      <xdr:row>818</xdr:row>
      <xdr:rowOff>1929130</xdr:rowOff>
    </xdr:to>
    <xdr:pic>
      <xdr:nvPicPr>
        <xdr:cNvPr id="942" name="图片 941">
          <a:extLst>
            <a:ext uri="{FF2B5EF4-FFF2-40B4-BE49-F238E27FC236}">
              <a16:creationId xmlns:a16="http://schemas.microsoft.com/office/drawing/2014/main" id="{00000000-0008-0000-8800-0000AE030000}"/>
            </a:ext>
          </a:extLst>
        </xdr:cNvPr>
        <xdr:cNvPicPr>
          <a:picLocks noChangeAspect="1"/>
        </xdr:cNvPicPr>
      </xdr:nvPicPr>
      <xdr:blipFill>
        <a:blip xmlns:r="http://schemas.openxmlformats.org/officeDocument/2006/relationships" r:embed="rId424"/>
        <a:stretch>
          <a:fillRect/>
        </a:stretch>
      </xdr:blipFill>
      <xdr:spPr>
        <a:xfrm>
          <a:off x="49530" y="1487487500"/>
          <a:ext cx="2117725" cy="1866900"/>
        </a:xfrm>
        <a:prstGeom prst="rect">
          <a:avLst/>
        </a:prstGeom>
        <a:noFill/>
        <a:ln w="9525">
          <a:noFill/>
        </a:ln>
      </xdr:spPr>
    </xdr:pic>
    <xdr:clientData/>
  </xdr:twoCellAnchor>
  <xdr:twoCellAnchor editAs="oneCell">
    <xdr:from>
      <xdr:col>0</xdr:col>
      <xdr:colOff>38100</xdr:colOff>
      <xdr:row>823</xdr:row>
      <xdr:rowOff>127000</xdr:rowOff>
    </xdr:from>
    <xdr:to>
      <xdr:col>0</xdr:col>
      <xdr:colOff>2182495</xdr:colOff>
      <xdr:row>823</xdr:row>
      <xdr:rowOff>1904365</xdr:rowOff>
    </xdr:to>
    <xdr:pic>
      <xdr:nvPicPr>
        <xdr:cNvPr id="1007" name="图片 1006">
          <a:extLst>
            <a:ext uri="{FF2B5EF4-FFF2-40B4-BE49-F238E27FC236}">
              <a16:creationId xmlns:a16="http://schemas.microsoft.com/office/drawing/2014/main" id="{00000000-0008-0000-8800-0000EF030000}"/>
            </a:ext>
          </a:extLst>
        </xdr:cNvPr>
        <xdr:cNvPicPr>
          <a:picLocks noChangeAspect="1"/>
        </xdr:cNvPicPr>
      </xdr:nvPicPr>
      <xdr:blipFill>
        <a:blip xmlns:r="http://schemas.openxmlformats.org/officeDocument/2006/relationships" r:embed="rId425"/>
        <a:stretch>
          <a:fillRect/>
        </a:stretch>
      </xdr:blipFill>
      <xdr:spPr>
        <a:xfrm>
          <a:off x="38100" y="1497521770"/>
          <a:ext cx="2144395" cy="1777365"/>
        </a:xfrm>
        <a:prstGeom prst="rect">
          <a:avLst/>
        </a:prstGeom>
        <a:noFill/>
        <a:ln w="9525">
          <a:noFill/>
        </a:ln>
      </xdr:spPr>
    </xdr:pic>
    <xdr:clientData/>
  </xdr:twoCellAnchor>
  <xdr:twoCellAnchor editAs="oneCell">
    <xdr:from>
      <xdr:col>0</xdr:col>
      <xdr:colOff>9525</xdr:colOff>
      <xdr:row>824</xdr:row>
      <xdr:rowOff>125095</xdr:rowOff>
    </xdr:from>
    <xdr:to>
      <xdr:col>0</xdr:col>
      <xdr:colOff>2189480</xdr:colOff>
      <xdr:row>824</xdr:row>
      <xdr:rowOff>1988185</xdr:rowOff>
    </xdr:to>
    <xdr:pic>
      <xdr:nvPicPr>
        <xdr:cNvPr id="1008" name="图片 1007">
          <a:extLst>
            <a:ext uri="{FF2B5EF4-FFF2-40B4-BE49-F238E27FC236}">
              <a16:creationId xmlns:a16="http://schemas.microsoft.com/office/drawing/2014/main" id="{00000000-0008-0000-8800-0000F0030000}"/>
            </a:ext>
          </a:extLst>
        </xdr:cNvPr>
        <xdr:cNvPicPr>
          <a:picLocks noChangeAspect="1"/>
        </xdr:cNvPicPr>
      </xdr:nvPicPr>
      <xdr:blipFill>
        <a:blip xmlns:r="http://schemas.openxmlformats.org/officeDocument/2006/relationships" r:embed="rId426"/>
        <a:stretch>
          <a:fillRect/>
        </a:stretch>
      </xdr:blipFill>
      <xdr:spPr>
        <a:xfrm>
          <a:off x="9525" y="1499513765"/>
          <a:ext cx="2179955" cy="1863090"/>
        </a:xfrm>
        <a:prstGeom prst="rect">
          <a:avLst/>
        </a:prstGeom>
        <a:noFill/>
        <a:ln w="9525">
          <a:noFill/>
        </a:ln>
      </xdr:spPr>
    </xdr:pic>
    <xdr:clientData/>
  </xdr:twoCellAnchor>
  <xdr:twoCellAnchor editAs="oneCell">
    <xdr:from>
      <xdr:col>0</xdr:col>
      <xdr:colOff>168275</xdr:colOff>
      <xdr:row>826</xdr:row>
      <xdr:rowOff>60325</xdr:rowOff>
    </xdr:from>
    <xdr:to>
      <xdr:col>0</xdr:col>
      <xdr:colOff>2079625</xdr:colOff>
      <xdr:row>826</xdr:row>
      <xdr:rowOff>1906905</xdr:rowOff>
    </xdr:to>
    <xdr:pic>
      <xdr:nvPicPr>
        <xdr:cNvPr id="1054" name="图片 1053">
          <a:extLst>
            <a:ext uri="{FF2B5EF4-FFF2-40B4-BE49-F238E27FC236}">
              <a16:creationId xmlns:a16="http://schemas.microsoft.com/office/drawing/2014/main" id="{00000000-0008-0000-8800-00001E040000}"/>
            </a:ext>
          </a:extLst>
        </xdr:cNvPr>
        <xdr:cNvPicPr>
          <a:picLocks noChangeAspect="1"/>
        </xdr:cNvPicPr>
      </xdr:nvPicPr>
      <xdr:blipFill>
        <a:blip xmlns:r="http://schemas.openxmlformats.org/officeDocument/2006/relationships" r:embed="rId427"/>
        <a:stretch>
          <a:fillRect/>
        </a:stretch>
      </xdr:blipFill>
      <xdr:spPr>
        <a:xfrm>
          <a:off x="168275" y="1503436795"/>
          <a:ext cx="1911350" cy="1846580"/>
        </a:xfrm>
        <a:prstGeom prst="rect">
          <a:avLst/>
        </a:prstGeom>
        <a:noFill/>
        <a:ln w="9525">
          <a:noFill/>
        </a:ln>
      </xdr:spPr>
    </xdr:pic>
    <xdr:clientData/>
  </xdr:twoCellAnchor>
  <xdr:twoCellAnchor editAs="oneCell">
    <xdr:from>
      <xdr:col>0</xdr:col>
      <xdr:colOff>20320</xdr:colOff>
      <xdr:row>827</xdr:row>
      <xdr:rowOff>77470</xdr:rowOff>
    </xdr:from>
    <xdr:to>
      <xdr:col>0</xdr:col>
      <xdr:colOff>2147570</xdr:colOff>
      <xdr:row>827</xdr:row>
      <xdr:rowOff>1871345</xdr:rowOff>
    </xdr:to>
    <xdr:pic>
      <xdr:nvPicPr>
        <xdr:cNvPr id="1055" name="图片 1054">
          <a:extLst>
            <a:ext uri="{FF2B5EF4-FFF2-40B4-BE49-F238E27FC236}">
              <a16:creationId xmlns:a16="http://schemas.microsoft.com/office/drawing/2014/main" id="{00000000-0008-0000-8800-00001F040000}"/>
            </a:ext>
          </a:extLst>
        </xdr:cNvPr>
        <xdr:cNvPicPr>
          <a:picLocks noChangeAspect="1"/>
        </xdr:cNvPicPr>
      </xdr:nvPicPr>
      <xdr:blipFill>
        <a:blip xmlns:r="http://schemas.openxmlformats.org/officeDocument/2006/relationships" r:embed="rId428"/>
        <a:stretch>
          <a:fillRect/>
        </a:stretch>
      </xdr:blipFill>
      <xdr:spPr>
        <a:xfrm>
          <a:off x="20320" y="1505447840"/>
          <a:ext cx="2127250" cy="1793875"/>
        </a:xfrm>
        <a:prstGeom prst="rect">
          <a:avLst/>
        </a:prstGeom>
        <a:noFill/>
        <a:ln w="9525">
          <a:noFill/>
        </a:ln>
      </xdr:spPr>
    </xdr:pic>
    <xdr:clientData/>
  </xdr:twoCellAnchor>
  <xdr:twoCellAnchor editAs="oneCell">
    <xdr:from>
      <xdr:col>0</xdr:col>
      <xdr:colOff>31115</xdr:colOff>
      <xdr:row>828</xdr:row>
      <xdr:rowOff>56515</xdr:rowOff>
    </xdr:from>
    <xdr:to>
      <xdr:col>0</xdr:col>
      <xdr:colOff>2106295</xdr:colOff>
      <xdr:row>828</xdr:row>
      <xdr:rowOff>1903095</xdr:rowOff>
    </xdr:to>
    <xdr:pic>
      <xdr:nvPicPr>
        <xdr:cNvPr id="1056" name="图片 1055">
          <a:extLst>
            <a:ext uri="{FF2B5EF4-FFF2-40B4-BE49-F238E27FC236}">
              <a16:creationId xmlns:a16="http://schemas.microsoft.com/office/drawing/2014/main" id="{00000000-0008-0000-8800-000020040000}"/>
            </a:ext>
          </a:extLst>
        </xdr:cNvPr>
        <xdr:cNvPicPr>
          <a:picLocks noChangeAspect="1"/>
        </xdr:cNvPicPr>
      </xdr:nvPicPr>
      <xdr:blipFill>
        <a:blip xmlns:r="http://schemas.openxmlformats.org/officeDocument/2006/relationships" r:embed="rId429"/>
        <a:stretch>
          <a:fillRect/>
        </a:stretch>
      </xdr:blipFill>
      <xdr:spPr>
        <a:xfrm>
          <a:off x="31115" y="1507420785"/>
          <a:ext cx="2075180" cy="1846580"/>
        </a:xfrm>
        <a:prstGeom prst="rect">
          <a:avLst/>
        </a:prstGeom>
        <a:noFill/>
        <a:ln w="9525">
          <a:noFill/>
        </a:ln>
      </xdr:spPr>
    </xdr:pic>
    <xdr:clientData/>
  </xdr:twoCellAnchor>
  <xdr:twoCellAnchor editAs="oneCell">
    <xdr:from>
      <xdr:col>0</xdr:col>
      <xdr:colOff>39370</xdr:colOff>
      <xdr:row>829</xdr:row>
      <xdr:rowOff>67310</xdr:rowOff>
    </xdr:from>
    <xdr:to>
      <xdr:col>0</xdr:col>
      <xdr:colOff>2088515</xdr:colOff>
      <xdr:row>829</xdr:row>
      <xdr:rowOff>1948815</xdr:rowOff>
    </xdr:to>
    <xdr:pic>
      <xdr:nvPicPr>
        <xdr:cNvPr id="1057" name="图片 1056">
          <a:extLst>
            <a:ext uri="{FF2B5EF4-FFF2-40B4-BE49-F238E27FC236}">
              <a16:creationId xmlns:a16="http://schemas.microsoft.com/office/drawing/2014/main" id="{00000000-0008-0000-8800-000021040000}"/>
            </a:ext>
          </a:extLst>
        </xdr:cNvPr>
        <xdr:cNvPicPr>
          <a:picLocks noChangeAspect="1"/>
        </xdr:cNvPicPr>
      </xdr:nvPicPr>
      <xdr:blipFill>
        <a:blip xmlns:r="http://schemas.openxmlformats.org/officeDocument/2006/relationships" r:embed="rId430"/>
        <a:stretch>
          <a:fillRect/>
        </a:stretch>
      </xdr:blipFill>
      <xdr:spPr>
        <a:xfrm>
          <a:off x="39370" y="1509425480"/>
          <a:ext cx="2049145" cy="1881505"/>
        </a:xfrm>
        <a:prstGeom prst="rect">
          <a:avLst/>
        </a:prstGeom>
        <a:noFill/>
        <a:ln w="9525">
          <a:noFill/>
        </a:ln>
      </xdr:spPr>
    </xdr:pic>
    <xdr:clientData/>
  </xdr:twoCellAnchor>
  <xdr:twoCellAnchor editAs="oneCell">
    <xdr:from>
      <xdr:col>0</xdr:col>
      <xdr:colOff>93980</xdr:colOff>
      <xdr:row>830</xdr:row>
      <xdr:rowOff>41275</xdr:rowOff>
    </xdr:from>
    <xdr:to>
      <xdr:col>0</xdr:col>
      <xdr:colOff>2155190</xdr:colOff>
      <xdr:row>830</xdr:row>
      <xdr:rowOff>1870710</xdr:rowOff>
    </xdr:to>
    <xdr:pic>
      <xdr:nvPicPr>
        <xdr:cNvPr id="1058" name="图片 1057">
          <a:extLst>
            <a:ext uri="{FF2B5EF4-FFF2-40B4-BE49-F238E27FC236}">
              <a16:creationId xmlns:a16="http://schemas.microsoft.com/office/drawing/2014/main" id="{00000000-0008-0000-8800-000022040000}"/>
            </a:ext>
          </a:extLst>
        </xdr:cNvPr>
        <xdr:cNvPicPr>
          <a:picLocks noChangeAspect="1"/>
        </xdr:cNvPicPr>
      </xdr:nvPicPr>
      <xdr:blipFill>
        <a:blip xmlns:r="http://schemas.openxmlformats.org/officeDocument/2006/relationships" r:embed="rId431"/>
        <a:stretch>
          <a:fillRect/>
        </a:stretch>
      </xdr:blipFill>
      <xdr:spPr>
        <a:xfrm>
          <a:off x="93980" y="1511393345"/>
          <a:ext cx="2061210" cy="1829435"/>
        </a:xfrm>
        <a:prstGeom prst="rect">
          <a:avLst/>
        </a:prstGeom>
        <a:noFill/>
        <a:ln w="9525">
          <a:noFill/>
        </a:ln>
      </xdr:spPr>
    </xdr:pic>
    <xdr:clientData/>
  </xdr:twoCellAnchor>
  <xdr:twoCellAnchor editAs="oneCell">
    <xdr:from>
      <xdr:col>0</xdr:col>
      <xdr:colOff>114300</xdr:colOff>
      <xdr:row>831</xdr:row>
      <xdr:rowOff>52070</xdr:rowOff>
    </xdr:from>
    <xdr:to>
      <xdr:col>0</xdr:col>
      <xdr:colOff>2184400</xdr:colOff>
      <xdr:row>831</xdr:row>
      <xdr:rowOff>1891030</xdr:rowOff>
    </xdr:to>
    <xdr:pic>
      <xdr:nvPicPr>
        <xdr:cNvPr id="1059" name="图片 1058">
          <a:extLst>
            <a:ext uri="{FF2B5EF4-FFF2-40B4-BE49-F238E27FC236}">
              <a16:creationId xmlns:a16="http://schemas.microsoft.com/office/drawing/2014/main" id="{00000000-0008-0000-8800-000023040000}"/>
            </a:ext>
          </a:extLst>
        </xdr:cNvPr>
        <xdr:cNvPicPr>
          <a:picLocks noChangeAspect="1"/>
        </xdr:cNvPicPr>
      </xdr:nvPicPr>
      <xdr:blipFill>
        <a:blip xmlns:r="http://schemas.openxmlformats.org/officeDocument/2006/relationships" r:embed="rId432"/>
        <a:stretch>
          <a:fillRect/>
        </a:stretch>
      </xdr:blipFill>
      <xdr:spPr>
        <a:xfrm>
          <a:off x="114300" y="1513398040"/>
          <a:ext cx="2070100" cy="1838960"/>
        </a:xfrm>
        <a:prstGeom prst="rect">
          <a:avLst/>
        </a:prstGeom>
        <a:noFill/>
        <a:ln w="9525">
          <a:noFill/>
        </a:ln>
      </xdr:spPr>
    </xdr:pic>
    <xdr:clientData/>
  </xdr:twoCellAnchor>
  <xdr:twoCellAnchor editAs="oneCell">
    <xdr:from>
      <xdr:col>0</xdr:col>
      <xdr:colOff>23495</xdr:colOff>
      <xdr:row>832</xdr:row>
      <xdr:rowOff>96520</xdr:rowOff>
    </xdr:from>
    <xdr:to>
      <xdr:col>0</xdr:col>
      <xdr:colOff>2198370</xdr:colOff>
      <xdr:row>832</xdr:row>
      <xdr:rowOff>1878330</xdr:rowOff>
    </xdr:to>
    <xdr:pic>
      <xdr:nvPicPr>
        <xdr:cNvPr id="1060" name="图片 1059">
          <a:extLst>
            <a:ext uri="{FF2B5EF4-FFF2-40B4-BE49-F238E27FC236}">
              <a16:creationId xmlns:a16="http://schemas.microsoft.com/office/drawing/2014/main" id="{00000000-0008-0000-8800-000024040000}"/>
            </a:ext>
          </a:extLst>
        </xdr:cNvPr>
        <xdr:cNvPicPr>
          <a:picLocks noChangeAspect="1"/>
        </xdr:cNvPicPr>
      </xdr:nvPicPr>
      <xdr:blipFill>
        <a:blip xmlns:r="http://schemas.openxmlformats.org/officeDocument/2006/relationships" r:embed="rId433"/>
        <a:stretch>
          <a:fillRect/>
        </a:stretch>
      </xdr:blipFill>
      <xdr:spPr>
        <a:xfrm>
          <a:off x="23495" y="1515436390"/>
          <a:ext cx="2174875" cy="1781810"/>
        </a:xfrm>
        <a:prstGeom prst="rect">
          <a:avLst/>
        </a:prstGeom>
        <a:noFill/>
        <a:ln w="9525">
          <a:noFill/>
        </a:ln>
      </xdr:spPr>
    </xdr:pic>
    <xdr:clientData/>
  </xdr:twoCellAnchor>
  <xdr:twoCellAnchor editAs="oneCell">
    <xdr:from>
      <xdr:col>0</xdr:col>
      <xdr:colOff>140335</xdr:colOff>
      <xdr:row>833</xdr:row>
      <xdr:rowOff>55245</xdr:rowOff>
    </xdr:from>
    <xdr:to>
      <xdr:col>0</xdr:col>
      <xdr:colOff>2192020</xdr:colOff>
      <xdr:row>833</xdr:row>
      <xdr:rowOff>1856105</xdr:rowOff>
    </xdr:to>
    <xdr:pic>
      <xdr:nvPicPr>
        <xdr:cNvPr id="1061" name="图片 1060">
          <a:extLst>
            <a:ext uri="{FF2B5EF4-FFF2-40B4-BE49-F238E27FC236}">
              <a16:creationId xmlns:a16="http://schemas.microsoft.com/office/drawing/2014/main" id="{00000000-0008-0000-8800-000025040000}"/>
            </a:ext>
          </a:extLst>
        </xdr:cNvPr>
        <xdr:cNvPicPr>
          <a:picLocks noChangeAspect="1"/>
        </xdr:cNvPicPr>
      </xdr:nvPicPr>
      <xdr:blipFill>
        <a:blip xmlns:r="http://schemas.openxmlformats.org/officeDocument/2006/relationships" r:embed="rId434"/>
        <a:stretch>
          <a:fillRect/>
        </a:stretch>
      </xdr:blipFill>
      <xdr:spPr>
        <a:xfrm>
          <a:off x="140335" y="1517389015"/>
          <a:ext cx="2051685" cy="1800860"/>
        </a:xfrm>
        <a:prstGeom prst="rect">
          <a:avLst/>
        </a:prstGeom>
        <a:noFill/>
        <a:ln w="9525">
          <a:noFill/>
        </a:ln>
      </xdr:spPr>
    </xdr:pic>
    <xdr:clientData/>
  </xdr:twoCellAnchor>
  <xdr:twoCellAnchor editAs="oneCell">
    <xdr:from>
      <xdr:col>0</xdr:col>
      <xdr:colOff>9525</xdr:colOff>
      <xdr:row>834</xdr:row>
      <xdr:rowOff>57150</xdr:rowOff>
    </xdr:from>
    <xdr:to>
      <xdr:col>0</xdr:col>
      <xdr:colOff>2165350</xdr:colOff>
      <xdr:row>834</xdr:row>
      <xdr:rowOff>1828800</xdr:rowOff>
    </xdr:to>
    <xdr:pic>
      <xdr:nvPicPr>
        <xdr:cNvPr id="1065" name="图片 1064">
          <a:extLst>
            <a:ext uri="{FF2B5EF4-FFF2-40B4-BE49-F238E27FC236}">
              <a16:creationId xmlns:a16="http://schemas.microsoft.com/office/drawing/2014/main" id="{00000000-0008-0000-8800-000029040000}"/>
            </a:ext>
          </a:extLst>
        </xdr:cNvPr>
        <xdr:cNvPicPr>
          <a:picLocks noChangeAspect="1"/>
        </xdr:cNvPicPr>
      </xdr:nvPicPr>
      <xdr:blipFill>
        <a:blip xmlns:r="http://schemas.openxmlformats.org/officeDocument/2006/relationships" r:embed="rId435"/>
        <a:stretch>
          <a:fillRect/>
        </a:stretch>
      </xdr:blipFill>
      <xdr:spPr>
        <a:xfrm>
          <a:off x="9525" y="1519384820"/>
          <a:ext cx="2155825" cy="1771650"/>
        </a:xfrm>
        <a:prstGeom prst="rect">
          <a:avLst/>
        </a:prstGeom>
        <a:noFill/>
        <a:ln w="9525">
          <a:noFill/>
        </a:ln>
      </xdr:spPr>
    </xdr:pic>
    <xdr:clientData/>
  </xdr:twoCellAnchor>
  <xdr:twoCellAnchor editAs="oneCell">
    <xdr:from>
      <xdr:col>0</xdr:col>
      <xdr:colOff>149225</xdr:colOff>
      <xdr:row>835</xdr:row>
      <xdr:rowOff>146685</xdr:rowOff>
    </xdr:from>
    <xdr:to>
      <xdr:col>0</xdr:col>
      <xdr:colOff>2134235</xdr:colOff>
      <xdr:row>835</xdr:row>
      <xdr:rowOff>1908810</xdr:rowOff>
    </xdr:to>
    <xdr:pic>
      <xdr:nvPicPr>
        <xdr:cNvPr id="1066" name="图片 1065">
          <a:extLst>
            <a:ext uri="{FF2B5EF4-FFF2-40B4-BE49-F238E27FC236}">
              <a16:creationId xmlns:a16="http://schemas.microsoft.com/office/drawing/2014/main" id="{00000000-0008-0000-8800-00002A040000}"/>
            </a:ext>
          </a:extLst>
        </xdr:cNvPr>
        <xdr:cNvPicPr>
          <a:picLocks noChangeAspect="1"/>
        </xdr:cNvPicPr>
      </xdr:nvPicPr>
      <xdr:blipFill>
        <a:blip xmlns:r="http://schemas.openxmlformats.org/officeDocument/2006/relationships" r:embed="rId436"/>
        <a:stretch>
          <a:fillRect/>
        </a:stretch>
      </xdr:blipFill>
      <xdr:spPr>
        <a:xfrm>
          <a:off x="149225" y="1521468255"/>
          <a:ext cx="1985010" cy="1762125"/>
        </a:xfrm>
        <a:prstGeom prst="rect">
          <a:avLst/>
        </a:prstGeom>
        <a:noFill/>
        <a:ln w="9525">
          <a:noFill/>
        </a:ln>
      </xdr:spPr>
    </xdr:pic>
    <xdr:clientData/>
  </xdr:twoCellAnchor>
  <xdr:twoCellAnchor editAs="oneCell">
    <xdr:from>
      <xdr:col>0</xdr:col>
      <xdr:colOff>120015</xdr:colOff>
      <xdr:row>836</xdr:row>
      <xdr:rowOff>89535</xdr:rowOff>
    </xdr:from>
    <xdr:to>
      <xdr:col>0</xdr:col>
      <xdr:colOff>2152015</xdr:colOff>
      <xdr:row>836</xdr:row>
      <xdr:rowOff>1870710</xdr:rowOff>
    </xdr:to>
    <xdr:pic>
      <xdr:nvPicPr>
        <xdr:cNvPr id="1067" name="图片 1066">
          <a:extLst>
            <a:ext uri="{FF2B5EF4-FFF2-40B4-BE49-F238E27FC236}">
              <a16:creationId xmlns:a16="http://schemas.microsoft.com/office/drawing/2014/main" id="{00000000-0008-0000-8800-00002B040000}"/>
            </a:ext>
          </a:extLst>
        </xdr:cNvPr>
        <xdr:cNvPicPr>
          <a:picLocks noChangeAspect="1"/>
        </xdr:cNvPicPr>
      </xdr:nvPicPr>
      <xdr:blipFill>
        <a:blip xmlns:r="http://schemas.openxmlformats.org/officeDocument/2006/relationships" r:embed="rId437"/>
        <a:stretch>
          <a:fillRect/>
        </a:stretch>
      </xdr:blipFill>
      <xdr:spPr>
        <a:xfrm>
          <a:off x="120015" y="1523405005"/>
          <a:ext cx="2032000" cy="1781175"/>
        </a:xfrm>
        <a:prstGeom prst="rect">
          <a:avLst/>
        </a:prstGeom>
        <a:noFill/>
        <a:ln w="9525">
          <a:noFill/>
        </a:ln>
      </xdr:spPr>
    </xdr:pic>
    <xdr:clientData/>
  </xdr:twoCellAnchor>
  <xdr:twoCellAnchor editAs="oneCell">
    <xdr:from>
      <xdr:col>0</xdr:col>
      <xdr:colOff>28575</xdr:colOff>
      <xdr:row>822</xdr:row>
      <xdr:rowOff>95250</xdr:rowOff>
    </xdr:from>
    <xdr:to>
      <xdr:col>0</xdr:col>
      <xdr:colOff>2218055</xdr:colOff>
      <xdr:row>823</xdr:row>
      <xdr:rowOff>34290</xdr:rowOff>
    </xdr:to>
    <xdr:pic>
      <xdr:nvPicPr>
        <xdr:cNvPr id="1068" name="图片 1067">
          <a:extLst>
            <a:ext uri="{FF2B5EF4-FFF2-40B4-BE49-F238E27FC236}">
              <a16:creationId xmlns:a16="http://schemas.microsoft.com/office/drawing/2014/main" id="{00000000-0008-0000-8800-00002C040000}"/>
            </a:ext>
          </a:extLst>
        </xdr:cNvPr>
        <xdr:cNvPicPr>
          <a:picLocks noChangeAspect="1"/>
        </xdr:cNvPicPr>
      </xdr:nvPicPr>
      <xdr:blipFill>
        <a:blip xmlns:r="http://schemas.openxmlformats.org/officeDocument/2006/relationships" r:embed="rId438"/>
        <a:stretch>
          <a:fillRect/>
        </a:stretch>
      </xdr:blipFill>
      <xdr:spPr>
        <a:xfrm>
          <a:off x="28575" y="1495496120"/>
          <a:ext cx="2189480" cy="1932940"/>
        </a:xfrm>
        <a:prstGeom prst="rect">
          <a:avLst/>
        </a:prstGeom>
        <a:noFill/>
        <a:ln w="9525">
          <a:noFill/>
        </a:ln>
      </xdr:spPr>
    </xdr:pic>
    <xdr:clientData/>
  </xdr:twoCellAnchor>
  <xdr:twoCellAnchor editAs="oneCell">
    <xdr:from>
      <xdr:col>0</xdr:col>
      <xdr:colOff>41275</xdr:colOff>
      <xdr:row>821</xdr:row>
      <xdr:rowOff>108585</xdr:rowOff>
    </xdr:from>
    <xdr:to>
      <xdr:col>0</xdr:col>
      <xdr:colOff>2185670</xdr:colOff>
      <xdr:row>822</xdr:row>
      <xdr:rowOff>21590</xdr:rowOff>
    </xdr:to>
    <xdr:pic>
      <xdr:nvPicPr>
        <xdr:cNvPr id="1069" name="图片 1068">
          <a:extLst>
            <a:ext uri="{FF2B5EF4-FFF2-40B4-BE49-F238E27FC236}">
              <a16:creationId xmlns:a16="http://schemas.microsoft.com/office/drawing/2014/main" id="{00000000-0008-0000-8800-00002D040000}"/>
            </a:ext>
          </a:extLst>
        </xdr:cNvPr>
        <xdr:cNvPicPr>
          <a:picLocks noChangeAspect="1"/>
        </xdr:cNvPicPr>
      </xdr:nvPicPr>
      <xdr:blipFill>
        <a:blip xmlns:r="http://schemas.openxmlformats.org/officeDocument/2006/relationships" r:embed="rId439"/>
        <a:stretch>
          <a:fillRect/>
        </a:stretch>
      </xdr:blipFill>
      <xdr:spPr>
        <a:xfrm>
          <a:off x="41275" y="1493515555"/>
          <a:ext cx="2144395" cy="1906905"/>
        </a:xfrm>
        <a:prstGeom prst="rect">
          <a:avLst/>
        </a:prstGeom>
        <a:noFill/>
        <a:ln w="9525">
          <a:noFill/>
        </a:ln>
      </xdr:spPr>
    </xdr:pic>
    <xdr:clientData/>
  </xdr:twoCellAnchor>
  <xdr:twoCellAnchor editAs="oneCell">
    <xdr:from>
      <xdr:col>0</xdr:col>
      <xdr:colOff>61595</xdr:colOff>
      <xdr:row>825</xdr:row>
      <xdr:rowOff>144145</xdr:rowOff>
    </xdr:from>
    <xdr:to>
      <xdr:col>0</xdr:col>
      <xdr:colOff>2207260</xdr:colOff>
      <xdr:row>825</xdr:row>
      <xdr:rowOff>1894840</xdr:rowOff>
    </xdr:to>
    <xdr:pic>
      <xdr:nvPicPr>
        <xdr:cNvPr id="1070" name="图片 1069">
          <a:extLst>
            <a:ext uri="{FF2B5EF4-FFF2-40B4-BE49-F238E27FC236}">
              <a16:creationId xmlns:a16="http://schemas.microsoft.com/office/drawing/2014/main" id="{00000000-0008-0000-8800-00002E040000}"/>
            </a:ext>
          </a:extLst>
        </xdr:cNvPr>
        <xdr:cNvPicPr>
          <a:picLocks noChangeAspect="1"/>
        </xdr:cNvPicPr>
      </xdr:nvPicPr>
      <xdr:blipFill>
        <a:blip xmlns:r="http://schemas.openxmlformats.org/officeDocument/2006/relationships" r:embed="rId440"/>
        <a:stretch>
          <a:fillRect/>
        </a:stretch>
      </xdr:blipFill>
      <xdr:spPr>
        <a:xfrm>
          <a:off x="61595" y="1501526715"/>
          <a:ext cx="2145665" cy="1750695"/>
        </a:xfrm>
        <a:prstGeom prst="rect">
          <a:avLst/>
        </a:prstGeom>
        <a:noFill/>
        <a:ln w="9525">
          <a:noFill/>
        </a:ln>
      </xdr:spPr>
    </xdr:pic>
    <xdr:clientData/>
  </xdr:twoCellAnchor>
  <xdr:twoCellAnchor editAs="oneCell">
    <xdr:from>
      <xdr:col>0</xdr:col>
      <xdr:colOff>30480</xdr:colOff>
      <xdr:row>837</xdr:row>
      <xdr:rowOff>54610</xdr:rowOff>
    </xdr:from>
    <xdr:to>
      <xdr:col>0</xdr:col>
      <xdr:colOff>2157730</xdr:colOff>
      <xdr:row>837</xdr:row>
      <xdr:rowOff>1845310</xdr:rowOff>
    </xdr:to>
    <xdr:pic>
      <xdr:nvPicPr>
        <xdr:cNvPr id="1083" name="图片 1082">
          <a:extLst>
            <a:ext uri="{FF2B5EF4-FFF2-40B4-BE49-F238E27FC236}">
              <a16:creationId xmlns:a16="http://schemas.microsoft.com/office/drawing/2014/main" id="{00000000-0008-0000-8800-00003B040000}"/>
            </a:ext>
          </a:extLst>
        </xdr:cNvPr>
        <xdr:cNvPicPr>
          <a:picLocks noChangeAspect="1"/>
        </xdr:cNvPicPr>
      </xdr:nvPicPr>
      <xdr:blipFill>
        <a:blip xmlns:r="http://schemas.openxmlformats.org/officeDocument/2006/relationships" r:embed="rId441"/>
        <a:stretch>
          <a:fillRect/>
        </a:stretch>
      </xdr:blipFill>
      <xdr:spPr>
        <a:xfrm>
          <a:off x="30480" y="1525363980"/>
          <a:ext cx="2127250" cy="1790700"/>
        </a:xfrm>
        <a:prstGeom prst="rect">
          <a:avLst/>
        </a:prstGeom>
        <a:noFill/>
        <a:ln w="9525">
          <a:noFill/>
        </a:ln>
      </xdr:spPr>
    </xdr:pic>
    <xdr:clientData/>
  </xdr:twoCellAnchor>
  <xdr:twoCellAnchor editAs="oneCell">
    <xdr:from>
      <xdr:col>0</xdr:col>
      <xdr:colOff>47625</xdr:colOff>
      <xdr:row>838</xdr:row>
      <xdr:rowOff>41910</xdr:rowOff>
    </xdr:from>
    <xdr:to>
      <xdr:col>0</xdr:col>
      <xdr:colOff>2174875</xdr:colOff>
      <xdr:row>838</xdr:row>
      <xdr:rowOff>1899920</xdr:rowOff>
    </xdr:to>
    <xdr:pic>
      <xdr:nvPicPr>
        <xdr:cNvPr id="1084" name="图片 1083">
          <a:extLst>
            <a:ext uri="{FF2B5EF4-FFF2-40B4-BE49-F238E27FC236}">
              <a16:creationId xmlns:a16="http://schemas.microsoft.com/office/drawing/2014/main" id="{00000000-0008-0000-8800-00003C040000}"/>
            </a:ext>
          </a:extLst>
        </xdr:cNvPr>
        <xdr:cNvPicPr>
          <a:picLocks noChangeAspect="1"/>
        </xdr:cNvPicPr>
      </xdr:nvPicPr>
      <xdr:blipFill>
        <a:blip xmlns:r="http://schemas.openxmlformats.org/officeDocument/2006/relationships" r:embed="rId442"/>
        <a:stretch>
          <a:fillRect/>
        </a:stretch>
      </xdr:blipFill>
      <xdr:spPr>
        <a:xfrm>
          <a:off x="47625" y="1527345180"/>
          <a:ext cx="2127250" cy="1858010"/>
        </a:xfrm>
        <a:prstGeom prst="rect">
          <a:avLst/>
        </a:prstGeom>
        <a:noFill/>
        <a:ln w="9525">
          <a:noFill/>
        </a:ln>
      </xdr:spPr>
    </xdr:pic>
    <xdr:clientData/>
  </xdr:twoCellAnchor>
  <xdr:twoCellAnchor editAs="oneCell">
    <xdr:from>
      <xdr:col>0</xdr:col>
      <xdr:colOff>9525</xdr:colOff>
      <xdr:row>839</xdr:row>
      <xdr:rowOff>53340</xdr:rowOff>
    </xdr:from>
    <xdr:to>
      <xdr:col>0</xdr:col>
      <xdr:colOff>2193925</xdr:colOff>
      <xdr:row>839</xdr:row>
      <xdr:rowOff>1834515</xdr:rowOff>
    </xdr:to>
    <xdr:pic>
      <xdr:nvPicPr>
        <xdr:cNvPr id="1085" name="图片 1084">
          <a:extLst>
            <a:ext uri="{FF2B5EF4-FFF2-40B4-BE49-F238E27FC236}">
              <a16:creationId xmlns:a16="http://schemas.microsoft.com/office/drawing/2014/main" id="{00000000-0008-0000-8800-00003D040000}"/>
            </a:ext>
          </a:extLst>
        </xdr:cNvPr>
        <xdr:cNvPicPr>
          <a:picLocks noChangeAspect="1"/>
        </xdr:cNvPicPr>
      </xdr:nvPicPr>
      <xdr:blipFill>
        <a:blip xmlns:r="http://schemas.openxmlformats.org/officeDocument/2006/relationships" r:embed="rId443"/>
        <a:stretch>
          <a:fillRect/>
        </a:stretch>
      </xdr:blipFill>
      <xdr:spPr>
        <a:xfrm>
          <a:off x="9525" y="1529350510"/>
          <a:ext cx="2184400" cy="1781175"/>
        </a:xfrm>
        <a:prstGeom prst="rect">
          <a:avLst/>
        </a:prstGeom>
        <a:noFill/>
        <a:ln w="9525">
          <a:noFill/>
        </a:ln>
      </xdr:spPr>
    </xdr:pic>
    <xdr:clientData/>
  </xdr:twoCellAnchor>
  <xdr:twoCellAnchor editAs="oneCell">
    <xdr:from>
      <xdr:col>0</xdr:col>
      <xdr:colOff>166370</xdr:colOff>
      <xdr:row>840</xdr:row>
      <xdr:rowOff>90805</xdr:rowOff>
    </xdr:from>
    <xdr:to>
      <xdr:col>0</xdr:col>
      <xdr:colOff>2094230</xdr:colOff>
      <xdr:row>840</xdr:row>
      <xdr:rowOff>1929765</xdr:rowOff>
    </xdr:to>
    <xdr:pic>
      <xdr:nvPicPr>
        <xdr:cNvPr id="1086" name="图片 1085">
          <a:extLst>
            <a:ext uri="{FF2B5EF4-FFF2-40B4-BE49-F238E27FC236}">
              <a16:creationId xmlns:a16="http://schemas.microsoft.com/office/drawing/2014/main" id="{00000000-0008-0000-8800-00003E040000}"/>
            </a:ext>
          </a:extLst>
        </xdr:cNvPr>
        <xdr:cNvPicPr>
          <a:picLocks noChangeAspect="1"/>
        </xdr:cNvPicPr>
      </xdr:nvPicPr>
      <xdr:blipFill>
        <a:blip xmlns:r="http://schemas.openxmlformats.org/officeDocument/2006/relationships" r:embed="rId444"/>
        <a:stretch>
          <a:fillRect/>
        </a:stretch>
      </xdr:blipFill>
      <xdr:spPr>
        <a:xfrm>
          <a:off x="166370" y="1531381875"/>
          <a:ext cx="1927860" cy="1838960"/>
        </a:xfrm>
        <a:prstGeom prst="rect">
          <a:avLst/>
        </a:prstGeom>
        <a:noFill/>
        <a:ln w="9525">
          <a:noFill/>
        </a:ln>
      </xdr:spPr>
    </xdr:pic>
    <xdr:clientData/>
  </xdr:twoCellAnchor>
  <xdr:twoCellAnchor editAs="oneCell">
    <xdr:from>
      <xdr:col>0</xdr:col>
      <xdr:colOff>59055</xdr:colOff>
      <xdr:row>841</xdr:row>
      <xdr:rowOff>90805</xdr:rowOff>
    </xdr:from>
    <xdr:to>
      <xdr:col>0</xdr:col>
      <xdr:colOff>2196465</xdr:colOff>
      <xdr:row>841</xdr:row>
      <xdr:rowOff>1881505</xdr:rowOff>
    </xdr:to>
    <xdr:pic>
      <xdr:nvPicPr>
        <xdr:cNvPr id="1087" name="图片 1086">
          <a:extLst>
            <a:ext uri="{FF2B5EF4-FFF2-40B4-BE49-F238E27FC236}">
              <a16:creationId xmlns:a16="http://schemas.microsoft.com/office/drawing/2014/main" id="{00000000-0008-0000-8800-00003F040000}"/>
            </a:ext>
          </a:extLst>
        </xdr:cNvPr>
        <xdr:cNvPicPr>
          <a:picLocks noChangeAspect="1"/>
        </xdr:cNvPicPr>
      </xdr:nvPicPr>
      <xdr:blipFill>
        <a:blip xmlns:r="http://schemas.openxmlformats.org/officeDocument/2006/relationships" r:embed="rId445"/>
        <a:stretch>
          <a:fillRect/>
        </a:stretch>
      </xdr:blipFill>
      <xdr:spPr>
        <a:xfrm>
          <a:off x="59055" y="1533375775"/>
          <a:ext cx="2137410" cy="1790700"/>
        </a:xfrm>
        <a:prstGeom prst="rect">
          <a:avLst/>
        </a:prstGeom>
        <a:noFill/>
        <a:ln w="9525">
          <a:noFill/>
        </a:ln>
      </xdr:spPr>
    </xdr:pic>
    <xdr:clientData/>
  </xdr:twoCellAnchor>
  <xdr:twoCellAnchor editAs="oneCell">
    <xdr:from>
      <xdr:col>0</xdr:col>
      <xdr:colOff>265430</xdr:colOff>
      <xdr:row>842</xdr:row>
      <xdr:rowOff>41275</xdr:rowOff>
    </xdr:from>
    <xdr:to>
      <xdr:col>0</xdr:col>
      <xdr:colOff>2087880</xdr:colOff>
      <xdr:row>842</xdr:row>
      <xdr:rowOff>1927225</xdr:rowOff>
    </xdr:to>
    <xdr:pic>
      <xdr:nvPicPr>
        <xdr:cNvPr id="1088" name="图片 1087">
          <a:extLst>
            <a:ext uri="{FF2B5EF4-FFF2-40B4-BE49-F238E27FC236}">
              <a16:creationId xmlns:a16="http://schemas.microsoft.com/office/drawing/2014/main" id="{00000000-0008-0000-8800-000040040000}"/>
            </a:ext>
          </a:extLst>
        </xdr:cNvPr>
        <xdr:cNvPicPr>
          <a:picLocks noChangeAspect="1"/>
        </xdr:cNvPicPr>
      </xdr:nvPicPr>
      <xdr:blipFill>
        <a:blip xmlns:r="http://schemas.openxmlformats.org/officeDocument/2006/relationships" r:embed="rId446"/>
        <a:stretch>
          <a:fillRect/>
        </a:stretch>
      </xdr:blipFill>
      <xdr:spPr>
        <a:xfrm>
          <a:off x="265430" y="1535320145"/>
          <a:ext cx="1822450" cy="1885950"/>
        </a:xfrm>
        <a:prstGeom prst="rect">
          <a:avLst/>
        </a:prstGeom>
        <a:noFill/>
        <a:ln w="9525">
          <a:noFill/>
        </a:ln>
      </xdr:spPr>
    </xdr:pic>
    <xdr:clientData/>
  </xdr:twoCellAnchor>
  <xdr:twoCellAnchor editAs="oneCell">
    <xdr:from>
      <xdr:col>0</xdr:col>
      <xdr:colOff>95250</xdr:colOff>
      <xdr:row>843</xdr:row>
      <xdr:rowOff>44450</xdr:rowOff>
    </xdr:from>
    <xdr:to>
      <xdr:col>0</xdr:col>
      <xdr:colOff>2051050</xdr:colOff>
      <xdr:row>843</xdr:row>
      <xdr:rowOff>1920875</xdr:rowOff>
    </xdr:to>
    <xdr:pic>
      <xdr:nvPicPr>
        <xdr:cNvPr id="1112" name="图片 1111">
          <a:extLst>
            <a:ext uri="{FF2B5EF4-FFF2-40B4-BE49-F238E27FC236}">
              <a16:creationId xmlns:a16="http://schemas.microsoft.com/office/drawing/2014/main" id="{00000000-0008-0000-8800-000058040000}"/>
            </a:ext>
          </a:extLst>
        </xdr:cNvPr>
        <xdr:cNvPicPr>
          <a:picLocks noChangeAspect="1"/>
        </xdr:cNvPicPr>
      </xdr:nvPicPr>
      <xdr:blipFill>
        <a:blip xmlns:r="http://schemas.openxmlformats.org/officeDocument/2006/relationships" r:embed="rId447"/>
        <a:stretch>
          <a:fillRect/>
        </a:stretch>
      </xdr:blipFill>
      <xdr:spPr>
        <a:xfrm>
          <a:off x="95250" y="1537317220"/>
          <a:ext cx="1955800" cy="1876425"/>
        </a:xfrm>
        <a:prstGeom prst="rect">
          <a:avLst/>
        </a:prstGeom>
        <a:noFill/>
        <a:ln w="9525">
          <a:noFill/>
        </a:ln>
      </xdr:spPr>
    </xdr:pic>
    <xdr:clientData/>
  </xdr:twoCellAnchor>
  <xdr:twoCellAnchor editAs="oneCell">
    <xdr:from>
      <xdr:col>0</xdr:col>
      <xdr:colOff>34290</xdr:colOff>
      <xdr:row>844</xdr:row>
      <xdr:rowOff>118110</xdr:rowOff>
    </xdr:from>
    <xdr:to>
      <xdr:col>0</xdr:col>
      <xdr:colOff>2180590</xdr:colOff>
      <xdr:row>844</xdr:row>
      <xdr:rowOff>1927225</xdr:rowOff>
    </xdr:to>
    <xdr:pic>
      <xdr:nvPicPr>
        <xdr:cNvPr id="1113" name="图片 1112">
          <a:extLst>
            <a:ext uri="{FF2B5EF4-FFF2-40B4-BE49-F238E27FC236}">
              <a16:creationId xmlns:a16="http://schemas.microsoft.com/office/drawing/2014/main" id="{00000000-0008-0000-8800-000059040000}"/>
            </a:ext>
          </a:extLst>
        </xdr:cNvPr>
        <xdr:cNvPicPr>
          <a:picLocks noChangeAspect="1"/>
        </xdr:cNvPicPr>
      </xdr:nvPicPr>
      <xdr:blipFill>
        <a:blip xmlns:r="http://schemas.openxmlformats.org/officeDocument/2006/relationships" r:embed="rId448"/>
        <a:stretch>
          <a:fillRect/>
        </a:stretch>
      </xdr:blipFill>
      <xdr:spPr>
        <a:xfrm>
          <a:off x="34290" y="1539384780"/>
          <a:ext cx="2146300" cy="1809115"/>
        </a:xfrm>
        <a:prstGeom prst="rect">
          <a:avLst/>
        </a:prstGeom>
        <a:noFill/>
        <a:ln w="9525">
          <a:noFill/>
        </a:ln>
      </xdr:spPr>
    </xdr:pic>
    <xdr:clientData/>
  </xdr:twoCellAnchor>
  <xdr:twoCellAnchor editAs="oneCell">
    <xdr:from>
      <xdr:col>0</xdr:col>
      <xdr:colOff>9525</xdr:colOff>
      <xdr:row>845</xdr:row>
      <xdr:rowOff>64135</xdr:rowOff>
    </xdr:from>
    <xdr:to>
      <xdr:col>0</xdr:col>
      <xdr:colOff>2168525</xdr:colOff>
      <xdr:row>845</xdr:row>
      <xdr:rowOff>1893570</xdr:rowOff>
    </xdr:to>
    <xdr:pic>
      <xdr:nvPicPr>
        <xdr:cNvPr id="1114" name="图片 1113">
          <a:extLst>
            <a:ext uri="{FF2B5EF4-FFF2-40B4-BE49-F238E27FC236}">
              <a16:creationId xmlns:a16="http://schemas.microsoft.com/office/drawing/2014/main" id="{00000000-0008-0000-8800-00005A040000}"/>
            </a:ext>
          </a:extLst>
        </xdr:cNvPr>
        <xdr:cNvPicPr>
          <a:picLocks noChangeAspect="1"/>
        </xdr:cNvPicPr>
      </xdr:nvPicPr>
      <xdr:blipFill>
        <a:blip xmlns:r="http://schemas.openxmlformats.org/officeDocument/2006/relationships" r:embed="rId449"/>
        <a:stretch>
          <a:fillRect/>
        </a:stretch>
      </xdr:blipFill>
      <xdr:spPr>
        <a:xfrm>
          <a:off x="9525" y="1541324705"/>
          <a:ext cx="2159000" cy="1829435"/>
        </a:xfrm>
        <a:prstGeom prst="rect">
          <a:avLst/>
        </a:prstGeom>
        <a:noFill/>
        <a:ln w="9525">
          <a:noFill/>
        </a:ln>
      </xdr:spPr>
    </xdr:pic>
    <xdr:clientData/>
  </xdr:twoCellAnchor>
  <xdr:twoCellAnchor editAs="oneCell">
    <xdr:from>
      <xdr:col>0</xdr:col>
      <xdr:colOff>73025</xdr:colOff>
      <xdr:row>846</xdr:row>
      <xdr:rowOff>31115</xdr:rowOff>
    </xdr:from>
    <xdr:to>
      <xdr:col>0</xdr:col>
      <xdr:colOff>2172335</xdr:colOff>
      <xdr:row>846</xdr:row>
      <xdr:rowOff>1898015</xdr:rowOff>
    </xdr:to>
    <xdr:pic>
      <xdr:nvPicPr>
        <xdr:cNvPr id="1115" name="图片 1114">
          <a:extLst>
            <a:ext uri="{FF2B5EF4-FFF2-40B4-BE49-F238E27FC236}">
              <a16:creationId xmlns:a16="http://schemas.microsoft.com/office/drawing/2014/main" id="{00000000-0008-0000-8800-00005B040000}"/>
            </a:ext>
          </a:extLst>
        </xdr:cNvPr>
        <xdr:cNvPicPr>
          <a:picLocks noChangeAspect="1"/>
        </xdr:cNvPicPr>
      </xdr:nvPicPr>
      <xdr:blipFill>
        <a:blip xmlns:r="http://schemas.openxmlformats.org/officeDocument/2006/relationships" r:embed="rId450"/>
        <a:stretch>
          <a:fillRect/>
        </a:stretch>
      </xdr:blipFill>
      <xdr:spPr>
        <a:xfrm>
          <a:off x="73025" y="1543285585"/>
          <a:ext cx="2099310" cy="1866900"/>
        </a:xfrm>
        <a:prstGeom prst="rect">
          <a:avLst/>
        </a:prstGeom>
        <a:noFill/>
        <a:ln w="9525">
          <a:noFill/>
        </a:ln>
      </xdr:spPr>
    </xdr:pic>
    <xdr:clientData/>
  </xdr:twoCellAnchor>
  <xdr:twoCellAnchor editAs="oneCell">
    <xdr:from>
      <xdr:col>0</xdr:col>
      <xdr:colOff>60325</xdr:colOff>
      <xdr:row>847</xdr:row>
      <xdr:rowOff>62865</xdr:rowOff>
    </xdr:from>
    <xdr:to>
      <xdr:col>0</xdr:col>
      <xdr:colOff>2159635</xdr:colOff>
      <xdr:row>847</xdr:row>
      <xdr:rowOff>1911350</xdr:rowOff>
    </xdr:to>
    <xdr:pic>
      <xdr:nvPicPr>
        <xdr:cNvPr id="1116" name="图片 1115">
          <a:extLst>
            <a:ext uri="{FF2B5EF4-FFF2-40B4-BE49-F238E27FC236}">
              <a16:creationId xmlns:a16="http://schemas.microsoft.com/office/drawing/2014/main" id="{00000000-0008-0000-8800-00005C040000}"/>
            </a:ext>
          </a:extLst>
        </xdr:cNvPr>
        <xdr:cNvPicPr>
          <a:picLocks noChangeAspect="1"/>
        </xdr:cNvPicPr>
      </xdr:nvPicPr>
      <xdr:blipFill>
        <a:blip xmlns:r="http://schemas.openxmlformats.org/officeDocument/2006/relationships" r:embed="rId451"/>
        <a:stretch>
          <a:fillRect/>
        </a:stretch>
      </xdr:blipFill>
      <xdr:spPr>
        <a:xfrm>
          <a:off x="60325" y="1545311235"/>
          <a:ext cx="2099310" cy="1848485"/>
        </a:xfrm>
        <a:prstGeom prst="rect">
          <a:avLst/>
        </a:prstGeom>
        <a:noFill/>
        <a:ln w="9525">
          <a:noFill/>
        </a:ln>
      </xdr:spPr>
    </xdr:pic>
    <xdr:clientData/>
  </xdr:twoCellAnchor>
  <xdr:twoCellAnchor editAs="oneCell">
    <xdr:from>
      <xdr:col>0</xdr:col>
      <xdr:colOff>75565</xdr:colOff>
      <xdr:row>848</xdr:row>
      <xdr:rowOff>63500</xdr:rowOff>
    </xdr:from>
    <xdr:to>
      <xdr:col>0</xdr:col>
      <xdr:colOff>2174875</xdr:colOff>
      <xdr:row>848</xdr:row>
      <xdr:rowOff>1883410</xdr:rowOff>
    </xdr:to>
    <xdr:pic>
      <xdr:nvPicPr>
        <xdr:cNvPr id="1117" name="图片 1116">
          <a:extLst>
            <a:ext uri="{FF2B5EF4-FFF2-40B4-BE49-F238E27FC236}">
              <a16:creationId xmlns:a16="http://schemas.microsoft.com/office/drawing/2014/main" id="{00000000-0008-0000-8800-00005D040000}"/>
            </a:ext>
          </a:extLst>
        </xdr:cNvPr>
        <xdr:cNvPicPr>
          <a:picLocks noChangeAspect="1"/>
        </xdr:cNvPicPr>
      </xdr:nvPicPr>
      <xdr:blipFill>
        <a:blip xmlns:r="http://schemas.openxmlformats.org/officeDocument/2006/relationships" r:embed="rId452"/>
        <a:stretch>
          <a:fillRect/>
        </a:stretch>
      </xdr:blipFill>
      <xdr:spPr>
        <a:xfrm>
          <a:off x="75565" y="1547305770"/>
          <a:ext cx="2099310" cy="1819910"/>
        </a:xfrm>
        <a:prstGeom prst="rect">
          <a:avLst/>
        </a:prstGeom>
        <a:noFill/>
        <a:ln w="9525">
          <a:noFill/>
        </a:ln>
      </xdr:spPr>
    </xdr:pic>
    <xdr:clientData/>
  </xdr:twoCellAnchor>
  <xdr:twoCellAnchor editAs="oneCell">
    <xdr:from>
      <xdr:col>0</xdr:col>
      <xdr:colOff>43180</xdr:colOff>
      <xdr:row>849</xdr:row>
      <xdr:rowOff>41910</xdr:rowOff>
    </xdr:from>
    <xdr:to>
      <xdr:col>0</xdr:col>
      <xdr:colOff>2132330</xdr:colOff>
      <xdr:row>849</xdr:row>
      <xdr:rowOff>1908810</xdr:rowOff>
    </xdr:to>
    <xdr:pic>
      <xdr:nvPicPr>
        <xdr:cNvPr id="1118" name="图片 1117">
          <a:extLst>
            <a:ext uri="{FF2B5EF4-FFF2-40B4-BE49-F238E27FC236}">
              <a16:creationId xmlns:a16="http://schemas.microsoft.com/office/drawing/2014/main" id="{00000000-0008-0000-8800-00005E040000}"/>
            </a:ext>
          </a:extLst>
        </xdr:cNvPr>
        <xdr:cNvPicPr>
          <a:picLocks noChangeAspect="1"/>
        </xdr:cNvPicPr>
      </xdr:nvPicPr>
      <xdr:blipFill>
        <a:blip xmlns:r="http://schemas.openxmlformats.org/officeDocument/2006/relationships" r:embed="rId453"/>
        <a:stretch>
          <a:fillRect/>
        </a:stretch>
      </xdr:blipFill>
      <xdr:spPr>
        <a:xfrm>
          <a:off x="43180" y="1549278080"/>
          <a:ext cx="2089150" cy="1866900"/>
        </a:xfrm>
        <a:prstGeom prst="rect">
          <a:avLst/>
        </a:prstGeom>
        <a:noFill/>
        <a:ln w="9525">
          <a:noFill/>
        </a:ln>
      </xdr:spPr>
    </xdr:pic>
    <xdr:clientData/>
  </xdr:twoCellAnchor>
  <xdr:twoCellAnchor editAs="oneCell">
    <xdr:from>
      <xdr:col>0</xdr:col>
      <xdr:colOff>67310</xdr:colOff>
      <xdr:row>852</xdr:row>
      <xdr:rowOff>53340</xdr:rowOff>
    </xdr:from>
    <xdr:to>
      <xdr:col>0</xdr:col>
      <xdr:colOff>2162175</xdr:colOff>
      <xdr:row>852</xdr:row>
      <xdr:rowOff>1939290</xdr:rowOff>
    </xdr:to>
    <xdr:pic>
      <xdr:nvPicPr>
        <xdr:cNvPr id="1146" name="图片 1145">
          <a:extLst>
            <a:ext uri="{FF2B5EF4-FFF2-40B4-BE49-F238E27FC236}">
              <a16:creationId xmlns:a16="http://schemas.microsoft.com/office/drawing/2014/main" id="{00000000-0008-0000-8800-00007A040000}"/>
            </a:ext>
          </a:extLst>
        </xdr:cNvPr>
        <xdr:cNvPicPr>
          <a:picLocks noChangeAspect="1"/>
        </xdr:cNvPicPr>
      </xdr:nvPicPr>
      <xdr:blipFill>
        <a:blip xmlns:r="http://schemas.openxmlformats.org/officeDocument/2006/relationships" r:embed="rId454"/>
        <a:stretch>
          <a:fillRect/>
        </a:stretch>
      </xdr:blipFill>
      <xdr:spPr>
        <a:xfrm>
          <a:off x="67310" y="1555271210"/>
          <a:ext cx="2094865" cy="1885950"/>
        </a:xfrm>
        <a:prstGeom prst="rect">
          <a:avLst/>
        </a:prstGeom>
        <a:noFill/>
        <a:ln w="9525">
          <a:noFill/>
        </a:ln>
      </xdr:spPr>
    </xdr:pic>
    <xdr:clientData/>
  </xdr:twoCellAnchor>
  <xdr:twoCellAnchor editAs="oneCell">
    <xdr:from>
      <xdr:col>0</xdr:col>
      <xdr:colOff>98425</xdr:colOff>
      <xdr:row>850</xdr:row>
      <xdr:rowOff>67945</xdr:rowOff>
    </xdr:from>
    <xdr:to>
      <xdr:col>0</xdr:col>
      <xdr:colOff>2150745</xdr:colOff>
      <xdr:row>850</xdr:row>
      <xdr:rowOff>1915795</xdr:rowOff>
    </xdr:to>
    <xdr:pic>
      <xdr:nvPicPr>
        <xdr:cNvPr id="1147" name="图片 1146">
          <a:extLst>
            <a:ext uri="{FF2B5EF4-FFF2-40B4-BE49-F238E27FC236}">
              <a16:creationId xmlns:a16="http://schemas.microsoft.com/office/drawing/2014/main" id="{00000000-0008-0000-8800-00007B040000}"/>
            </a:ext>
          </a:extLst>
        </xdr:cNvPr>
        <xdr:cNvPicPr>
          <a:picLocks noChangeAspect="1"/>
        </xdr:cNvPicPr>
      </xdr:nvPicPr>
      <xdr:blipFill>
        <a:blip xmlns:r="http://schemas.openxmlformats.org/officeDocument/2006/relationships" r:embed="rId455"/>
        <a:stretch>
          <a:fillRect/>
        </a:stretch>
      </xdr:blipFill>
      <xdr:spPr>
        <a:xfrm>
          <a:off x="98425" y="1551298015"/>
          <a:ext cx="2052320" cy="1847850"/>
        </a:xfrm>
        <a:prstGeom prst="rect">
          <a:avLst/>
        </a:prstGeom>
        <a:noFill/>
        <a:ln w="9525">
          <a:noFill/>
        </a:ln>
      </xdr:spPr>
    </xdr:pic>
    <xdr:clientData/>
  </xdr:twoCellAnchor>
  <xdr:twoCellAnchor editAs="oneCell">
    <xdr:from>
      <xdr:col>0</xdr:col>
      <xdr:colOff>72390</xdr:colOff>
      <xdr:row>851</xdr:row>
      <xdr:rowOff>57150</xdr:rowOff>
    </xdr:from>
    <xdr:to>
      <xdr:col>0</xdr:col>
      <xdr:colOff>2158365</xdr:colOff>
      <xdr:row>851</xdr:row>
      <xdr:rowOff>1935480</xdr:rowOff>
    </xdr:to>
    <xdr:pic>
      <xdr:nvPicPr>
        <xdr:cNvPr id="1148" name="图片 1147">
          <a:extLst>
            <a:ext uri="{FF2B5EF4-FFF2-40B4-BE49-F238E27FC236}">
              <a16:creationId xmlns:a16="http://schemas.microsoft.com/office/drawing/2014/main" id="{00000000-0008-0000-8800-00007C040000}"/>
            </a:ext>
          </a:extLst>
        </xdr:cNvPr>
        <xdr:cNvPicPr>
          <a:picLocks noChangeAspect="1"/>
        </xdr:cNvPicPr>
      </xdr:nvPicPr>
      <xdr:blipFill>
        <a:blip xmlns:r="http://schemas.openxmlformats.org/officeDocument/2006/relationships" r:embed="rId456"/>
        <a:stretch>
          <a:fillRect/>
        </a:stretch>
      </xdr:blipFill>
      <xdr:spPr>
        <a:xfrm>
          <a:off x="72390" y="1553281120"/>
          <a:ext cx="2085975" cy="1878330"/>
        </a:xfrm>
        <a:prstGeom prst="rect">
          <a:avLst/>
        </a:prstGeom>
        <a:noFill/>
        <a:ln w="9525">
          <a:noFill/>
        </a:ln>
      </xdr:spPr>
    </xdr:pic>
    <xdr:clientData/>
  </xdr:twoCellAnchor>
  <xdr:twoCellAnchor editAs="oneCell">
    <xdr:from>
      <xdr:col>0</xdr:col>
      <xdr:colOff>51435</xdr:colOff>
      <xdr:row>853</xdr:row>
      <xdr:rowOff>53340</xdr:rowOff>
    </xdr:from>
    <xdr:to>
      <xdr:col>0</xdr:col>
      <xdr:colOff>2125345</xdr:colOff>
      <xdr:row>853</xdr:row>
      <xdr:rowOff>1920240</xdr:rowOff>
    </xdr:to>
    <xdr:pic>
      <xdr:nvPicPr>
        <xdr:cNvPr id="1149" name="图片 1148">
          <a:extLst>
            <a:ext uri="{FF2B5EF4-FFF2-40B4-BE49-F238E27FC236}">
              <a16:creationId xmlns:a16="http://schemas.microsoft.com/office/drawing/2014/main" id="{00000000-0008-0000-8800-00007D040000}"/>
            </a:ext>
          </a:extLst>
        </xdr:cNvPr>
        <xdr:cNvPicPr>
          <a:picLocks noChangeAspect="1"/>
        </xdr:cNvPicPr>
      </xdr:nvPicPr>
      <xdr:blipFill>
        <a:blip xmlns:r="http://schemas.openxmlformats.org/officeDocument/2006/relationships" r:embed="rId457"/>
        <a:stretch>
          <a:fillRect/>
        </a:stretch>
      </xdr:blipFill>
      <xdr:spPr>
        <a:xfrm>
          <a:off x="51435" y="1557265110"/>
          <a:ext cx="2073910" cy="1866900"/>
        </a:xfrm>
        <a:prstGeom prst="rect">
          <a:avLst/>
        </a:prstGeom>
        <a:noFill/>
        <a:ln w="9525">
          <a:noFill/>
        </a:ln>
      </xdr:spPr>
    </xdr:pic>
    <xdr:clientData/>
  </xdr:twoCellAnchor>
  <xdr:twoCellAnchor editAs="oneCell">
    <xdr:from>
      <xdr:col>0</xdr:col>
      <xdr:colOff>59690</xdr:colOff>
      <xdr:row>854</xdr:row>
      <xdr:rowOff>34290</xdr:rowOff>
    </xdr:from>
    <xdr:to>
      <xdr:col>0</xdr:col>
      <xdr:colOff>2176145</xdr:colOff>
      <xdr:row>854</xdr:row>
      <xdr:rowOff>1939290</xdr:rowOff>
    </xdr:to>
    <xdr:pic>
      <xdr:nvPicPr>
        <xdr:cNvPr id="1150" name="图片 1149">
          <a:extLst>
            <a:ext uri="{FF2B5EF4-FFF2-40B4-BE49-F238E27FC236}">
              <a16:creationId xmlns:a16="http://schemas.microsoft.com/office/drawing/2014/main" id="{00000000-0008-0000-8800-00007E040000}"/>
            </a:ext>
          </a:extLst>
        </xdr:cNvPr>
        <xdr:cNvPicPr>
          <a:picLocks noChangeAspect="1"/>
        </xdr:cNvPicPr>
      </xdr:nvPicPr>
      <xdr:blipFill>
        <a:blip xmlns:r="http://schemas.openxmlformats.org/officeDocument/2006/relationships" r:embed="rId458"/>
        <a:stretch>
          <a:fillRect/>
        </a:stretch>
      </xdr:blipFill>
      <xdr:spPr>
        <a:xfrm>
          <a:off x="59690" y="1559239960"/>
          <a:ext cx="2116455" cy="1905000"/>
        </a:xfrm>
        <a:prstGeom prst="rect">
          <a:avLst/>
        </a:prstGeom>
        <a:noFill/>
        <a:ln w="9525">
          <a:noFill/>
        </a:ln>
      </xdr:spPr>
    </xdr:pic>
    <xdr:clientData/>
  </xdr:twoCellAnchor>
  <xdr:twoCellAnchor editAs="oneCell">
    <xdr:from>
      <xdr:col>0</xdr:col>
      <xdr:colOff>88900</xdr:colOff>
      <xdr:row>855</xdr:row>
      <xdr:rowOff>55880</xdr:rowOff>
    </xdr:from>
    <xdr:to>
      <xdr:col>0</xdr:col>
      <xdr:colOff>2194560</xdr:colOff>
      <xdr:row>855</xdr:row>
      <xdr:rowOff>1951355</xdr:rowOff>
    </xdr:to>
    <xdr:pic>
      <xdr:nvPicPr>
        <xdr:cNvPr id="1151" name="图片 1150">
          <a:extLst>
            <a:ext uri="{FF2B5EF4-FFF2-40B4-BE49-F238E27FC236}">
              <a16:creationId xmlns:a16="http://schemas.microsoft.com/office/drawing/2014/main" id="{00000000-0008-0000-8800-00007F040000}"/>
            </a:ext>
          </a:extLst>
        </xdr:cNvPr>
        <xdr:cNvPicPr>
          <a:picLocks noChangeAspect="1"/>
        </xdr:cNvPicPr>
      </xdr:nvPicPr>
      <xdr:blipFill>
        <a:blip xmlns:r="http://schemas.openxmlformats.org/officeDocument/2006/relationships" r:embed="rId459"/>
        <a:stretch>
          <a:fillRect/>
        </a:stretch>
      </xdr:blipFill>
      <xdr:spPr>
        <a:xfrm>
          <a:off x="88900" y="1561255450"/>
          <a:ext cx="2105660" cy="1895475"/>
        </a:xfrm>
        <a:prstGeom prst="rect">
          <a:avLst/>
        </a:prstGeom>
        <a:noFill/>
        <a:ln w="9525">
          <a:noFill/>
        </a:ln>
      </xdr:spPr>
    </xdr:pic>
    <xdr:clientData/>
  </xdr:twoCellAnchor>
  <xdr:twoCellAnchor editAs="oneCell">
    <xdr:from>
      <xdr:col>0</xdr:col>
      <xdr:colOff>126365</xdr:colOff>
      <xdr:row>860</xdr:row>
      <xdr:rowOff>52070</xdr:rowOff>
    </xdr:from>
    <xdr:to>
      <xdr:col>0</xdr:col>
      <xdr:colOff>2200275</xdr:colOff>
      <xdr:row>860</xdr:row>
      <xdr:rowOff>1918970</xdr:rowOff>
    </xdr:to>
    <xdr:pic>
      <xdr:nvPicPr>
        <xdr:cNvPr id="1180" name="图片 1179">
          <a:extLst>
            <a:ext uri="{FF2B5EF4-FFF2-40B4-BE49-F238E27FC236}">
              <a16:creationId xmlns:a16="http://schemas.microsoft.com/office/drawing/2014/main" id="{00000000-0008-0000-8800-00009C040000}"/>
            </a:ext>
          </a:extLst>
        </xdr:cNvPr>
        <xdr:cNvPicPr>
          <a:picLocks noChangeAspect="1"/>
        </xdr:cNvPicPr>
      </xdr:nvPicPr>
      <xdr:blipFill>
        <a:blip xmlns:r="http://schemas.openxmlformats.org/officeDocument/2006/relationships" r:embed="rId460"/>
        <a:stretch>
          <a:fillRect/>
        </a:stretch>
      </xdr:blipFill>
      <xdr:spPr>
        <a:xfrm>
          <a:off x="126365" y="1571221140"/>
          <a:ext cx="2073910" cy="1866900"/>
        </a:xfrm>
        <a:prstGeom prst="rect">
          <a:avLst/>
        </a:prstGeom>
        <a:noFill/>
        <a:ln w="9525">
          <a:noFill/>
        </a:ln>
      </xdr:spPr>
    </xdr:pic>
    <xdr:clientData/>
  </xdr:twoCellAnchor>
  <xdr:twoCellAnchor editAs="oneCell">
    <xdr:from>
      <xdr:col>0</xdr:col>
      <xdr:colOff>83820</xdr:colOff>
      <xdr:row>861</xdr:row>
      <xdr:rowOff>53340</xdr:rowOff>
    </xdr:from>
    <xdr:to>
      <xdr:col>0</xdr:col>
      <xdr:colOff>2147570</xdr:colOff>
      <xdr:row>861</xdr:row>
      <xdr:rowOff>1911350</xdr:rowOff>
    </xdr:to>
    <xdr:pic>
      <xdr:nvPicPr>
        <xdr:cNvPr id="1181" name="图片 1180">
          <a:extLst>
            <a:ext uri="{FF2B5EF4-FFF2-40B4-BE49-F238E27FC236}">
              <a16:creationId xmlns:a16="http://schemas.microsoft.com/office/drawing/2014/main" id="{00000000-0008-0000-8800-00009D040000}"/>
            </a:ext>
          </a:extLst>
        </xdr:cNvPr>
        <xdr:cNvPicPr>
          <a:picLocks noChangeAspect="1"/>
        </xdr:cNvPicPr>
      </xdr:nvPicPr>
      <xdr:blipFill>
        <a:blip xmlns:r="http://schemas.openxmlformats.org/officeDocument/2006/relationships" r:embed="rId461"/>
        <a:stretch>
          <a:fillRect/>
        </a:stretch>
      </xdr:blipFill>
      <xdr:spPr>
        <a:xfrm>
          <a:off x="83820" y="1573216310"/>
          <a:ext cx="2063750" cy="1858010"/>
        </a:xfrm>
        <a:prstGeom prst="rect">
          <a:avLst/>
        </a:prstGeom>
        <a:noFill/>
        <a:ln w="9525">
          <a:noFill/>
        </a:ln>
      </xdr:spPr>
    </xdr:pic>
    <xdr:clientData/>
  </xdr:twoCellAnchor>
  <xdr:twoCellAnchor editAs="oneCell">
    <xdr:from>
      <xdr:col>0</xdr:col>
      <xdr:colOff>106680</xdr:colOff>
      <xdr:row>859</xdr:row>
      <xdr:rowOff>99695</xdr:rowOff>
    </xdr:from>
    <xdr:to>
      <xdr:col>0</xdr:col>
      <xdr:colOff>2170430</xdr:colOff>
      <xdr:row>859</xdr:row>
      <xdr:rowOff>1957705</xdr:rowOff>
    </xdr:to>
    <xdr:pic>
      <xdr:nvPicPr>
        <xdr:cNvPr id="1182" name="图片 1181">
          <a:extLst>
            <a:ext uri="{FF2B5EF4-FFF2-40B4-BE49-F238E27FC236}">
              <a16:creationId xmlns:a16="http://schemas.microsoft.com/office/drawing/2014/main" id="{00000000-0008-0000-8800-00009E040000}"/>
            </a:ext>
          </a:extLst>
        </xdr:cNvPr>
        <xdr:cNvPicPr>
          <a:picLocks noChangeAspect="1"/>
        </xdr:cNvPicPr>
      </xdr:nvPicPr>
      <xdr:blipFill>
        <a:blip xmlns:r="http://schemas.openxmlformats.org/officeDocument/2006/relationships" r:embed="rId462"/>
        <a:stretch>
          <a:fillRect/>
        </a:stretch>
      </xdr:blipFill>
      <xdr:spPr>
        <a:xfrm>
          <a:off x="106680" y="1569274865"/>
          <a:ext cx="2063750" cy="1858010"/>
        </a:xfrm>
        <a:prstGeom prst="rect">
          <a:avLst/>
        </a:prstGeom>
        <a:noFill/>
        <a:ln w="9525">
          <a:noFill/>
        </a:ln>
      </xdr:spPr>
    </xdr:pic>
    <xdr:clientData/>
  </xdr:twoCellAnchor>
  <xdr:twoCellAnchor editAs="oneCell">
    <xdr:from>
      <xdr:col>0</xdr:col>
      <xdr:colOff>64135</xdr:colOff>
      <xdr:row>862</xdr:row>
      <xdr:rowOff>82550</xdr:rowOff>
    </xdr:from>
    <xdr:to>
      <xdr:col>0</xdr:col>
      <xdr:colOff>2106930</xdr:colOff>
      <xdr:row>862</xdr:row>
      <xdr:rowOff>1921510</xdr:rowOff>
    </xdr:to>
    <xdr:pic>
      <xdr:nvPicPr>
        <xdr:cNvPr id="1183" name="图片 1182">
          <a:extLst>
            <a:ext uri="{FF2B5EF4-FFF2-40B4-BE49-F238E27FC236}">
              <a16:creationId xmlns:a16="http://schemas.microsoft.com/office/drawing/2014/main" id="{00000000-0008-0000-8800-00009F040000}"/>
            </a:ext>
          </a:extLst>
        </xdr:cNvPr>
        <xdr:cNvPicPr>
          <a:picLocks noChangeAspect="1"/>
        </xdr:cNvPicPr>
      </xdr:nvPicPr>
      <xdr:blipFill>
        <a:blip xmlns:r="http://schemas.openxmlformats.org/officeDocument/2006/relationships" r:embed="rId463"/>
        <a:stretch>
          <a:fillRect/>
        </a:stretch>
      </xdr:blipFill>
      <xdr:spPr>
        <a:xfrm>
          <a:off x="64135" y="1575239420"/>
          <a:ext cx="2042795" cy="1838960"/>
        </a:xfrm>
        <a:prstGeom prst="rect">
          <a:avLst/>
        </a:prstGeom>
        <a:noFill/>
        <a:ln w="9525">
          <a:noFill/>
        </a:ln>
      </xdr:spPr>
    </xdr:pic>
    <xdr:clientData/>
  </xdr:twoCellAnchor>
  <xdr:twoCellAnchor editAs="oneCell">
    <xdr:from>
      <xdr:col>0</xdr:col>
      <xdr:colOff>92710</xdr:colOff>
      <xdr:row>863</xdr:row>
      <xdr:rowOff>44450</xdr:rowOff>
    </xdr:from>
    <xdr:to>
      <xdr:col>0</xdr:col>
      <xdr:colOff>2183765</xdr:colOff>
      <xdr:row>863</xdr:row>
      <xdr:rowOff>1931035</xdr:rowOff>
    </xdr:to>
    <xdr:pic>
      <xdr:nvPicPr>
        <xdr:cNvPr id="1184" name="图片 1183">
          <a:extLst>
            <a:ext uri="{FF2B5EF4-FFF2-40B4-BE49-F238E27FC236}">
              <a16:creationId xmlns:a16="http://schemas.microsoft.com/office/drawing/2014/main" id="{00000000-0008-0000-8800-0000A0040000}"/>
            </a:ext>
          </a:extLst>
        </xdr:cNvPr>
        <xdr:cNvPicPr>
          <a:picLocks noChangeAspect="1"/>
        </xdr:cNvPicPr>
      </xdr:nvPicPr>
      <xdr:blipFill>
        <a:blip xmlns:r="http://schemas.openxmlformats.org/officeDocument/2006/relationships" r:embed="rId464"/>
        <a:stretch>
          <a:fillRect/>
        </a:stretch>
      </xdr:blipFill>
      <xdr:spPr>
        <a:xfrm>
          <a:off x="92710" y="1577195220"/>
          <a:ext cx="2091055" cy="1886585"/>
        </a:xfrm>
        <a:prstGeom prst="rect">
          <a:avLst/>
        </a:prstGeom>
        <a:noFill/>
        <a:ln w="9525">
          <a:noFill/>
        </a:ln>
      </xdr:spPr>
    </xdr:pic>
    <xdr:clientData/>
  </xdr:twoCellAnchor>
  <xdr:twoCellAnchor editAs="oneCell">
    <xdr:from>
      <xdr:col>0</xdr:col>
      <xdr:colOff>95250</xdr:colOff>
      <xdr:row>864</xdr:row>
      <xdr:rowOff>56515</xdr:rowOff>
    </xdr:from>
    <xdr:to>
      <xdr:col>0</xdr:col>
      <xdr:colOff>2184400</xdr:colOff>
      <xdr:row>864</xdr:row>
      <xdr:rowOff>1936750</xdr:rowOff>
    </xdr:to>
    <xdr:pic>
      <xdr:nvPicPr>
        <xdr:cNvPr id="1185" name="图片 1184">
          <a:extLst>
            <a:ext uri="{FF2B5EF4-FFF2-40B4-BE49-F238E27FC236}">
              <a16:creationId xmlns:a16="http://schemas.microsoft.com/office/drawing/2014/main" id="{00000000-0008-0000-8800-0000A1040000}"/>
            </a:ext>
          </a:extLst>
        </xdr:cNvPr>
        <xdr:cNvPicPr>
          <a:picLocks noChangeAspect="1"/>
        </xdr:cNvPicPr>
      </xdr:nvPicPr>
      <xdr:blipFill>
        <a:blip xmlns:r="http://schemas.openxmlformats.org/officeDocument/2006/relationships" r:embed="rId465"/>
        <a:stretch>
          <a:fillRect/>
        </a:stretch>
      </xdr:blipFill>
      <xdr:spPr>
        <a:xfrm>
          <a:off x="95250" y="1579201185"/>
          <a:ext cx="2089150" cy="1880235"/>
        </a:xfrm>
        <a:prstGeom prst="rect">
          <a:avLst/>
        </a:prstGeom>
        <a:noFill/>
        <a:ln w="9525">
          <a:noFill/>
        </a:ln>
      </xdr:spPr>
    </xdr:pic>
    <xdr:clientData/>
  </xdr:twoCellAnchor>
  <xdr:twoCellAnchor editAs="oneCell">
    <xdr:from>
      <xdr:col>0</xdr:col>
      <xdr:colOff>83820</xdr:colOff>
      <xdr:row>866</xdr:row>
      <xdr:rowOff>41910</xdr:rowOff>
    </xdr:from>
    <xdr:to>
      <xdr:col>0</xdr:col>
      <xdr:colOff>2168525</xdr:colOff>
      <xdr:row>866</xdr:row>
      <xdr:rowOff>1918970</xdr:rowOff>
    </xdr:to>
    <xdr:pic>
      <xdr:nvPicPr>
        <xdr:cNvPr id="1186" name="图片 1185">
          <a:extLst>
            <a:ext uri="{FF2B5EF4-FFF2-40B4-BE49-F238E27FC236}">
              <a16:creationId xmlns:a16="http://schemas.microsoft.com/office/drawing/2014/main" id="{00000000-0008-0000-8800-0000A2040000}"/>
            </a:ext>
          </a:extLst>
        </xdr:cNvPr>
        <xdr:cNvPicPr>
          <a:picLocks noChangeAspect="1"/>
        </xdr:cNvPicPr>
      </xdr:nvPicPr>
      <xdr:blipFill>
        <a:blip xmlns:r="http://schemas.openxmlformats.org/officeDocument/2006/relationships" r:embed="rId466"/>
        <a:stretch>
          <a:fillRect/>
        </a:stretch>
      </xdr:blipFill>
      <xdr:spPr>
        <a:xfrm>
          <a:off x="83820" y="1583174380"/>
          <a:ext cx="2084705" cy="1877060"/>
        </a:xfrm>
        <a:prstGeom prst="rect">
          <a:avLst/>
        </a:prstGeom>
        <a:noFill/>
        <a:ln w="9525">
          <a:noFill/>
        </a:ln>
      </xdr:spPr>
    </xdr:pic>
    <xdr:clientData/>
  </xdr:twoCellAnchor>
  <xdr:twoCellAnchor editAs="oneCell">
    <xdr:from>
      <xdr:col>0</xdr:col>
      <xdr:colOff>94615</xdr:colOff>
      <xdr:row>865</xdr:row>
      <xdr:rowOff>71120</xdr:rowOff>
    </xdr:from>
    <xdr:to>
      <xdr:col>0</xdr:col>
      <xdr:colOff>2135505</xdr:colOff>
      <xdr:row>865</xdr:row>
      <xdr:rowOff>1908810</xdr:rowOff>
    </xdr:to>
    <xdr:pic>
      <xdr:nvPicPr>
        <xdr:cNvPr id="1187" name="图片 1186">
          <a:extLst>
            <a:ext uri="{FF2B5EF4-FFF2-40B4-BE49-F238E27FC236}">
              <a16:creationId xmlns:a16="http://schemas.microsoft.com/office/drawing/2014/main" id="{00000000-0008-0000-8800-0000A3040000}"/>
            </a:ext>
          </a:extLst>
        </xdr:cNvPr>
        <xdr:cNvPicPr>
          <a:picLocks noChangeAspect="1"/>
        </xdr:cNvPicPr>
      </xdr:nvPicPr>
      <xdr:blipFill>
        <a:blip xmlns:r="http://schemas.openxmlformats.org/officeDocument/2006/relationships" r:embed="rId467"/>
        <a:stretch>
          <a:fillRect/>
        </a:stretch>
      </xdr:blipFill>
      <xdr:spPr>
        <a:xfrm>
          <a:off x="94615" y="1581209690"/>
          <a:ext cx="2040890" cy="1837690"/>
        </a:xfrm>
        <a:prstGeom prst="rect">
          <a:avLst/>
        </a:prstGeom>
        <a:noFill/>
        <a:ln w="9525">
          <a:noFill/>
        </a:ln>
      </xdr:spPr>
    </xdr:pic>
    <xdr:clientData/>
  </xdr:twoCellAnchor>
  <xdr:twoCellAnchor editAs="oneCell">
    <xdr:from>
      <xdr:col>0</xdr:col>
      <xdr:colOff>111125</xdr:colOff>
      <xdr:row>868</xdr:row>
      <xdr:rowOff>63500</xdr:rowOff>
    </xdr:from>
    <xdr:to>
      <xdr:col>0</xdr:col>
      <xdr:colOff>2164715</xdr:colOff>
      <xdr:row>868</xdr:row>
      <xdr:rowOff>1911985</xdr:rowOff>
    </xdr:to>
    <xdr:pic>
      <xdr:nvPicPr>
        <xdr:cNvPr id="1188" name="图片 1187">
          <a:extLst>
            <a:ext uri="{FF2B5EF4-FFF2-40B4-BE49-F238E27FC236}">
              <a16:creationId xmlns:a16="http://schemas.microsoft.com/office/drawing/2014/main" id="{00000000-0008-0000-8800-0000A4040000}"/>
            </a:ext>
          </a:extLst>
        </xdr:cNvPr>
        <xdr:cNvPicPr>
          <a:picLocks noChangeAspect="1"/>
        </xdr:cNvPicPr>
      </xdr:nvPicPr>
      <xdr:blipFill>
        <a:blip xmlns:r="http://schemas.openxmlformats.org/officeDocument/2006/relationships" r:embed="rId468"/>
        <a:stretch>
          <a:fillRect/>
        </a:stretch>
      </xdr:blipFill>
      <xdr:spPr>
        <a:xfrm>
          <a:off x="111125" y="1587183770"/>
          <a:ext cx="2053590" cy="1848485"/>
        </a:xfrm>
        <a:prstGeom prst="rect">
          <a:avLst/>
        </a:prstGeom>
        <a:noFill/>
        <a:ln w="9525">
          <a:noFill/>
        </a:ln>
      </xdr:spPr>
    </xdr:pic>
    <xdr:clientData/>
  </xdr:twoCellAnchor>
  <xdr:twoCellAnchor editAs="oneCell">
    <xdr:from>
      <xdr:col>0</xdr:col>
      <xdr:colOff>83185</xdr:colOff>
      <xdr:row>867</xdr:row>
      <xdr:rowOff>53340</xdr:rowOff>
    </xdr:from>
    <xdr:to>
      <xdr:col>0</xdr:col>
      <xdr:colOff>2157095</xdr:colOff>
      <xdr:row>867</xdr:row>
      <xdr:rowOff>1920240</xdr:rowOff>
    </xdr:to>
    <xdr:pic>
      <xdr:nvPicPr>
        <xdr:cNvPr id="1189" name="图片 1188">
          <a:extLst>
            <a:ext uri="{FF2B5EF4-FFF2-40B4-BE49-F238E27FC236}">
              <a16:creationId xmlns:a16="http://schemas.microsoft.com/office/drawing/2014/main" id="{00000000-0008-0000-8800-0000A5040000}"/>
            </a:ext>
          </a:extLst>
        </xdr:cNvPr>
        <xdr:cNvPicPr>
          <a:picLocks noChangeAspect="1"/>
        </xdr:cNvPicPr>
      </xdr:nvPicPr>
      <xdr:blipFill>
        <a:blip xmlns:r="http://schemas.openxmlformats.org/officeDocument/2006/relationships" r:embed="rId469"/>
        <a:stretch>
          <a:fillRect/>
        </a:stretch>
      </xdr:blipFill>
      <xdr:spPr>
        <a:xfrm>
          <a:off x="83185" y="1585179710"/>
          <a:ext cx="2073910" cy="1866900"/>
        </a:xfrm>
        <a:prstGeom prst="rect">
          <a:avLst/>
        </a:prstGeom>
        <a:noFill/>
        <a:ln w="9525">
          <a:noFill/>
        </a:ln>
      </xdr:spPr>
    </xdr:pic>
    <xdr:clientData/>
  </xdr:twoCellAnchor>
  <xdr:twoCellAnchor editAs="oneCell">
    <xdr:from>
      <xdr:col>0</xdr:col>
      <xdr:colOff>77470</xdr:colOff>
      <xdr:row>869</xdr:row>
      <xdr:rowOff>41275</xdr:rowOff>
    </xdr:from>
    <xdr:to>
      <xdr:col>0</xdr:col>
      <xdr:colOff>2151380</xdr:colOff>
      <xdr:row>869</xdr:row>
      <xdr:rowOff>1908175</xdr:rowOff>
    </xdr:to>
    <xdr:pic>
      <xdr:nvPicPr>
        <xdr:cNvPr id="1190" name="图片 1189">
          <a:extLst>
            <a:ext uri="{FF2B5EF4-FFF2-40B4-BE49-F238E27FC236}">
              <a16:creationId xmlns:a16="http://schemas.microsoft.com/office/drawing/2014/main" id="{00000000-0008-0000-8800-0000A6040000}"/>
            </a:ext>
          </a:extLst>
        </xdr:cNvPr>
        <xdr:cNvPicPr>
          <a:picLocks noChangeAspect="1"/>
        </xdr:cNvPicPr>
      </xdr:nvPicPr>
      <xdr:blipFill>
        <a:blip xmlns:r="http://schemas.openxmlformats.org/officeDocument/2006/relationships" r:embed="rId470"/>
        <a:stretch>
          <a:fillRect/>
        </a:stretch>
      </xdr:blipFill>
      <xdr:spPr>
        <a:xfrm>
          <a:off x="77470" y="1589155445"/>
          <a:ext cx="2073910" cy="1866900"/>
        </a:xfrm>
        <a:prstGeom prst="rect">
          <a:avLst/>
        </a:prstGeom>
        <a:noFill/>
        <a:ln w="9525">
          <a:noFill/>
        </a:ln>
      </xdr:spPr>
    </xdr:pic>
    <xdr:clientData/>
  </xdr:twoCellAnchor>
  <xdr:twoCellAnchor editAs="oneCell">
    <xdr:from>
      <xdr:col>0</xdr:col>
      <xdr:colOff>100330</xdr:colOff>
      <xdr:row>870</xdr:row>
      <xdr:rowOff>69850</xdr:rowOff>
    </xdr:from>
    <xdr:to>
      <xdr:col>0</xdr:col>
      <xdr:colOff>2174240</xdr:colOff>
      <xdr:row>870</xdr:row>
      <xdr:rowOff>1936750</xdr:rowOff>
    </xdr:to>
    <xdr:pic>
      <xdr:nvPicPr>
        <xdr:cNvPr id="1191" name="图片 1190">
          <a:extLst>
            <a:ext uri="{FF2B5EF4-FFF2-40B4-BE49-F238E27FC236}">
              <a16:creationId xmlns:a16="http://schemas.microsoft.com/office/drawing/2014/main" id="{00000000-0008-0000-8800-0000A7040000}"/>
            </a:ext>
          </a:extLst>
        </xdr:cNvPr>
        <xdr:cNvPicPr>
          <a:picLocks noChangeAspect="1"/>
        </xdr:cNvPicPr>
      </xdr:nvPicPr>
      <xdr:blipFill>
        <a:blip xmlns:r="http://schemas.openxmlformats.org/officeDocument/2006/relationships" r:embed="rId471"/>
        <a:stretch>
          <a:fillRect/>
        </a:stretch>
      </xdr:blipFill>
      <xdr:spPr>
        <a:xfrm>
          <a:off x="100330" y="1591177920"/>
          <a:ext cx="2073910" cy="1866900"/>
        </a:xfrm>
        <a:prstGeom prst="rect">
          <a:avLst/>
        </a:prstGeom>
        <a:noFill/>
        <a:ln w="9525">
          <a:noFill/>
        </a:ln>
      </xdr:spPr>
    </xdr:pic>
    <xdr:clientData/>
  </xdr:twoCellAnchor>
  <xdr:twoCellAnchor editAs="oneCell">
    <xdr:from>
      <xdr:col>0</xdr:col>
      <xdr:colOff>114300</xdr:colOff>
      <xdr:row>871</xdr:row>
      <xdr:rowOff>69850</xdr:rowOff>
    </xdr:from>
    <xdr:to>
      <xdr:col>0</xdr:col>
      <xdr:colOff>2155825</xdr:colOff>
      <xdr:row>871</xdr:row>
      <xdr:rowOff>1907540</xdr:rowOff>
    </xdr:to>
    <xdr:pic>
      <xdr:nvPicPr>
        <xdr:cNvPr id="1198" name="图片 1197">
          <a:extLst>
            <a:ext uri="{FF2B5EF4-FFF2-40B4-BE49-F238E27FC236}">
              <a16:creationId xmlns:a16="http://schemas.microsoft.com/office/drawing/2014/main" id="{00000000-0008-0000-8800-0000AE040000}"/>
            </a:ext>
          </a:extLst>
        </xdr:cNvPr>
        <xdr:cNvPicPr>
          <a:picLocks noChangeAspect="1"/>
        </xdr:cNvPicPr>
      </xdr:nvPicPr>
      <xdr:blipFill>
        <a:blip xmlns:r="http://schemas.openxmlformats.org/officeDocument/2006/relationships" r:embed="rId472"/>
        <a:stretch>
          <a:fillRect/>
        </a:stretch>
      </xdr:blipFill>
      <xdr:spPr>
        <a:xfrm>
          <a:off x="114300" y="1593171820"/>
          <a:ext cx="2041525" cy="1837690"/>
        </a:xfrm>
        <a:prstGeom prst="rect">
          <a:avLst/>
        </a:prstGeom>
        <a:noFill/>
        <a:ln w="9525">
          <a:noFill/>
        </a:ln>
      </xdr:spPr>
    </xdr:pic>
    <xdr:clientData/>
  </xdr:twoCellAnchor>
  <xdr:twoCellAnchor editAs="oneCell">
    <xdr:from>
      <xdr:col>0</xdr:col>
      <xdr:colOff>114300</xdr:colOff>
      <xdr:row>872</xdr:row>
      <xdr:rowOff>90170</xdr:rowOff>
    </xdr:from>
    <xdr:to>
      <xdr:col>0</xdr:col>
      <xdr:colOff>2146300</xdr:colOff>
      <xdr:row>872</xdr:row>
      <xdr:rowOff>1919605</xdr:rowOff>
    </xdr:to>
    <xdr:pic>
      <xdr:nvPicPr>
        <xdr:cNvPr id="1199" name="图片 1198">
          <a:extLst>
            <a:ext uri="{FF2B5EF4-FFF2-40B4-BE49-F238E27FC236}">
              <a16:creationId xmlns:a16="http://schemas.microsoft.com/office/drawing/2014/main" id="{00000000-0008-0000-8800-0000AF040000}"/>
            </a:ext>
          </a:extLst>
        </xdr:cNvPr>
        <xdr:cNvPicPr>
          <a:picLocks noChangeAspect="1"/>
        </xdr:cNvPicPr>
      </xdr:nvPicPr>
      <xdr:blipFill>
        <a:blip xmlns:r="http://schemas.openxmlformats.org/officeDocument/2006/relationships" r:embed="rId473"/>
        <a:stretch>
          <a:fillRect/>
        </a:stretch>
      </xdr:blipFill>
      <xdr:spPr>
        <a:xfrm>
          <a:off x="114300" y="1595186040"/>
          <a:ext cx="2032000" cy="1829435"/>
        </a:xfrm>
        <a:prstGeom prst="rect">
          <a:avLst/>
        </a:prstGeom>
        <a:noFill/>
        <a:ln w="9525">
          <a:noFill/>
        </a:ln>
      </xdr:spPr>
    </xdr:pic>
    <xdr:clientData/>
  </xdr:twoCellAnchor>
  <xdr:twoCellAnchor editAs="oneCell">
    <xdr:from>
      <xdr:col>0</xdr:col>
      <xdr:colOff>95250</xdr:colOff>
      <xdr:row>873</xdr:row>
      <xdr:rowOff>88265</xdr:rowOff>
    </xdr:from>
    <xdr:to>
      <xdr:col>0</xdr:col>
      <xdr:colOff>2148840</xdr:colOff>
      <xdr:row>873</xdr:row>
      <xdr:rowOff>1936750</xdr:rowOff>
    </xdr:to>
    <xdr:pic>
      <xdr:nvPicPr>
        <xdr:cNvPr id="1200" name="图片 1199">
          <a:extLst>
            <a:ext uri="{FF2B5EF4-FFF2-40B4-BE49-F238E27FC236}">
              <a16:creationId xmlns:a16="http://schemas.microsoft.com/office/drawing/2014/main" id="{00000000-0008-0000-8800-0000B0040000}"/>
            </a:ext>
          </a:extLst>
        </xdr:cNvPr>
        <xdr:cNvPicPr>
          <a:picLocks noChangeAspect="1"/>
        </xdr:cNvPicPr>
      </xdr:nvPicPr>
      <xdr:blipFill>
        <a:blip xmlns:r="http://schemas.openxmlformats.org/officeDocument/2006/relationships" r:embed="rId474"/>
        <a:stretch>
          <a:fillRect/>
        </a:stretch>
      </xdr:blipFill>
      <xdr:spPr>
        <a:xfrm>
          <a:off x="95250" y="1597178035"/>
          <a:ext cx="2053590" cy="1848485"/>
        </a:xfrm>
        <a:prstGeom prst="rect">
          <a:avLst/>
        </a:prstGeom>
        <a:noFill/>
        <a:ln w="9525">
          <a:noFill/>
        </a:ln>
      </xdr:spPr>
    </xdr:pic>
    <xdr:clientData/>
  </xdr:twoCellAnchor>
  <xdr:twoCellAnchor editAs="oneCell">
    <xdr:from>
      <xdr:col>0</xdr:col>
      <xdr:colOff>114300</xdr:colOff>
      <xdr:row>874</xdr:row>
      <xdr:rowOff>77470</xdr:rowOff>
    </xdr:from>
    <xdr:to>
      <xdr:col>0</xdr:col>
      <xdr:colOff>2166620</xdr:colOff>
      <xdr:row>874</xdr:row>
      <xdr:rowOff>1925320</xdr:rowOff>
    </xdr:to>
    <xdr:pic>
      <xdr:nvPicPr>
        <xdr:cNvPr id="1201" name="图片 1200">
          <a:extLst>
            <a:ext uri="{FF2B5EF4-FFF2-40B4-BE49-F238E27FC236}">
              <a16:creationId xmlns:a16="http://schemas.microsoft.com/office/drawing/2014/main" id="{00000000-0008-0000-8800-0000B1040000}"/>
            </a:ext>
          </a:extLst>
        </xdr:cNvPr>
        <xdr:cNvPicPr>
          <a:picLocks noChangeAspect="1"/>
        </xdr:cNvPicPr>
      </xdr:nvPicPr>
      <xdr:blipFill>
        <a:blip xmlns:r="http://schemas.openxmlformats.org/officeDocument/2006/relationships" r:embed="rId475"/>
        <a:stretch>
          <a:fillRect/>
        </a:stretch>
      </xdr:blipFill>
      <xdr:spPr>
        <a:xfrm>
          <a:off x="114300" y="1599161140"/>
          <a:ext cx="2052320" cy="1847850"/>
        </a:xfrm>
        <a:prstGeom prst="rect">
          <a:avLst/>
        </a:prstGeom>
        <a:noFill/>
        <a:ln w="9525">
          <a:noFill/>
        </a:ln>
      </xdr:spPr>
    </xdr:pic>
    <xdr:clientData/>
  </xdr:twoCellAnchor>
  <xdr:twoCellAnchor editAs="oneCell">
    <xdr:from>
      <xdr:col>0</xdr:col>
      <xdr:colOff>131445</xdr:colOff>
      <xdr:row>877</xdr:row>
      <xdr:rowOff>78740</xdr:rowOff>
    </xdr:from>
    <xdr:to>
      <xdr:col>0</xdr:col>
      <xdr:colOff>2195195</xdr:colOff>
      <xdr:row>877</xdr:row>
      <xdr:rowOff>1936750</xdr:rowOff>
    </xdr:to>
    <xdr:pic>
      <xdr:nvPicPr>
        <xdr:cNvPr id="1217" name="图片 1216">
          <a:extLst>
            <a:ext uri="{FF2B5EF4-FFF2-40B4-BE49-F238E27FC236}">
              <a16:creationId xmlns:a16="http://schemas.microsoft.com/office/drawing/2014/main" id="{00000000-0008-0000-8800-0000C1040000}"/>
            </a:ext>
          </a:extLst>
        </xdr:cNvPr>
        <xdr:cNvPicPr>
          <a:picLocks noChangeAspect="1"/>
        </xdr:cNvPicPr>
      </xdr:nvPicPr>
      <xdr:blipFill>
        <a:blip xmlns:r="http://schemas.openxmlformats.org/officeDocument/2006/relationships" r:embed="rId476"/>
        <a:stretch>
          <a:fillRect/>
        </a:stretch>
      </xdr:blipFill>
      <xdr:spPr>
        <a:xfrm>
          <a:off x="131445" y="1605144110"/>
          <a:ext cx="2063750" cy="1858010"/>
        </a:xfrm>
        <a:prstGeom prst="rect">
          <a:avLst/>
        </a:prstGeom>
        <a:noFill/>
        <a:ln w="9525">
          <a:noFill/>
        </a:ln>
      </xdr:spPr>
    </xdr:pic>
    <xdr:clientData/>
  </xdr:twoCellAnchor>
  <xdr:twoCellAnchor editAs="oneCell">
    <xdr:from>
      <xdr:col>0</xdr:col>
      <xdr:colOff>92710</xdr:colOff>
      <xdr:row>875</xdr:row>
      <xdr:rowOff>97155</xdr:rowOff>
    </xdr:from>
    <xdr:to>
      <xdr:col>0</xdr:col>
      <xdr:colOff>2135505</xdr:colOff>
      <xdr:row>875</xdr:row>
      <xdr:rowOff>1936115</xdr:rowOff>
    </xdr:to>
    <xdr:pic>
      <xdr:nvPicPr>
        <xdr:cNvPr id="1218" name="图片 1217">
          <a:extLst>
            <a:ext uri="{FF2B5EF4-FFF2-40B4-BE49-F238E27FC236}">
              <a16:creationId xmlns:a16="http://schemas.microsoft.com/office/drawing/2014/main" id="{00000000-0008-0000-8800-0000C2040000}"/>
            </a:ext>
          </a:extLst>
        </xdr:cNvPr>
        <xdr:cNvPicPr>
          <a:picLocks noChangeAspect="1"/>
        </xdr:cNvPicPr>
      </xdr:nvPicPr>
      <xdr:blipFill>
        <a:blip xmlns:r="http://schemas.openxmlformats.org/officeDocument/2006/relationships" r:embed="rId477"/>
        <a:stretch>
          <a:fillRect/>
        </a:stretch>
      </xdr:blipFill>
      <xdr:spPr>
        <a:xfrm>
          <a:off x="92710" y="1601174725"/>
          <a:ext cx="2042795" cy="1838960"/>
        </a:xfrm>
        <a:prstGeom prst="rect">
          <a:avLst/>
        </a:prstGeom>
        <a:noFill/>
        <a:ln w="9525">
          <a:noFill/>
        </a:ln>
      </xdr:spPr>
    </xdr:pic>
    <xdr:clientData/>
  </xdr:twoCellAnchor>
  <xdr:twoCellAnchor editAs="oneCell">
    <xdr:from>
      <xdr:col>0</xdr:col>
      <xdr:colOff>118745</xdr:colOff>
      <xdr:row>876</xdr:row>
      <xdr:rowOff>80645</xdr:rowOff>
    </xdr:from>
    <xdr:to>
      <xdr:col>0</xdr:col>
      <xdr:colOff>2140585</xdr:colOff>
      <xdr:row>876</xdr:row>
      <xdr:rowOff>1900555</xdr:rowOff>
    </xdr:to>
    <xdr:pic>
      <xdr:nvPicPr>
        <xdr:cNvPr id="1219" name="图片 1218">
          <a:extLst>
            <a:ext uri="{FF2B5EF4-FFF2-40B4-BE49-F238E27FC236}">
              <a16:creationId xmlns:a16="http://schemas.microsoft.com/office/drawing/2014/main" id="{00000000-0008-0000-8800-0000C3040000}"/>
            </a:ext>
          </a:extLst>
        </xdr:cNvPr>
        <xdr:cNvPicPr>
          <a:picLocks noChangeAspect="1"/>
        </xdr:cNvPicPr>
      </xdr:nvPicPr>
      <xdr:blipFill>
        <a:blip xmlns:r="http://schemas.openxmlformats.org/officeDocument/2006/relationships" r:embed="rId478"/>
        <a:stretch>
          <a:fillRect/>
        </a:stretch>
      </xdr:blipFill>
      <xdr:spPr>
        <a:xfrm>
          <a:off x="118745" y="1603152115"/>
          <a:ext cx="2021840" cy="1819910"/>
        </a:xfrm>
        <a:prstGeom prst="rect">
          <a:avLst/>
        </a:prstGeom>
        <a:noFill/>
        <a:ln w="9525">
          <a:noFill/>
        </a:ln>
      </xdr:spPr>
    </xdr:pic>
    <xdr:clientData/>
  </xdr:twoCellAnchor>
  <xdr:twoCellAnchor editAs="oneCell">
    <xdr:from>
      <xdr:col>0</xdr:col>
      <xdr:colOff>71755</xdr:colOff>
      <xdr:row>878</xdr:row>
      <xdr:rowOff>45085</xdr:rowOff>
    </xdr:from>
    <xdr:to>
      <xdr:col>0</xdr:col>
      <xdr:colOff>2156460</xdr:colOff>
      <xdr:row>878</xdr:row>
      <xdr:rowOff>1921510</xdr:rowOff>
    </xdr:to>
    <xdr:pic>
      <xdr:nvPicPr>
        <xdr:cNvPr id="1220" name="图片 1219">
          <a:extLst>
            <a:ext uri="{FF2B5EF4-FFF2-40B4-BE49-F238E27FC236}">
              <a16:creationId xmlns:a16="http://schemas.microsoft.com/office/drawing/2014/main" id="{00000000-0008-0000-8800-0000C4040000}"/>
            </a:ext>
          </a:extLst>
        </xdr:cNvPr>
        <xdr:cNvPicPr>
          <a:picLocks noChangeAspect="1"/>
        </xdr:cNvPicPr>
      </xdr:nvPicPr>
      <xdr:blipFill>
        <a:blip xmlns:r="http://schemas.openxmlformats.org/officeDocument/2006/relationships" r:embed="rId479"/>
        <a:stretch>
          <a:fillRect/>
        </a:stretch>
      </xdr:blipFill>
      <xdr:spPr>
        <a:xfrm>
          <a:off x="71755" y="1607104355"/>
          <a:ext cx="2084705" cy="1876425"/>
        </a:xfrm>
        <a:prstGeom prst="rect">
          <a:avLst/>
        </a:prstGeom>
        <a:noFill/>
        <a:ln w="9525">
          <a:noFill/>
        </a:ln>
      </xdr:spPr>
    </xdr:pic>
    <xdr:clientData/>
  </xdr:twoCellAnchor>
  <xdr:twoCellAnchor editAs="oneCell">
    <xdr:from>
      <xdr:col>0</xdr:col>
      <xdr:colOff>83820</xdr:colOff>
      <xdr:row>880</xdr:row>
      <xdr:rowOff>62865</xdr:rowOff>
    </xdr:from>
    <xdr:to>
      <xdr:col>0</xdr:col>
      <xdr:colOff>2135505</xdr:colOff>
      <xdr:row>880</xdr:row>
      <xdr:rowOff>1909445</xdr:rowOff>
    </xdr:to>
    <xdr:pic>
      <xdr:nvPicPr>
        <xdr:cNvPr id="1221" name="图片 1220">
          <a:extLst>
            <a:ext uri="{FF2B5EF4-FFF2-40B4-BE49-F238E27FC236}">
              <a16:creationId xmlns:a16="http://schemas.microsoft.com/office/drawing/2014/main" id="{00000000-0008-0000-8800-0000C5040000}"/>
            </a:ext>
          </a:extLst>
        </xdr:cNvPr>
        <xdr:cNvPicPr>
          <a:picLocks noChangeAspect="1"/>
        </xdr:cNvPicPr>
      </xdr:nvPicPr>
      <xdr:blipFill>
        <a:blip xmlns:r="http://schemas.openxmlformats.org/officeDocument/2006/relationships" r:embed="rId480"/>
        <a:stretch>
          <a:fillRect/>
        </a:stretch>
      </xdr:blipFill>
      <xdr:spPr>
        <a:xfrm>
          <a:off x="83820" y="1611109935"/>
          <a:ext cx="2051685" cy="1846580"/>
        </a:xfrm>
        <a:prstGeom prst="rect">
          <a:avLst/>
        </a:prstGeom>
        <a:noFill/>
        <a:ln w="9525">
          <a:noFill/>
        </a:ln>
      </xdr:spPr>
    </xdr:pic>
    <xdr:clientData/>
  </xdr:twoCellAnchor>
  <xdr:twoCellAnchor editAs="oneCell">
    <xdr:from>
      <xdr:col>0</xdr:col>
      <xdr:colOff>62230</xdr:colOff>
      <xdr:row>881</xdr:row>
      <xdr:rowOff>45720</xdr:rowOff>
    </xdr:from>
    <xdr:to>
      <xdr:col>0</xdr:col>
      <xdr:colOff>2178685</xdr:colOff>
      <xdr:row>881</xdr:row>
      <xdr:rowOff>1950720</xdr:rowOff>
    </xdr:to>
    <xdr:pic>
      <xdr:nvPicPr>
        <xdr:cNvPr id="1222" name="图片 1221">
          <a:extLst>
            <a:ext uri="{FF2B5EF4-FFF2-40B4-BE49-F238E27FC236}">
              <a16:creationId xmlns:a16="http://schemas.microsoft.com/office/drawing/2014/main" id="{00000000-0008-0000-8800-0000C6040000}"/>
            </a:ext>
          </a:extLst>
        </xdr:cNvPr>
        <xdr:cNvPicPr>
          <a:picLocks noChangeAspect="1"/>
        </xdr:cNvPicPr>
      </xdr:nvPicPr>
      <xdr:blipFill>
        <a:blip xmlns:r="http://schemas.openxmlformats.org/officeDocument/2006/relationships" r:embed="rId481"/>
        <a:stretch>
          <a:fillRect/>
        </a:stretch>
      </xdr:blipFill>
      <xdr:spPr>
        <a:xfrm>
          <a:off x="62230" y="1613086690"/>
          <a:ext cx="2116455" cy="1905000"/>
        </a:xfrm>
        <a:prstGeom prst="rect">
          <a:avLst/>
        </a:prstGeom>
        <a:noFill/>
        <a:ln w="9525">
          <a:noFill/>
        </a:ln>
      </xdr:spPr>
    </xdr:pic>
    <xdr:clientData/>
  </xdr:twoCellAnchor>
  <xdr:twoCellAnchor editAs="oneCell">
    <xdr:from>
      <xdr:col>0</xdr:col>
      <xdr:colOff>135890</xdr:colOff>
      <xdr:row>879</xdr:row>
      <xdr:rowOff>76200</xdr:rowOff>
    </xdr:from>
    <xdr:to>
      <xdr:col>0</xdr:col>
      <xdr:colOff>2178685</xdr:colOff>
      <xdr:row>879</xdr:row>
      <xdr:rowOff>1915160</xdr:rowOff>
    </xdr:to>
    <xdr:pic>
      <xdr:nvPicPr>
        <xdr:cNvPr id="1223" name="图片 1222">
          <a:extLst>
            <a:ext uri="{FF2B5EF4-FFF2-40B4-BE49-F238E27FC236}">
              <a16:creationId xmlns:a16="http://schemas.microsoft.com/office/drawing/2014/main" id="{00000000-0008-0000-8800-0000C7040000}"/>
            </a:ext>
          </a:extLst>
        </xdr:cNvPr>
        <xdr:cNvPicPr>
          <a:picLocks noChangeAspect="1"/>
        </xdr:cNvPicPr>
      </xdr:nvPicPr>
      <xdr:blipFill>
        <a:blip xmlns:r="http://schemas.openxmlformats.org/officeDocument/2006/relationships" r:embed="rId482"/>
        <a:stretch>
          <a:fillRect/>
        </a:stretch>
      </xdr:blipFill>
      <xdr:spPr>
        <a:xfrm>
          <a:off x="135890" y="1609129370"/>
          <a:ext cx="2042795" cy="1838960"/>
        </a:xfrm>
        <a:prstGeom prst="rect">
          <a:avLst/>
        </a:prstGeom>
        <a:noFill/>
        <a:ln w="9525">
          <a:noFill/>
        </a:ln>
      </xdr:spPr>
    </xdr:pic>
    <xdr:clientData/>
  </xdr:twoCellAnchor>
  <xdr:twoCellAnchor editAs="oneCell">
    <xdr:from>
      <xdr:col>0</xdr:col>
      <xdr:colOff>53975</xdr:colOff>
      <xdr:row>882</xdr:row>
      <xdr:rowOff>60960</xdr:rowOff>
    </xdr:from>
    <xdr:to>
      <xdr:col>0</xdr:col>
      <xdr:colOff>2138680</xdr:colOff>
      <xdr:row>882</xdr:row>
      <xdr:rowOff>1937385</xdr:rowOff>
    </xdr:to>
    <xdr:pic>
      <xdr:nvPicPr>
        <xdr:cNvPr id="1224" name="图片 1223">
          <a:extLst>
            <a:ext uri="{FF2B5EF4-FFF2-40B4-BE49-F238E27FC236}">
              <a16:creationId xmlns:a16="http://schemas.microsoft.com/office/drawing/2014/main" id="{00000000-0008-0000-8800-0000C8040000}"/>
            </a:ext>
          </a:extLst>
        </xdr:cNvPr>
        <xdr:cNvPicPr>
          <a:picLocks noChangeAspect="1"/>
        </xdr:cNvPicPr>
      </xdr:nvPicPr>
      <xdr:blipFill>
        <a:blip xmlns:r="http://schemas.openxmlformats.org/officeDocument/2006/relationships" r:embed="rId483"/>
        <a:stretch>
          <a:fillRect/>
        </a:stretch>
      </xdr:blipFill>
      <xdr:spPr>
        <a:xfrm>
          <a:off x="53975" y="1615095830"/>
          <a:ext cx="2084705" cy="1876425"/>
        </a:xfrm>
        <a:prstGeom prst="rect">
          <a:avLst/>
        </a:prstGeom>
        <a:noFill/>
        <a:ln w="9525">
          <a:noFill/>
        </a:ln>
      </xdr:spPr>
    </xdr:pic>
    <xdr:clientData/>
  </xdr:twoCellAnchor>
  <xdr:twoCellAnchor editAs="oneCell">
    <xdr:from>
      <xdr:col>0</xdr:col>
      <xdr:colOff>115570</xdr:colOff>
      <xdr:row>883</xdr:row>
      <xdr:rowOff>62230</xdr:rowOff>
    </xdr:from>
    <xdr:to>
      <xdr:col>0</xdr:col>
      <xdr:colOff>2153920</xdr:colOff>
      <xdr:row>883</xdr:row>
      <xdr:rowOff>1901190</xdr:rowOff>
    </xdr:to>
    <xdr:pic>
      <xdr:nvPicPr>
        <xdr:cNvPr id="1225" name="图片 1224">
          <a:extLst>
            <a:ext uri="{FF2B5EF4-FFF2-40B4-BE49-F238E27FC236}">
              <a16:creationId xmlns:a16="http://schemas.microsoft.com/office/drawing/2014/main" id="{00000000-0008-0000-8800-0000C9040000}"/>
            </a:ext>
          </a:extLst>
        </xdr:cNvPr>
        <xdr:cNvPicPr>
          <a:picLocks noChangeAspect="1"/>
        </xdr:cNvPicPr>
      </xdr:nvPicPr>
      <xdr:blipFill>
        <a:blip xmlns:r="http://schemas.openxmlformats.org/officeDocument/2006/relationships" r:embed="rId484"/>
        <a:stretch>
          <a:fillRect/>
        </a:stretch>
      </xdr:blipFill>
      <xdr:spPr>
        <a:xfrm>
          <a:off x="115570" y="1617091000"/>
          <a:ext cx="2038350" cy="1838960"/>
        </a:xfrm>
        <a:prstGeom prst="rect">
          <a:avLst/>
        </a:prstGeom>
        <a:noFill/>
        <a:ln w="9525">
          <a:noFill/>
        </a:ln>
      </xdr:spPr>
    </xdr:pic>
    <xdr:clientData/>
  </xdr:twoCellAnchor>
  <xdr:twoCellAnchor editAs="oneCell">
    <xdr:from>
      <xdr:col>0</xdr:col>
      <xdr:colOff>131445</xdr:colOff>
      <xdr:row>884</xdr:row>
      <xdr:rowOff>84455</xdr:rowOff>
    </xdr:from>
    <xdr:to>
      <xdr:col>0</xdr:col>
      <xdr:colOff>2153285</xdr:colOff>
      <xdr:row>884</xdr:row>
      <xdr:rowOff>1904365</xdr:rowOff>
    </xdr:to>
    <xdr:pic>
      <xdr:nvPicPr>
        <xdr:cNvPr id="1226" name="图片 1225">
          <a:extLst>
            <a:ext uri="{FF2B5EF4-FFF2-40B4-BE49-F238E27FC236}">
              <a16:creationId xmlns:a16="http://schemas.microsoft.com/office/drawing/2014/main" id="{00000000-0008-0000-8800-0000CA040000}"/>
            </a:ext>
          </a:extLst>
        </xdr:cNvPr>
        <xdr:cNvPicPr>
          <a:picLocks noChangeAspect="1"/>
        </xdr:cNvPicPr>
      </xdr:nvPicPr>
      <xdr:blipFill>
        <a:blip xmlns:r="http://schemas.openxmlformats.org/officeDocument/2006/relationships" r:embed="rId485"/>
        <a:stretch>
          <a:fillRect/>
        </a:stretch>
      </xdr:blipFill>
      <xdr:spPr>
        <a:xfrm>
          <a:off x="131445" y="1619107125"/>
          <a:ext cx="2021840" cy="1819910"/>
        </a:xfrm>
        <a:prstGeom prst="rect">
          <a:avLst/>
        </a:prstGeom>
        <a:noFill/>
        <a:ln w="9525">
          <a:noFill/>
        </a:ln>
      </xdr:spPr>
    </xdr:pic>
    <xdr:clientData/>
  </xdr:twoCellAnchor>
  <xdr:twoCellAnchor editAs="oneCell">
    <xdr:from>
      <xdr:col>0</xdr:col>
      <xdr:colOff>83820</xdr:colOff>
      <xdr:row>885</xdr:row>
      <xdr:rowOff>65405</xdr:rowOff>
    </xdr:from>
    <xdr:to>
      <xdr:col>0</xdr:col>
      <xdr:colOff>2143125</xdr:colOff>
      <xdr:row>885</xdr:row>
      <xdr:rowOff>1918970</xdr:rowOff>
    </xdr:to>
    <xdr:pic>
      <xdr:nvPicPr>
        <xdr:cNvPr id="1227" name="图片 1226">
          <a:extLst>
            <a:ext uri="{FF2B5EF4-FFF2-40B4-BE49-F238E27FC236}">
              <a16:creationId xmlns:a16="http://schemas.microsoft.com/office/drawing/2014/main" id="{00000000-0008-0000-8800-0000CB040000}"/>
            </a:ext>
          </a:extLst>
        </xdr:cNvPr>
        <xdr:cNvPicPr>
          <a:picLocks noChangeAspect="1"/>
        </xdr:cNvPicPr>
      </xdr:nvPicPr>
      <xdr:blipFill>
        <a:blip xmlns:r="http://schemas.openxmlformats.org/officeDocument/2006/relationships" r:embed="rId486"/>
        <a:stretch>
          <a:fillRect/>
        </a:stretch>
      </xdr:blipFill>
      <xdr:spPr>
        <a:xfrm>
          <a:off x="83820" y="1621081975"/>
          <a:ext cx="2059305" cy="1853565"/>
        </a:xfrm>
        <a:prstGeom prst="rect">
          <a:avLst/>
        </a:prstGeom>
        <a:noFill/>
        <a:ln w="9525">
          <a:noFill/>
        </a:ln>
      </xdr:spPr>
    </xdr:pic>
    <xdr:clientData/>
  </xdr:twoCellAnchor>
  <xdr:twoCellAnchor editAs="oneCell">
    <xdr:from>
      <xdr:col>0</xdr:col>
      <xdr:colOff>121285</xdr:colOff>
      <xdr:row>886</xdr:row>
      <xdr:rowOff>60325</xdr:rowOff>
    </xdr:from>
    <xdr:to>
      <xdr:col>0</xdr:col>
      <xdr:colOff>2164080</xdr:colOff>
      <xdr:row>886</xdr:row>
      <xdr:rowOff>1899285</xdr:rowOff>
    </xdr:to>
    <xdr:pic>
      <xdr:nvPicPr>
        <xdr:cNvPr id="1228" name="图片 1227">
          <a:extLst>
            <a:ext uri="{FF2B5EF4-FFF2-40B4-BE49-F238E27FC236}">
              <a16:creationId xmlns:a16="http://schemas.microsoft.com/office/drawing/2014/main" id="{00000000-0008-0000-8800-0000CC040000}"/>
            </a:ext>
          </a:extLst>
        </xdr:cNvPr>
        <xdr:cNvPicPr>
          <a:picLocks noChangeAspect="1"/>
        </xdr:cNvPicPr>
      </xdr:nvPicPr>
      <xdr:blipFill>
        <a:blip xmlns:r="http://schemas.openxmlformats.org/officeDocument/2006/relationships" r:embed="rId487"/>
        <a:stretch>
          <a:fillRect/>
        </a:stretch>
      </xdr:blipFill>
      <xdr:spPr>
        <a:xfrm>
          <a:off x="121285" y="1623070795"/>
          <a:ext cx="2042795" cy="1838960"/>
        </a:xfrm>
        <a:prstGeom prst="rect">
          <a:avLst/>
        </a:prstGeom>
        <a:noFill/>
        <a:ln w="9525">
          <a:noFill/>
        </a:ln>
      </xdr:spPr>
    </xdr:pic>
    <xdr:clientData/>
  </xdr:twoCellAnchor>
  <xdr:twoCellAnchor editAs="oneCell">
    <xdr:from>
      <xdr:col>0</xdr:col>
      <xdr:colOff>90170</xdr:colOff>
      <xdr:row>887</xdr:row>
      <xdr:rowOff>52070</xdr:rowOff>
    </xdr:from>
    <xdr:to>
      <xdr:col>0</xdr:col>
      <xdr:colOff>2149475</xdr:colOff>
      <xdr:row>887</xdr:row>
      <xdr:rowOff>1910080</xdr:rowOff>
    </xdr:to>
    <xdr:pic>
      <xdr:nvPicPr>
        <xdr:cNvPr id="1229" name="图片 1228">
          <a:extLst>
            <a:ext uri="{FF2B5EF4-FFF2-40B4-BE49-F238E27FC236}">
              <a16:creationId xmlns:a16="http://schemas.microsoft.com/office/drawing/2014/main" id="{00000000-0008-0000-8800-0000CD040000}"/>
            </a:ext>
          </a:extLst>
        </xdr:cNvPr>
        <xdr:cNvPicPr>
          <a:picLocks noChangeAspect="1"/>
        </xdr:cNvPicPr>
      </xdr:nvPicPr>
      <xdr:blipFill>
        <a:blip xmlns:r="http://schemas.openxmlformats.org/officeDocument/2006/relationships" r:embed="rId488"/>
        <a:stretch>
          <a:fillRect/>
        </a:stretch>
      </xdr:blipFill>
      <xdr:spPr>
        <a:xfrm>
          <a:off x="90170" y="1625056440"/>
          <a:ext cx="2059305" cy="1858010"/>
        </a:xfrm>
        <a:prstGeom prst="rect">
          <a:avLst/>
        </a:prstGeom>
        <a:noFill/>
        <a:ln w="9525">
          <a:noFill/>
        </a:ln>
      </xdr:spPr>
    </xdr:pic>
    <xdr:clientData/>
  </xdr:twoCellAnchor>
  <xdr:twoCellAnchor editAs="oneCell">
    <xdr:from>
      <xdr:col>0</xdr:col>
      <xdr:colOff>100330</xdr:colOff>
      <xdr:row>888</xdr:row>
      <xdr:rowOff>62230</xdr:rowOff>
    </xdr:from>
    <xdr:to>
      <xdr:col>0</xdr:col>
      <xdr:colOff>2185035</xdr:colOff>
      <xdr:row>888</xdr:row>
      <xdr:rowOff>1939290</xdr:rowOff>
    </xdr:to>
    <xdr:pic>
      <xdr:nvPicPr>
        <xdr:cNvPr id="1230" name="图片 1229">
          <a:extLst>
            <a:ext uri="{FF2B5EF4-FFF2-40B4-BE49-F238E27FC236}">
              <a16:creationId xmlns:a16="http://schemas.microsoft.com/office/drawing/2014/main" id="{00000000-0008-0000-8800-0000CE040000}"/>
            </a:ext>
          </a:extLst>
        </xdr:cNvPr>
        <xdr:cNvPicPr>
          <a:picLocks noChangeAspect="1"/>
        </xdr:cNvPicPr>
      </xdr:nvPicPr>
      <xdr:blipFill>
        <a:blip xmlns:r="http://schemas.openxmlformats.org/officeDocument/2006/relationships" r:embed="rId489"/>
        <a:stretch>
          <a:fillRect/>
        </a:stretch>
      </xdr:blipFill>
      <xdr:spPr>
        <a:xfrm>
          <a:off x="100330" y="1627060500"/>
          <a:ext cx="2084705" cy="1877060"/>
        </a:xfrm>
        <a:prstGeom prst="rect">
          <a:avLst/>
        </a:prstGeom>
        <a:noFill/>
        <a:ln w="9525">
          <a:noFill/>
        </a:ln>
      </xdr:spPr>
    </xdr:pic>
    <xdr:clientData/>
  </xdr:twoCellAnchor>
  <xdr:twoCellAnchor editAs="oneCell">
    <xdr:from>
      <xdr:col>0</xdr:col>
      <xdr:colOff>52705</xdr:colOff>
      <xdr:row>889</xdr:row>
      <xdr:rowOff>52070</xdr:rowOff>
    </xdr:from>
    <xdr:to>
      <xdr:col>0</xdr:col>
      <xdr:colOff>2136140</xdr:colOff>
      <xdr:row>889</xdr:row>
      <xdr:rowOff>1927860</xdr:rowOff>
    </xdr:to>
    <xdr:pic>
      <xdr:nvPicPr>
        <xdr:cNvPr id="1231" name="图片 1230">
          <a:extLst>
            <a:ext uri="{FF2B5EF4-FFF2-40B4-BE49-F238E27FC236}">
              <a16:creationId xmlns:a16="http://schemas.microsoft.com/office/drawing/2014/main" id="{00000000-0008-0000-8800-0000CF040000}"/>
            </a:ext>
          </a:extLst>
        </xdr:cNvPr>
        <xdr:cNvPicPr>
          <a:picLocks noChangeAspect="1"/>
        </xdr:cNvPicPr>
      </xdr:nvPicPr>
      <xdr:blipFill>
        <a:blip xmlns:r="http://schemas.openxmlformats.org/officeDocument/2006/relationships" r:embed="rId490"/>
        <a:stretch>
          <a:fillRect/>
        </a:stretch>
      </xdr:blipFill>
      <xdr:spPr>
        <a:xfrm>
          <a:off x="52705" y="1629044240"/>
          <a:ext cx="2083435" cy="1875790"/>
        </a:xfrm>
        <a:prstGeom prst="rect">
          <a:avLst/>
        </a:prstGeom>
        <a:noFill/>
        <a:ln w="9525">
          <a:noFill/>
        </a:ln>
      </xdr:spPr>
    </xdr:pic>
    <xdr:clientData/>
  </xdr:twoCellAnchor>
  <xdr:twoCellAnchor editAs="oneCell">
    <xdr:from>
      <xdr:col>0</xdr:col>
      <xdr:colOff>69850</xdr:colOff>
      <xdr:row>890</xdr:row>
      <xdr:rowOff>66675</xdr:rowOff>
    </xdr:from>
    <xdr:to>
      <xdr:col>0</xdr:col>
      <xdr:colOff>2133600</xdr:colOff>
      <xdr:row>890</xdr:row>
      <xdr:rowOff>1924685</xdr:rowOff>
    </xdr:to>
    <xdr:pic>
      <xdr:nvPicPr>
        <xdr:cNvPr id="1235" name="图片 1234">
          <a:extLst>
            <a:ext uri="{FF2B5EF4-FFF2-40B4-BE49-F238E27FC236}">
              <a16:creationId xmlns:a16="http://schemas.microsoft.com/office/drawing/2014/main" id="{00000000-0008-0000-8800-0000D3040000}"/>
            </a:ext>
          </a:extLst>
        </xdr:cNvPr>
        <xdr:cNvPicPr>
          <a:picLocks noChangeAspect="1"/>
        </xdr:cNvPicPr>
      </xdr:nvPicPr>
      <xdr:blipFill>
        <a:blip xmlns:r="http://schemas.openxmlformats.org/officeDocument/2006/relationships" r:embed="rId491"/>
        <a:stretch>
          <a:fillRect/>
        </a:stretch>
      </xdr:blipFill>
      <xdr:spPr>
        <a:xfrm>
          <a:off x="69850" y="1631052745"/>
          <a:ext cx="2063750" cy="1858010"/>
        </a:xfrm>
        <a:prstGeom prst="rect">
          <a:avLst/>
        </a:prstGeom>
        <a:noFill/>
        <a:ln w="9525">
          <a:noFill/>
        </a:ln>
      </xdr:spPr>
    </xdr:pic>
    <xdr:clientData/>
  </xdr:twoCellAnchor>
  <xdr:twoCellAnchor editAs="oneCell">
    <xdr:from>
      <xdr:col>0</xdr:col>
      <xdr:colOff>79375</xdr:colOff>
      <xdr:row>891</xdr:row>
      <xdr:rowOff>34290</xdr:rowOff>
    </xdr:from>
    <xdr:to>
      <xdr:col>0</xdr:col>
      <xdr:colOff>2188210</xdr:colOff>
      <xdr:row>891</xdr:row>
      <xdr:rowOff>1932305</xdr:rowOff>
    </xdr:to>
    <xdr:pic>
      <xdr:nvPicPr>
        <xdr:cNvPr id="1236" name="图片 1235">
          <a:extLst>
            <a:ext uri="{FF2B5EF4-FFF2-40B4-BE49-F238E27FC236}">
              <a16:creationId xmlns:a16="http://schemas.microsoft.com/office/drawing/2014/main" id="{00000000-0008-0000-8800-0000D4040000}"/>
            </a:ext>
          </a:extLst>
        </xdr:cNvPr>
        <xdr:cNvPicPr>
          <a:picLocks noChangeAspect="1"/>
        </xdr:cNvPicPr>
      </xdr:nvPicPr>
      <xdr:blipFill>
        <a:blip xmlns:r="http://schemas.openxmlformats.org/officeDocument/2006/relationships" r:embed="rId492"/>
        <a:stretch>
          <a:fillRect/>
        </a:stretch>
      </xdr:blipFill>
      <xdr:spPr>
        <a:xfrm>
          <a:off x="79375" y="1633014260"/>
          <a:ext cx="2108835" cy="1898015"/>
        </a:xfrm>
        <a:prstGeom prst="rect">
          <a:avLst/>
        </a:prstGeom>
        <a:noFill/>
        <a:ln w="9525">
          <a:noFill/>
        </a:ln>
      </xdr:spPr>
    </xdr:pic>
    <xdr:clientData/>
  </xdr:twoCellAnchor>
  <xdr:twoCellAnchor editAs="oneCell">
    <xdr:from>
      <xdr:col>0</xdr:col>
      <xdr:colOff>87630</xdr:colOff>
      <xdr:row>892</xdr:row>
      <xdr:rowOff>32385</xdr:rowOff>
    </xdr:from>
    <xdr:to>
      <xdr:col>0</xdr:col>
      <xdr:colOff>2171065</xdr:colOff>
      <xdr:row>892</xdr:row>
      <xdr:rowOff>1908175</xdr:rowOff>
    </xdr:to>
    <xdr:pic>
      <xdr:nvPicPr>
        <xdr:cNvPr id="1237" name="图片 1236">
          <a:extLst>
            <a:ext uri="{FF2B5EF4-FFF2-40B4-BE49-F238E27FC236}">
              <a16:creationId xmlns:a16="http://schemas.microsoft.com/office/drawing/2014/main" id="{00000000-0008-0000-8800-0000D5040000}"/>
            </a:ext>
          </a:extLst>
        </xdr:cNvPr>
        <xdr:cNvPicPr>
          <a:picLocks noChangeAspect="1"/>
        </xdr:cNvPicPr>
      </xdr:nvPicPr>
      <xdr:blipFill>
        <a:blip xmlns:r="http://schemas.openxmlformats.org/officeDocument/2006/relationships" r:embed="rId493"/>
        <a:stretch>
          <a:fillRect/>
        </a:stretch>
      </xdr:blipFill>
      <xdr:spPr>
        <a:xfrm>
          <a:off x="87630" y="1635006255"/>
          <a:ext cx="2083435" cy="1875790"/>
        </a:xfrm>
        <a:prstGeom prst="rect">
          <a:avLst/>
        </a:prstGeom>
        <a:noFill/>
        <a:ln w="9525">
          <a:noFill/>
        </a:ln>
      </xdr:spPr>
    </xdr:pic>
    <xdr:clientData/>
  </xdr:twoCellAnchor>
  <xdr:twoCellAnchor editAs="oneCell">
    <xdr:from>
      <xdr:col>0</xdr:col>
      <xdr:colOff>274320</xdr:colOff>
      <xdr:row>348</xdr:row>
      <xdr:rowOff>88900</xdr:rowOff>
    </xdr:from>
    <xdr:to>
      <xdr:col>0</xdr:col>
      <xdr:colOff>1986280</xdr:colOff>
      <xdr:row>348</xdr:row>
      <xdr:rowOff>1935480</xdr:rowOff>
    </xdr:to>
    <xdr:pic>
      <xdr:nvPicPr>
        <xdr:cNvPr id="1244" name="图片 1243">
          <a:extLst>
            <a:ext uri="{FF2B5EF4-FFF2-40B4-BE49-F238E27FC236}">
              <a16:creationId xmlns:a16="http://schemas.microsoft.com/office/drawing/2014/main" id="{00000000-0008-0000-8800-0000DC040000}"/>
            </a:ext>
          </a:extLst>
        </xdr:cNvPr>
        <xdr:cNvPicPr>
          <a:picLocks noChangeAspect="1"/>
        </xdr:cNvPicPr>
      </xdr:nvPicPr>
      <xdr:blipFill>
        <a:blip xmlns:r="http://schemas.openxmlformats.org/officeDocument/2006/relationships" r:embed="rId494"/>
        <a:stretch>
          <a:fillRect/>
        </a:stretch>
      </xdr:blipFill>
      <xdr:spPr>
        <a:xfrm>
          <a:off x="274320" y="548374570"/>
          <a:ext cx="1711960" cy="1846580"/>
        </a:xfrm>
        <a:prstGeom prst="rect">
          <a:avLst/>
        </a:prstGeom>
        <a:noFill/>
        <a:ln w="9525">
          <a:noFill/>
        </a:ln>
      </xdr:spPr>
    </xdr:pic>
    <xdr:clientData/>
  </xdr:twoCellAnchor>
  <xdr:twoCellAnchor editAs="oneCell">
    <xdr:from>
      <xdr:col>0</xdr:col>
      <xdr:colOff>233045</xdr:colOff>
      <xdr:row>349</xdr:row>
      <xdr:rowOff>48895</xdr:rowOff>
    </xdr:from>
    <xdr:to>
      <xdr:col>0</xdr:col>
      <xdr:colOff>1979295</xdr:colOff>
      <xdr:row>349</xdr:row>
      <xdr:rowOff>1938655</xdr:rowOff>
    </xdr:to>
    <xdr:pic>
      <xdr:nvPicPr>
        <xdr:cNvPr id="1245" name="图片 1244">
          <a:extLst>
            <a:ext uri="{FF2B5EF4-FFF2-40B4-BE49-F238E27FC236}">
              <a16:creationId xmlns:a16="http://schemas.microsoft.com/office/drawing/2014/main" id="{00000000-0008-0000-8800-0000DD040000}"/>
            </a:ext>
          </a:extLst>
        </xdr:cNvPr>
        <xdr:cNvPicPr>
          <a:picLocks noChangeAspect="1"/>
        </xdr:cNvPicPr>
      </xdr:nvPicPr>
      <xdr:blipFill>
        <a:blip xmlns:r="http://schemas.openxmlformats.org/officeDocument/2006/relationships" r:embed="rId495"/>
        <a:stretch>
          <a:fillRect/>
        </a:stretch>
      </xdr:blipFill>
      <xdr:spPr>
        <a:xfrm>
          <a:off x="233045" y="550353865"/>
          <a:ext cx="1746250" cy="1889760"/>
        </a:xfrm>
        <a:prstGeom prst="rect">
          <a:avLst/>
        </a:prstGeom>
        <a:noFill/>
        <a:ln w="9525">
          <a:noFill/>
        </a:ln>
      </xdr:spPr>
    </xdr:pic>
    <xdr:clientData/>
  </xdr:twoCellAnchor>
  <xdr:twoCellAnchor editAs="oneCell">
    <xdr:from>
      <xdr:col>0</xdr:col>
      <xdr:colOff>196215</xdr:colOff>
      <xdr:row>350</xdr:row>
      <xdr:rowOff>59690</xdr:rowOff>
    </xdr:from>
    <xdr:to>
      <xdr:col>0</xdr:col>
      <xdr:colOff>1993900</xdr:colOff>
      <xdr:row>350</xdr:row>
      <xdr:rowOff>1949450</xdr:rowOff>
    </xdr:to>
    <xdr:pic>
      <xdr:nvPicPr>
        <xdr:cNvPr id="1246" name="图片 1245">
          <a:extLst>
            <a:ext uri="{FF2B5EF4-FFF2-40B4-BE49-F238E27FC236}">
              <a16:creationId xmlns:a16="http://schemas.microsoft.com/office/drawing/2014/main" id="{00000000-0008-0000-8800-0000DE040000}"/>
            </a:ext>
          </a:extLst>
        </xdr:cNvPr>
        <xdr:cNvPicPr>
          <a:picLocks noChangeAspect="1"/>
        </xdr:cNvPicPr>
      </xdr:nvPicPr>
      <xdr:blipFill>
        <a:blip xmlns:r="http://schemas.openxmlformats.org/officeDocument/2006/relationships" r:embed="rId496"/>
        <a:stretch>
          <a:fillRect/>
        </a:stretch>
      </xdr:blipFill>
      <xdr:spPr>
        <a:xfrm>
          <a:off x="196215" y="552383960"/>
          <a:ext cx="1797685" cy="1889760"/>
        </a:xfrm>
        <a:prstGeom prst="rect">
          <a:avLst/>
        </a:prstGeom>
        <a:noFill/>
        <a:ln w="9525">
          <a:noFill/>
        </a:ln>
      </xdr:spPr>
    </xdr:pic>
    <xdr:clientData/>
  </xdr:twoCellAnchor>
  <xdr:twoCellAnchor editAs="oneCell">
    <xdr:from>
      <xdr:col>0</xdr:col>
      <xdr:colOff>303530</xdr:colOff>
      <xdr:row>347</xdr:row>
      <xdr:rowOff>103505</xdr:rowOff>
    </xdr:from>
    <xdr:to>
      <xdr:col>0</xdr:col>
      <xdr:colOff>1972310</xdr:colOff>
      <xdr:row>347</xdr:row>
      <xdr:rowOff>1985010</xdr:rowOff>
    </xdr:to>
    <xdr:pic>
      <xdr:nvPicPr>
        <xdr:cNvPr id="1247" name="图片 1246">
          <a:extLst>
            <a:ext uri="{FF2B5EF4-FFF2-40B4-BE49-F238E27FC236}">
              <a16:creationId xmlns:a16="http://schemas.microsoft.com/office/drawing/2014/main" id="{00000000-0008-0000-8800-0000DF040000}"/>
            </a:ext>
          </a:extLst>
        </xdr:cNvPr>
        <xdr:cNvPicPr>
          <a:picLocks noChangeAspect="1"/>
        </xdr:cNvPicPr>
      </xdr:nvPicPr>
      <xdr:blipFill>
        <a:blip xmlns:r="http://schemas.openxmlformats.org/officeDocument/2006/relationships" r:embed="rId497"/>
        <a:stretch>
          <a:fillRect/>
        </a:stretch>
      </xdr:blipFill>
      <xdr:spPr>
        <a:xfrm>
          <a:off x="303530" y="546369875"/>
          <a:ext cx="1668780" cy="1881505"/>
        </a:xfrm>
        <a:prstGeom prst="rect">
          <a:avLst/>
        </a:prstGeom>
        <a:noFill/>
        <a:ln w="9525">
          <a:noFill/>
        </a:ln>
      </xdr:spPr>
    </xdr:pic>
    <xdr:clientData/>
  </xdr:twoCellAnchor>
  <xdr:twoCellAnchor editAs="oneCell">
    <xdr:from>
      <xdr:col>0</xdr:col>
      <xdr:colOff>168910</xdr:colOff>
      <xdr:row>896</xdr:row>
      <xdr:rowOff>64770</xdr:rowOff>
    </xdr:from>
    <xdr:to>
      <xdr:col>0</xdr:col>
      <xdr:colOff>2190750</xdr:colOff>
      <xdr:row>896</xdr:row>
      <xdr:rowOff>1884680</xdr:rowOff>
    </xdr:to>
    <xdr:pic>
      <xdr:nvPicPr>
        <xdr:cNvPr id="1249" name="图片 1248">
          <a:extLst>
            <a:ext uri="{FF2B5EF4-FFF2-40B4-BE49-F238E27FC236}">
              <a16:creationId xmlns:a16="http://schemas.microsoft.com/office/drawing/2014/main" id="{00000000-0008-0000-8800-0000E1040000}"/>
            </a:ext>
          </a:extLst>
        </xdr:cNvPr>
        <xdr:cNvPicPr>
          <a:picLocks noChangeAspect="1"/>
        </xdr:cNvPicPr>
      </xdr:nvPicPr>
      <xdr:blipFill>
        <a:blip xmlns:r="http://schemas.openxmlformats.org/officeDocument/2006/relationships" r:embed="rId498"/>
        <a:stretch>
          <a:fillRect/>
        </a:stretch>
      </xdr:blipFill>
      <xdr:spPr>
        <a:xfrm>
          <a:off x="168910" y="1643014240"/>
          <a:ext cx="2021840" cy="1819910"/>
        </a:xfrm>
        <a:prstGeom prst="rect">
          <a:avLst/>
        </a:prstGeom>
        <a:noFill/>
        <a:ln w="9525">
          <a:noFill/>
        </a:ln>
      </xdr:spPr>
    </xdr:pic>
    <xdr:clientData/>
  </xdr:twoCellAnchor>
  <xdr:twoCellAnchor editAs="oneCell">
    <xdr:from>
      <xdr:col>0</xdr:col>
      <xdr:colOff>90170</xdr:colOff>
      <xdr:row>895</xdr:row>
      <xdr:rowOff>52070</xdr:rowOff>
    </xdr:from>
    <xdr:to>
      <xdr:col>0</xdr:col>
      <xdr:colOff>2153920</xdr:colOff>
      <xdr:row>895</xdr:row>
      <xdr:rowOff>1910080</xdr:rowOff>
    </xdr:to>
    <xdr:pic>
      <xdr:nvPicPr>
        <xdr:cNvPr id="1250" name="图片 1249">
          <a:extLst>
            <a:ext uri="{FF2B5EF4-FFF2-40B4-BE49-F238E27FC236}">
              <a16:creationId xmlns:a16="http://schemas.microsoft.com/office/drawing/2014/main" id="{00000000-0008-0000-8800-0000E2040000}"/>
            </a:ext>
          </a:extLst>
        </xdr:cNvPr>
        <xdr:cNvPicPr>
          <a:picLocks noChangeAspect="1"/>
        </xdr:cNvPicPr>
      </xdr:nvPicPr>
      <xdr:blipFill>
        <a:blip xmlns:r="http://schemas.openxmlformats.org/officeDocument/2006/relationships" r:embed="rId499"/>
        <a:stretch>
          <a:fillRect/>
        </a:stretch>
      </xdr:blipFill>
      <xdr:spPr>
        <a:xfrm>
          <a:off x="90170" y="1641007640"/>
          <a:ext cx="2063750" cy="1858010"/>
        </a:xfrm>
        <a:prstGeom prst="rect">
          <a:avLst/>
        </a:prstGeom>
        <a:noFill/>
        <a:ln w="9525">
          <a:noFill/>
        </a:ln>
      </xdr:spPr>
    </xdr:pic>
    <xdr:clientData/>
  </xdr:twoCellAnchor>
  <xdr:twoCellAnchor editAs="oneCell">
    <xdr:from>
      <xdr:col>0</xdr:col>
      <xdr:colOff>114935</xdr:colOff>
      <xdr:row>893</xdr:row>
      <xdr:rowOff>66675</xdr:rowOff>
    </xdr:from>
    <xdr:to>
      <xdr:col>0</xdr:col>
      <xdr:colOff>2146935</xdr:colOff>
      <xdr:row>893</xdr:row>
      <xdr:rowOff>1896110</xdr:rowOff>
    </xdr:to>
    <xdr:pic>
      <xdr:nvPicPr>
        <xdr:cNvPr id="1251" name="图片 1250">
          <a:extLst>
            <a:ext uri="{FF2B5EF4-FFF2-40B4-BE49-F238E27FC236}">
              <a16:creationId xmlns:a16="http://schemas.microsoft.com/office/drawing/2014/main" id="{00000000-0008-0000-8800-0000E3040000}"/>
            </a:ext>
          </a:extLst>
        </xdr:cNvPr>
        <xdr:cNvPicPr>
          <a:picLocks noChangeAspect="1"/>
        </xdr:cNvPicPr>
      </xdr:nvPicPr>
      <xdr:blipFill>
        <a:blip xmlns:r="http://schemas.openxmlformats.org/officeDocument/2006/relationships" r:embed="rId500"/>
        <a:stretch>
          <a:fillRect/>
        </a:stretch>
      </xdr:blipFill>
      <xdr:spPr>
        <a:xfrm>
          <a:off x="114935" y="1637034445"/>
          <a:ext cx="2032000" cy="1829435"/>
        </a:xfrm>
        <a:prstGeom prst="rect">
          <a:avLst/>
        </a:prstGeom>
        <a:noFill/>
        <a:ln w="9525">
          <a:noFill/>
        </a:ln>
      </xdr:spPr>
    </xdr:pic>
    <xdr:clientData/>
  </xdr:twoCellAnchor>
  <xdr:twoCellAnchor editAs="oneCell">
    <xdr:from>
      <xdr:col>0</xdr:col>
      <xdr:colOff>127000</xdr:colOff>
      <xdr:row>894</xdr:row>
      <xdr:rowOff>53975</xdr:rowOff>
    </xdr:from>
    <xdr:to>
      <xdr:col>0</xdr:col>
      <xdr:colOff>2180590</xdr:colOff>
      <xdr:row>894</xdr:row>
      <xdr:rowOff>1902460</xdr:rowOff>
    </xdr:to>
    <xdr:pic>
      <xdr:nvPicPr>
        <xdr:cNvPr id="1252" name="图片 1251">
          <a:extLst>
            <a:ext uri="{FF2B5EF4-FFF2-40B4-BE49-F238E27FC236}">
              <a16:creationId xmlns:a16="http://schemas.microsoft.com/office/drawing/2014/main" id="{00000000-0008-0000-8800-0000E4040000}"/>
            </a:ext>
          </a:extLst>
        </xdr:cNvPr>
        <xdr:cNvPicPr>
          <a:picLocks noChangeAspect="1"/>
        </xdr:cNvPicPr>
      </xdr:nvPicPr>
      <xdr:blipFill>
        <a:blip xmlns:r="http://schemas.openxmlformats.org/officeDocument/2006/relationships" r:embed="rId501"/>
        <a:stretch>
          <a:fillRect/>
        </a:stretch>
      </xdr:blipFill>
      <xdr:spPr>
        <a:xfrm>
          <a:off x="127000" y="1639015645"/>
          <a:ext cx="2053590" cy="1848485"/>
        </a:xfrm>
        <a:prstGeom prst="rect">
          <a:avLst/>
        </a:prstGeom>
        <a:noFill/>
        <a:ln w="9525">
          <a:noFill/>
        </a:ln>
      </xdr:spPr>
    </xdr:pic>
    <xdr:clientData/>
  </xdr:twoCellAnchor>
  <xdr:twoCellAnchor editAs="oneCell">
    <xdr:from>
      <xdr:col>0</xdr:col>
      <xdr:colOff>61595</xdr:colOff>
      <xdr:row>899</xdr:row>
      <xdr:rowOff>45085</xdr:rowOff>
    </xdr:from>
    <xdr:to>
      <xdr:col>0</xdr:col>
      <xdr:colOff>2104390</xdr:colOff>
      <xdr:row>899</xdr:row>
      <xdr:rowOff>1884045</xdr:rowOff>
    </xdr:to>
    <xdr:pic>
      <xdr:nvPicPr>
        <xdr:cNvPr id="1257" name="图片 1256">
          <a:extLst>
            <a:ext uri="{FF2B5EF4-FFF2-40B4-BE49-F238E27FC236}">
              <a16:creationId xmlns:a16="http://schemas.microsoft.com/office/drawing/2014/main" id="{00000000-0008-0000-8800-0000E9040000}"/>
            </a:ext>
          </a:extLst>
        </xdr:cNvPr>
        <xdr:cNvPicPr>
          <a:picLocks noChangeAspect="1"/>
        </xdr:cNvPicPr>
      </xdr:nvPicPr>
      <xdr:blipFill>
        <a:blip xmlns:r="http://schemas.openxmlformats.org/officeDocument/2006/relationships" r:embed="rId502"/>
        <a:stretch>
          <a:fillRect/>
        </a:stretch>
      </xdr:blipFill>
      <xdr:spPr>
        <a:xfrm>
          <a:off x="61595" y="1648976255"/>
          <a:ext cx="2042795" cy="1838960"/>
        </a:xfrm>
        <a:prstGeom prst="rect">
          <a:avLst/>
        </a:prstGeom>
        <a:noFill/>
        <a:ln w="9525">
          <a:noFill/>
        </a:ln>
      </xdr:spPr>
    </xdr:pic>
    <xdr:clientData/>
  </xdr:twoCellAnchor>
  <xdr:twoCellAnchor editAs="oneCell">
    <xdr:from>
      <xdr:col>0</xdr:col>
      <xdr:colOff>25400</xdr:colOff>
      <xdr:row>897</xdr:row>
      <xdr:rowOff>25400</xdr:rowOff>
    </xdr:from>
    <xdr:to>
      <xdr:col>0</xdr:col>
      <xdr:colOff>2099945</xdr:colOff>
      <xdr:row>897</xdr:row>
      <xdr:rowOff>1892935</xdr:rowOff>
    </xdr:to>
    <xdr:pic>
      <xdr:nvPicPr>
        <xdr:cNvPr id="1258" name="图片 1257">
          <a:extLst>
            <a:ext uri="{FF2B5EF4-FFF2-40B4-BE49-F238E27FC236}">
              <a16:creationId xmlns:a16="http://schemas.microsoft.com/office/drawing/2014/main" id="{00000000-0008-0000-8800-0000EA040000}"/>
            </a:ext>
          </a:extLst>
        </xdr:cNvPr>
        <xdr:cNvPicPr>
          <a:picLocks noChangeAspect="1"/>
        </xdr:cNvPicPr>
      </xdr:nvPicPr>
      <xdr:blipFill>
        <a:blip xmlns:r="http://schemas.openxmlformats.org/officeDocument/2006/relationships" r:embed="rId503"/>
        <a:stretch>
          <a:fillRect/>
        </a:stretch>
      </xdr:blipFill>
      <xdr:spPr>
        <a:xfrm>
          <a:off x="25400" y="1644968770"/>
          <a:ext cx="2074545" cy="1867535"/>
        </a:xfrm>
        <a:prstGeom prst="rect">
          <a:avLst/>
        </a:prstGeom>
        <a:noFill/>
        <a:ln w="9525">
          <a:noFill/>
        </a:ln>
      </xdr:spPr>
    </xdr:pic>
    <xdr:clientData/>
  </xdr:twoCellAnchor>
  <xdr:twoCellAnchor editAs="oneCell">
    <xdr:from>
      <xdr:col>0</xdr:col>
      <xdr:colOff>60325</xdr:colOff>
      <xdr:row>898</xdr:row>
      <xdr:rowOff>67310</xdr:rowOff>
    </xdr:from>
    <xdr:to>
      <xdr:col>0</xdr:col>
      <xdr:colOff>2092325</xdr:colOff>
      <xdr:row>898</xdr:row>
      <xdr:rowOff>1896745</xdr:rowOff>
    </xdr:to>
    <xdr:pic>
      <xdr:nvPicPr>
        <xdr:cNvPr id="1259" name="图片 1258">
          <a:extLst>
            <a:ext uri="{FF2B5EF4-FFF2-40B4-BE49-F238E27FC236}">
              <a16:creationId xmlns:a16="http://schemas.microsoft.com/office/drawing/2014/main" id="{00000000-0008-0000-8800-0000EB040000}"/>
            </a:ext>
          </a:extLst>
        </xdr:cNvPr>
        <xdr:cNvPicPr>
          <a:picLocks noChangeAspect="1"/>
        </xdr:cNvPicPr>
      </xdr:nvPicPr>
      <xdr:blipFill>
        <a:blip xmlns:r="http://schemas.openxmlformats.org/officeDocument/2006/relationships" r:embed="rId504"/>
        <a:stretch>
          <a:fillRect/>
        </a:stretch>
      </xdr:blipFill>
      <xdr:spPr>
        <a:xfrm>
          <a:off x="60325" y="1647004580"/>
          <a:ext cx="2032000" cy="1829435"/>
        </a:xfrm>
        <a:prstGeom prst="rect">
          <a:avLst/>
        </a:prstGeom>
        <a:noFill/>
        <a:ln w="9525">
          <a:noFill/>
        </a:ln>
      </xdr:spPr>
    </xdr:pic>
    <xdr:clientData/>
  </xdr:twoCellAnchor>
  <xdr:twoCellAnchor editAs="oneCell">
    <xdr:from>
      <xdr:col>0</xdr:col>
      <xdr:colOff>91440</xdr:colOff>
      <xdr:row>900</xdr:row>
      <xdr:rowOff>91440</xdr:rowOff>
    </xdr:from>
    <xdr:to>
      <xdr:col>0</xdr:col>
      <xdr:colOff>2123440</xdr:colOff>
      <xdr:row>900</xdr:row>
      <xdr:rowOff>1920875</xdr:rowOff>
    </xdr:to>
    <xdr:pic>
      <xdr:nvPicPr>
        <xdr:cNvPr id="1261" name="图片 1260">
          <a:extLst>
            <a:ext uri="{FF2B5EF4-FFF2-40B4-BE49-F238E27FC236}">
              <a16:creationId xmlns:a16="http://schemas.microsoft.com/office/drawing/2014/main" id="{00000000-0008-0000-8800-0000ED040000}"/>
            </a:ext>
          </a:extLst>
        </xdr:cNvPr>
        <xdr:cNvPicPr>
          <a:picLocks noChangeAspect="1"/>
        </xdr:cNvPicPr>
      </xdr:nvPicPr>
      <xdr:blipFill>
        <a:blip xmlns:r="http://schemas.openxmlformats.org/officeDocument/2006/relationships" r:embed="rId505"/>
        <a:stretch>
          <a:fillRect/>
        </a:stretch>
      </xdr:blipFill>
      <xdr:spPr>
        <a:xfrm>
          <a:off x="91440" y="1651016510"/>
          <a:ext cx="2032000" cy="1829435"/>
        </a:xfrm>
        <a:prstGeom prst="rect">
          <a:avLst/>
        </a:prstGeom>
        <a:noFill/>
        <a:ln w="9525">
          <a:noFill/>
        </a:ln>
      </xdr:spPr>
    </xdr:pic>
    <xdr:clientData/>
  </xdr:twoCellAnchor>
  <xdr:twoCellAnchor editAs="oneCell">
    <xdr:from>
      <xdr:col>0</xdr:col>
      <xdr:colOff>125730</xdr:colOff>
      <xdr:row>901</xdr:row>
      <xdr:rowOff>43815</xdr:rowOff>
    </xdr:from>
    <xdr:to>
      <xdr:col>0</xdr:col>
      <xdr:colOff>2209800</xdr:colOff>
      <xdr:row>901</xdr:row>
      <xdr:rowOff>1920875</xdr:rowOff>
    </xdr:to>
    <xdr:pic>
      <xdr:nvPicPr>
        <xdr:cNvPr id="1265" name="图片 1264">
          <a:extLst>
            <a:ext uri="{FF2B5EF4-FFF2-40B4-BE49-F238E27FC236}">
              <a16:creationId xmlns:a16="http://schemas.microsoft.com/office/drawing/2014/main" id="{00000000-0008-0000-8800-0000F1040000}"/>
            </a:ext>
          </a:extLst>
        </xdr:cNvPr>
        <xdr:cNvPicPr>
          <a:picLocks noChangeAspect="1"/>
        </xdr:cNvPicPr>
      </xdr:nvPicPr>
      <xdr:blipFill>
        <a:blip xmlns:r="http://schemas.openxmlformats.org/officeDocument/2006/relationships" r:embed="rId506"/>
        <a:stretch>
          <a:fillRect/>
        </a:stretch>
      </xdr:blipFill>
      <xdr:spPr>
        <a:xfrm>
          <a:off x="125730" y="1652962785"/>
          <a:ext cx="2084070" cy="1877060"/>
        </a:xfrm>
        <a:prstGeom prst="rect">
          <a:avLst/>
        </a:prstGeom>
        <a:noFill/>
        <a:ln w="9525">
          <a:noFill/>
        </a:ln>
      </xdr:spPr>
    </xdr:pic>
    <xdr:clientData/>
  </xdr:twoCellAnchor>
  <xdr:twoCellAnchor editAs="oneCell">
    <xdr:from>
      <xdr:col>0</xdr:col>
      <xdr:colOff>148590</xdr:colOff>
      <xdr:row>902</xdr:row>
      <xdr:rowOff>45720</xdr:rowOff>
    </xdr:from>
    <xdr:to>
      <xdr:col>0</xdr:col>
      <xdr:colOff>2191385</xdr:colOff>
      <xdr:row>902</xdr:row>
      <xdr:rowOff>1884680</xdr:rowOff>
    </xdr:to>
    <xdr:pic>
      <xdr:nvPicPr>
        <xdr:cNvPr id="1266" name="图片 1265">
          <a:extLst>
            <a:ext uri="{FF2B5EF4-FFF2-40B4-BE49-F238E27FC236}">
              <a16:creationId xmlns:a16="http://schemas.microsoft.com/office/drawing/2014/main" id="{00000000-0008-0000-8800-0000F2040000}"/>
            </a:ext>
          </a:extLst>
        </xdr:cNvPr>
        <xdr:cNvPicPr>
          <a:picLocks noChangeAspect="1"/>
        </xdr:cNvPicPr>
      </xdr:nvPicPr>
      <xdr:blipFill>
        <a:blip xmlns:r="http://schemas.openxmlformats.org/officeDocument/2006/relationships" r:embed="rId507"/>
        <a:stretch>
          <a:fillRect/>
        </a:stretch>
      </xdr:blipFill>
      <xdr:spPr>
        <a:xfrm>
          <a:off x="148590" y="1654958590"/>
          <a:ext cx="2042795" cy="1838960"/>
        </a:xfrm>
        <a:prstGeom prst="rect">
          <a:avLst/>
        </a:prstGeom>
        <a:noFill/>
        <a:ln w="9525">
          <a:noFill/>
        </a:ln>
      </xdr:spPr>
    </xdr:pic>
    <xdr:clientData/>
  </xdr:twoCellAnchor>
  <xdr:twoCellAnchor editAs="oneCell">
    <xdr:from>
      <xdr:col>0</xdr:col>
      <xdr:colOff>97790</xdr:colOff>
      <xdr:row>903</xdr:row>
      <xdr:rowOff>53340</xdr:rowOff>
    </xdr:from>
    <xdr:to>
      <xdr:col>0</xdr:col>
      <xdr:colOff>2151380</xdr:colOff>
      <xdr:row>903</xdr:row>
      <xdr:rowOff>1901825</xdr:rowOff>
    </xdr:to>
    <xdr:pic>
      <xdr:nvPicPr>
        <xdr:cNvPr id="1267" name="图片 1266">
          <a:extLst>
            <a:ext uri="{FF2B5EF4-FFF2-40B4-BE49-F238E27FC236}">
              <a16:creationId xmlns:a16="http://schemas.microsoft.com/office/drawing/2014/main" id="{00000000-0008-0000-8800-0000F3040000}"/>
            </a:ext>
          </a:extLst>
        </xdr:cNvPr>
        <xdr:cNvPicPr>
          <a:picLocks noChangeAspect="1"/>
        </xdr:cNvPicPr>
      </xdr:nvPicPr>
      <xdr:blipFill>
        <a:blip xmlns:r="http://schemas.openxmlformats.org/officeDocument/2006/relationships" r:embed="rId508"/>
        <a:stretch>
          <a:fillRect/>
        </a:stretch>
      </xdr:blipFill>
      <xdr:spPr>
        <a:xfrm>
          <a:off x="97790" y="1656960110"/>
          <a:ext cx="2053590" cy="1848485"/>
        </a:xfrm>
        <a:prstGeom prst="rect">
          <a:avLst/>
        </a:prstGeom>
        <a:noFill/>
        <a:ln w="9525">
          <a:noFill/>
        </a:ln>
      </xdr:spPr>
    </xdr:pic>
    <xdr:clientData/>
  </xdr:twoCellAnchor>
  <xdr:twoCellAnchor editAs="oneCell">
    <xdr:from>
      <xdr:col>0</xdr:col>
      <xdr:colOff>94615</xdr:colOff>
      <xdr:row>907</xdr:row>
      <xdr:rowOff>33655</xdr:rowOff>
    </xdr:from>
    <xdr:to>
      <xdr:col>0</xdr:col>
      <xdr:colOff>2164080</xdr:colOff>
      <xdr:row>907</xdr:row>
      <xdr:rowOff>1900555</xdr:rowOff>
    </xdr:to>
    <xdr:pic>
      <xdr:nvPicPr>
        <xdr:cNvPr id="1271" name="图片 1270">
          <a:extLst>
            <a:ext uri="{FF2B5EF4-FFF2-40B4-BE49-F238E27FC236}">
              <a16:creationId xmlns:a16="http://schemas.microsoft.com/office/drawing/2014/main" id="{00000000-0008-0000-8800-0000F7040000}"/>
            </a:ext>
          </a:extLst>
        </xdr:cNvPr>
        <xdr:cNvPicPr>
          <a:picLocks noChangeAspect="1"/>
        </xdr:cNvPicPr>
      </xdr:nvPicPr>
      <xdr:blipFill>
        <a:blip xmlns:r="http://schemas.openxmlformats.org/officeDocument/2006/relationships" r:embed="rId509"/>
        <a:stretch>
          <a:fillRect/>
        </a:stretch>
      </xdr:blipFill>
      <xdr:spPr>
        <a:xfrm>
          <a:off x="94615" y="1664916025"/>
          <a:ext cx="2069465" cy="1866900"/>
        </a:xfrm>
        <a:prstGeom prst="rect">
          <a:avLst/>
        </a:prstGeom>
        <a:noFill/>
        <a:ln w="9525">
          <a:noFill/>
        </a:ln>
      </xdr:spPr>
    </xdr:pic>
    <xdr:clientData/>
  </xdr:twoCellAnchor>
  <xdr:twoCellAnchor editAs="oneCell">
    <xdr:from>
      <xdr:col>0</xdr:col>
      <xdr:colOff>92710</xdr:colOff>
      <xdr:row>908</xdr:row>
      <xdr:rowOff>34925</xdr:rowOff>
    </xdr:from>
    <xdr:to>
      <xdr:col>0</xdr:col>
      <xdr:colOff>2166620</xdr:colOff>
      <xdr:row>908</xdr:row>
      <xdr:rowOff>1901825</xdr:rowOff>
    </xdr:to>
    <xdr:pic>
      <xdr:nvPicPr>
        <xdr:cNvPr id="1272" name="图片 1271">
          <a:extLst>
            <a:ext uri="{FF2B5EF4-FFF2-40B4-BE49-F238E27FC236}">
              <a16:creationId xmlns:a16="http://schemas.microsoft.com/office/drawing/2014/main" id="{00000000-0008-0000-8800-0000F8040000}"/>
            </a:ext>
          </a:extLst>
        </xdr:cNvPr>
        <xdr:cNvPicPr>
          <a:picLocks noChangeAspect="1"/>
        </xdr:cNvPicPr>
      </xdr:nvPicPr>
      <xdr:blipFill>
        <a:blip xmlns:r="http://schemas.openxmlformats.org/officeDocument/2006/relationships" r:embed="rId510"/>
        <a:stretch>
          <a:fillRect/>
        </a:stretch>
      </xdr:blipFill>
      <xdr:spPr>
        <a:xfrm>
          <a:off x="92710" y="1666911195"/>
          <a:ext cx="2073910" cy="1866900"/>
        </a:xfrm>
        <a:prstGeom prst="rect">
          <a:avLst/>
        </a:prstGeom>
        <a:noFill/>
        <a:ln w="9525">
          <a:noFill/>
        </a:ln>
      </xdr:spPr>
    </xdr:pic>
    <xdr:clientData/>
  </xdr:twoCellAnchor>
  <xdr:twoCellAnchor editAs="oneCell">
    <xdr:from>
      <xdr:col>0</xdr:col>
      <xdr:colOff>78105</xdr:colOff>
      <xdr:row>909</xdr:row>
      <xdr:rowOff>48260</xdr:rowOff>
    </xdr:from>
    <xdr:to>
      <xdr:col>0</xdr:col>
      <xdr:colOff>2166620</xdr:colOff>
      <xdr:row>909</xdr:row>
      <xdr:rowOff>1927860</xdr:rowOff>
    </xdr:to>
    <xdr:pic>
      <xdr:nvPicPr>
        <xdr:cNvPr id="1275" name="图片 1274">
          <a:extLst>
            <a:ext uri="{FF2B5EF4-FFF2-40B4-BE49-F238E27FC236}">
              <a16:creationId xmlns:a16="http://schemas.microsoft.com/office/drawing/2014/main" id="{00000000-0008-0000-8800-0000FB040000}"/>
            </a:ext>
          </a:extLst>
        </xdr:cNvPr>
        <xdr:cNvPicPr>
          <a:picLocks noChangeAspect="1"/>
        </xdr:cNvPicPr>
      </xdr:nvPicPr>
      <xdr:blipFill>
        <a:blip xmlns:r="http://schemas.openxmlformats.org/officeDocument/2006/relationships" r:embed="rId511"/>
        <a:stretch>
          <a:fillRect/>
        </a:stretch>
      </xdr:blipFill>
      <xdr:spPr>
        <a:xfrm>
          <a:off x="78105" y="1668918430"/>
          <a:ext cx="2088515" cy="1879600"/>
        </a:xfrm>
        <a:prstGeom prst="rect">
          <a:avLst/>
        </a:prstGeom>
        <a:noFill/>
        <a:ln w="9525">
          <a:noFill/>
        </a:ln>
      </xdr:spPr>
    </xdr:pic>
    <xdr:clientData/>
  </xdr:twoCellAnchor>
  <xdr:twoCellAnchor editAs="oneCell">
    <xdr:from>
      <xdr:col>0</xdr:col>
      <xdr:colOff>78105</xdr:colOff>
      <xdr:row>910</xdr:row>
      <xdr:rowOff>33655</xdr:rowOff>
    </xdr:from>
    <xdr:to>
      <xdr:col>0</xdr:col>
      <xdr:colOff>2120265</xdr:colOff>
      <xdr:row>910</xdr:row>
      <xdr:rowOff>1871980</xdr:rowOff>
    </xdr:to>
    <xdr:pic>
      <xdr:nvPicPr>
        <xdr:cNvPr id="1276" name="图片 1275">
          <a:extLst>
            <a:ext uri="{FF2B5EF4-FFF2-40B4-BE49-F238E27FC236}">
              <a16:creationId xmlns:a16="http://schemas.microsoft.com/office/drawing/2014/main" id="{00000000-0008-0000-8800-0000FC040000}"/>
            </a:ext>
          </a:extLst>
        </xdr:cNvPr>
        <xdr:cNvPicPr>
          <a:picLocks noChangeAspect="1"/>
        </xdr:cNvPicPr>
      </xdr:nvPicPr>
      <xdr:blipFill>
        <a:blip xmlns:r="http://schemas.openxmlformats.org/officeDocument/2006/relationships" r:embed="rId512"/>
        <a:stretch>
          <a:fillRect/>
        </a:stretch>
      </xdr:blipFill>
      <xdr:spPr>
        <a:xfrm>
          <a:off x="78105" y="1670897725"/>
          <a:ext cx="2042160" cy="1838325"/>
        </a:xfrm>
        <a:prstGeom prst="rect">
          <a:avLst/>
        </a:prstGeom>
        <a:noFill/>
        <a:ln w="9525">
          <a:noFill/>
        </a:ln>
      </xdr:spPr>
    </xdr:pic>
    <xdr:clientData/>
  </xdr:twoCellAnchor>
  <xdr:twoCellAnchor editAs="oneCell">
    <xdr:from>
      <xdr:col>0</xdr:col>
      <xdr:colOff>132715</xdr:colOff>
      <xdr:row>401</xdr:row>
      <xdr:rowOff>44450</xdr:rowOff>
    </xdr:from>
    <xdr:to>
      <xdr:col>0</xdr:col>
      <xdr:colOff>2130425</xdr:colOff>
      <xdr:row>401</xdr:row>
      <xdr:rowOff>1995170</xdr:rowOff>
    </xdr:to>
    <xdr:pic>
      <xdr:nvPicPr>
        <xdr:cNvPr id="1280" name="图片 1279">
          <a:extLst>
            <a:ext uri="{FF2B5EF4-FFF2-40B4-BE49-F238E27FC236}">
              <a16:creationId xmlns:a16="http://schemas.microsoft.com/office/drawing/2014/main" id="{00000000-0008-0000-8800-000000050000}"/>
            </a:ext>
          </a:extLst>
        </xdr:cNvPr>
        <xdr:cNvPicPr>
          <a:picLocks noChangeAspect="1"/>
        </xdr:cNvPicPr>
      </xdr:nvPicPr>
      <xdr:blipFill>
        <a:blip xmlns:r="http://schemas.openxmlformats.org/officeDocument/2006/relationships" r:embed="rId513"/>
        <a:stretch>
          <a:fillRect/>
        </a:stretch>
      </xdr:blipFill>
      <xdr:spPr>
        <a:xfrm>
          <a:off x="132715" y="655353020"/>
          <a:ext cx="1997710" cy="1950720"/>
        </a:xfrm>
        <a:prstGeom prst="rect">
          <a:avLst/>
        </a:prstGeom>
        <a:noFill/>
        <a:ln w="9525">
          <a:noFill/>
        </a:ln>
      </xdr:spPr>
    </xdr:pic>
    <xdr:clientData/>
  </xdr:twoCellAnchor>
  <xdr:twoCellAnchor editAs="oneCell">
    <xdr:from>
      <xdr:col>0</xdr:col>
      <xdr:colOff>93345</xdr:colOff>
      <xdr:row>402</xdr:row>
      <xdr:rowOff>45720</xdr:rowOff>
    </xdr:from>
    <xdr:to>
      <xdr:col>0</xdr:col>
      <xdr:colOff>2150745</xdr:colOff>
      <xdr:row>402</xdr:row>
      <xdr:rowOff>1917065</xdr:rowOff>
    </xdr:to>
    <xdr:pic>
      <xdr:nvPicPr>
        <xdr:cNvPr id="1282" name="图片 1281">
          <a:extLst>
            <a:ext uri="{FF2B5EF4-FFF2-40B4-BE49-F238E27FC236}">
              <a16:creationId xmlns:a16="http://schemas.microsoft.com/office/drawing/2014/main" id="{00000000-0008-0000-8800-000002050000}"/>
            </a:ext>
          </a:extLst>
        </xdr:cNvPr>
        <xdr:cNvPicPr>
          <a:picLocks noChangeAspect="1"/>
        </xdr:cNvPicPr>
      </xdr:nvPicPr>
      <xdr:blipFill>
        <a:blip xmlns:r="http://schemas.openxmlformats.org/officeDocument/2006/relationships" r:embed="rId514"/>
        <a:stretch>
          <a:fillRect/>
        </a:stretch>
      </xdr:blipFill>
      <xdr:spPr>
        <a:xfrm>
          <a:off x="93345" y="657373590"/>
          <a:ext cx="2057400" cy="1871345"/>
        </a:xfrm>
        <a:prstGeom prst="rect">
          <a:avLst/>
        </a:prstGeom>
        <a:noFill/>
        <a:ln w="9525">
          <a:noFill/>
        </a:ln>
      </xdr:spPr>
    </xdr:pic>
    <xdr:clientData/>
  </xdr:twoCellAnchor>
  <xdr:twoCellAnchor editAs="oneCell">
    <xdr:from>
      <xdr:col>0</xdr:col>
      <xdr:colOff>59690</xdr:colOff>
      <xdr:row>403</xdr:row>
      <xdr:rowOff>59055</xdr:rowOff>
    </xdr:from>
    <xdr:to>
      <xdr:col>0</xdr:col>
      <xdr:colOff>2186305</xdr:colOff>
      <xdr:row>403</xdr:row>
      <xdr:rowOff>1957070</xdr:rowOff>
    </xdr:to>
    <xdr:pic>
      <xdr:nvPicPr>
        <xdr:cNvPr id="1283" name="图片 1282">
          <a:extLst>
            <a:ext uri="{FF2B5EF4-FFF2-40B4-BE49-F238E27FC236}">
              <a16:creationId xmlns:a16="http://schemas.microsoft.com/office/drawing/2014/main" id="{00000000-0008-0000-8800-000003050000}"/>
            </a:ext>
          </a:extLst>
        </xdr:cNvPr>
        <xdr:cNvPicPr>
          <a:picLocks noChangeAspect="1"/>
        </xdr:cNvPicPr>
      </xdr:nvPicPr>
      <xdr:blipFill>
        <a:blip xmlns:r="http://schemas.openxmlformats.org/officeDocument/2006/relationships" r:embed="rId515"/>
        <a:stretch>
          <a:fillRect/>
        </a:stretch>
      </xdr:blipFill>
      <xdr:spPr>
        <a:xfrm>
          <a:off x="59690" y="659406225"/>
          <a:ext cx="2126615" cy="1898015"/>
        </a:xfrm>
        <a:prstGeom prst="rect">
          <a:avLst/>
        </a:prstGeom>
        <a:noFill/>
        <a:ln w="9525">
          <a:noFill/>
        </a:ln>
      </xdr:spPr>
    </xdr:pic>
    <xdr:clientData/>
  </xdr:twoCellAnchor>
  <xdr:twoCellAnchor editAs="oneCell">
    <xdr:from>
      <xdr:col>0</xdr:col>
      <xdr:colOff>42545</xdr:colOff>
      <xdr:row>404</xdr:row>
      <xdr:rowOff>33655</xdr:rowOff>
    </xdr:from>
    <xdr:to>
      <xdr:col>0</xdr:col>
      <xdr:colOff>2152015</xdr:colOff>
      <xdr:row>404</xdr:row>
      <xdr:rowOff>1871980</xdr:rowOff>
    </xdr:to>
    <xdr:pic>
      <xdr:nvPicPr>
        <xdr:cNvPr id="1284" name="图片 1283">
          <a:extLst>
            <a:ext uri="{FF2B5EF4-FFF2-40B4-BE49-F238E27FC236}">
              <a16:creationId xmlns:a16="http://schemas.microsoft.com/office/drawing/2014/main" id="{00000000-0008-0000-8800-000004050000}"/>
            </a:ext>
          </a:extLst>
        </xdr:cNvPr>
        <xdr:cNvPicPr>
          <a:picLocks noChangeAspect="1"/>
        </xdr:cNvPicPr>
      </xdr:nvPicPr>
      <xdr:blipFill>
        <a:blip xmlns:r="http://schemas.openxmlformats.org/officeDocument/2006/relationships" r:embed="rId516"/>
        <a:stretch>
          <a:fillRect/>
        </a:stretch>
      </xdr:blipFill>
      <xdr:spPr>
        <a:xfrm>
          <a:off x="42545" y="661400125"/>
          <a:ext cx="2109470" cy="1838325"/>
        </a:xfrm>
        <a:prstGeom prst="rect">
          <a:avLst/>
        </a:prstGeom>
        <a:noFill/>
        <a:ln w="9525">
          <a:noFill/>
        </a:ln>
      </xdr:spPr>
    </xdr:pic>
    <xdr:clientData/>
  </xdr:twoCellAnchor>
  <xdr:twoCellAnchor editAs="oneCell">
    <xdr:from>
      <xdr:col>0</xdr:col>
      <xdr:colOff>9525</xdr:colOff>
      <xdr:row>405</xdr:row>
      <xdr:rowOff>36830</xdr:rowOff>
    </xdr:from>
    <xdr:to>
      <xdr:col>0</xdr:col>
      <xdr:colOff>2153920</xdr:colOff>
      <xdr:row>405</xdr:row>
      <xdr:rowOff>1962150</xdr:rowOff>
    </xdr:to>
    <xdr:pic>
      <xdr:nvPicPr>
        <xdr:cNvPr id="1285" name="图片 1284">
          <a:extLst>
            <a:ext uri="{FF2B5EF4-FFF2-40B4-BE49-F238E27FC236}">
              <a16:creationId xmlns:a16="http://schemas.microsoft.com/office/drawing/2014/main" id="{00000000-0008-0000-8800-000005050000}"/>
            </a:ext>
          </a:extLst>
        </xdr:cNvPr>
        <xdr:cNvPicPr>
          <a:picLocks noChangeAspect="1"/>
        </xdr:cNvPicPr>
      </xdr:nvPicPr>
      <xdr:blipFill>
        <a:blip xmlns:r="http://schemas.openxmlformats.org/officeDocument/2006/relationships" r:embed="rId517"/>
        <a:stretch>
          <a:fillRect/>
        </a:stretch>
      </xdr:blipFill>
      <xdr:spPr>
        <a:xfrm>
          <a:off x="9525" y="663422600"/>
          <a:ext cx="2144395" cy="1925320"/>
        </a:xfrm>
        <a:prstGeom prst="rect">
          <a:avLst/>
        </a:prstGeom>
        <a:noFill/>
        <a:ln w="9525">
          <a:noFill/>
        </a:ln>
      </xdr:spPr>
    </xdr:pic>
    <xdr:clientData/>
  </xdr:twoCellAnchor>
  <xdr:twoCellAnchor editAs="oneCell">
    <xdr:from>
      <xdr:col>0</xdr:col>
      <xdr:colOff>154305</xdr:colOff>
      <xdr:row>415</xdr:row>
      <xdr:rowOff>31750</xdr:rowOff>
    </xdr:from>
    <xdr:to>
      <xdr:col>0</xdr:col>
      <xdr:colOff>2100580</xdr:colOff>
      <xdr:row>415</xdr:row>
      <xdr:rowOff>1982470</xdr:rowOff>
    </xdr:to>
    <xdr:pic>
      <xdr:nvPicPr>
        <xdr:cNvPr id="1290" name="图片 1289">
          <a:extLst>
            <a:ext uri="{FF2B5EF4-FFF2-40B4-BE49-F238E27FC236}">
              <a16:creationId xmlns:a16="http://schemas.microsoft.com/office/drawing/2014/main" id="{00000000-0008-0000-8800-00000A050000}"/>
            </a:ext>
          </a:extLst>
        </xdr:cNvPr>
        <xdr:cNvPicPr>
          <a:picLocks noChangeAspect="1"/>
        </xdr:cNvPicPr>
      </xdr:nvPicPr>
      <xdr:blipFill>
        <a:blip xmlns:r="http://schemas.openxmlformats.org/officeDocument/2006/relationships" r:embed="rId518"/>
        <a:stretch>
          <a:fillRect/>
        </a:stretch>
      </xdr:blipFill>
      <xdr:spPr>
        <a:xfrm>
          <a:off x="154305" y="683610520"/>
          <a:ext cx="1946275" cy="1950720"/>
        </a:xfrm>
        <a:prstGeom prst="rect">
          <a:avLst/>
        </a:prstGeom>
        <a:noFill/>
        <a:ln w="9525">
          <a:noFill/>
        </a:ln>
      </xdr:spPr>
    </xdr:pic>
    <xdr:clientData/>
  </xdr:twoCellAnchor>
  <xdr:twoCellAnchor editAs="oneCell">
    <xdr:from>
      <xdr:col>0</xdr:col>
      <xdr:colOff>170180</xdr:colOff>
      <xdr:row>413</xdr:row>
      <xdr:rowOff>64135</xdr:rowOff>
    </xdr:from>
    <xdr:to>
      <xdr:col>0</xdr:col>
      <xdr:colOff>2150745</xdr:colOff>
      <xdr:row>413</xdr:row>
      <xdr:rowOff>1936750</xdr:rowOff>
    </xdr:to>
    <xdr:pic>
      <xdr:nvPicPr>
        <xdr:cNvPr id="1291" name="图片 1290">
          <a:extLst>
            <a:ext uri="{FF2B5EF4-FFF2-40B4-BE49-F238E27FC236}">
              <a16:creationId xmlns:a16="http://schemas.microsoft.com/office/drawing/2014/main" id="{00000000-0008-0000-8800-00000B050000}"/>
            </a:ext>
          </a:extLst>
        </xdr:cNvPr>
        <xdr:cNvPicPr>
          <a:picLocks noChangeAspect="1"/>
        </xdr:cNvPicPr>
      </xdr:nvPicPr>
      <xdr:blipFill>
        <a:blip xmlns:r="http://schemas.openxmlformats.org/officeDocument/2006/relationships" r:embed="rId519"/>
        <a:stretch>
          <a:fillRect/>
        </a:stretch>
      </xdr:blipFill>
      <xdr:spPr>
        <a:xfrm>
          <a:off x="170180" y="679604305"/>
          <a:ext cx="1980565" cy="1872615"/>
        </a:xfrm>
        <a:prstGeom prst="rect">
          <a:avLst/>
        </a:prstGeom>
        <a:noFill/>
        <a:ln w="9525">
          <a:noFill/>
        </a:ln>
      </xdr:spPr>
    </xdr:pic>
    <xdr:clientData/>
  </xdr:twoCellAnchor>
  <xdr:twoCellAnchor editAs="oneCell">
    <xdr:from>
      <xdr:col>0</xdr:col>
      <xdr:colOff>163830</xdr:colOff>
      <xdr:row>412</xdr:row>
      <xdr:rowOff>41910</xdr:rowOff>
    </xdr:from>
    <xdr:to>
      <xdr:col>0</xdr:col>
      <xdr:colOff>2169795</xdr:colOff>
      <xdr:row>412</xdr:row>
      <xdr:rowOff>1914525</xdr:rowOff>
    </xdr:to>
    <xdr:pic>
      <xdr:nvPicPr>
        <xdr:cNvPr id="1292" name="图片 1291">
          <a:extLst>
            <a:ext uri="{FF2B5EF4-FFF2-40B4-BE49-F238E27FC236}">
              <a16:creationId xmlns:a16="http://schemas.microsoft.com/office/drawing/2014/main" id="{00000000-0008-0000-8800-00000C050000}"/>
            </a:ext>
          </a:extLst>
        </xdr:cNvPr>
        <xdr:cNvPicPr>
          <a:picLocks noChangeAspect="1"/>
        </xdr:cNvPicPr>
      </xdr:nvPicPr>
      <xdr:blipFill>
        <a:blip xmlns:r="http://schemas.openxmlformats.org/officeDocument/2006/relationships" r:embed="rId520"/>
        <a:stretch>
          <a:fillRect/>
        </a:stretch>
      </xdr:blipFill>
      <xdr:spPr>
        <a:xfrm>
          <a:off x="163830" y="677562780"/>
          <a:ext cx="2005965" cy="1872615"/>
        </a:xfrm>
        <a:prstGeom prst="rect">
          <a:avLst/>
        </a:prstGeom>
        <a:noFill/>
        <a:ln w="9525">
          <a:noFill/>
        </a:ln>
      </xdr:spPr>
    </xdr:pic>
    <xdr:clientData/>
  </xdr:twoCellAnchor>
  <xdr:twoCellAnchor editAs="oneCell">
    <xdr:from>
      <xdr:col>0</xdr:col>
      <xdr:colOff>111125</xdr:colOff>
      <xdr:row>414</xdr:row>
      <xdr:rowOff>76835</xdr:rowOff>
    </xdr:from>
    <xdr:to>
      <xdr:col>0</xdr:col>
      <xdr:colOff>2160905</xdr:colOff>
      <xdr:row>414</xdr:row>
      <xdr:rowOff>1966595</xdr:rowOff>
    </xdr:to>
    <xdr:pic>
      <xdr:nvPicPr>
        <xdr:cNvPr id="1294" name="图片 1293">
          <a:extLst>
            <a:ext uri="{FF2B5EF4-FFF2-40B4-BE49-F238E27FC236}">
              <a16:creationId xmlns:a16="http://schemas.microsoft.com/office/drawing/2014/main" id="{00000000-0008-0000-8800-00000E050000}"/>
            </a:ext>
          </a:extLst>
        </xdr:cNvPr>
        <xdr:cNvPicPr>
          <a:picLocks noChangeAspect="1"/>
        </xdr:cNvPicPr>
      </xdr:nvPicPr>
      <xdr:blipFill>
        <a:blip xmlns:r="http://schemas.openxmlformats.org/officeDocument/2006/relationships" r:embed="rId521"/>
        <a:stretch>
          <a:fillRect/>
        </a:stretch>
      </xdr:blipFill>
      <xdr:spPr>
        <a:xfrm>
          <a:off x="111125" y="681636305"/>
          <a:ext cx="2049780" cy="1889760"/>
        </a:xfrm>
        <a:prstGeom prst="rect">
          <a:avLst/>
        </a:prstGeom>
        <a:noFill/>
        <a:ln w="9525">
          <a:noFill/>
        </a:ln>
      </xdr:spPr>
    </xdr:pic>
    <xdr:clientData/>
  </xdr:twoCellAnchor>
  <xdr:twoCellAnchor editAs="oneCell">
    <xdr:from>
      <xdr:col>0</xdr:col>
      <xdr:colOff>131445</xdr:colOff>
      <xdr:row>411</xdr:row>
      <xdr:rowOff>41910</xdr:rowOff>
    </xdr:from>
    <xdr:to>
      <xdr:col>0</xdr:col>
      <xdr:colOff>2120900</xdr:colOff>
      <xdr:row>411</xdr:row>
      <xdr:rowOff>1983740</xdr:rowOff>
    </xdr:to>
    <xdr:pic>
      <xdr:nvPicPr>
        <xdr:cNvPr id="1295" name="图片 1294">
          <a:extLst>
            <a:ext uri="{FF2B5EF4-FFF2-40B4-BE49-F238E27FC236}">
              <a16:creationId xmlns:a16="http://schemas.microsoft.com/office/drawing/2014/main" id="{00000000-0008-0000-8800-00000F050000}"/>
            </a:ext>
          </a:extLst>
        </xdr:cNvPr>
        <xdr:cNvPicPr>
          <a:picLocks noChangeAspect="1"/>
        </xdr:cNvPicPr>
      </xdr:nvPicPr>
      <xdr:blipFill>
        <a:blip xmlns:r="http://schemas.openxmlformats.org/officeDocument/2006/relationships" r:embed="rId522"/>
        <a:stretch>
          <a:fillRect/>
        </a:stretch>
      </xdr:blipFill>
      <xdr:spPr>
        <a:xfrm>
          <a:off x="131445" y="675543480"/>
          <a:ext cx="1989455" cy="1941830"/>
        </a:xfrm>
        <a:prstGeom prst="rect">
          <a:avLst/>
        </a:prstGeom>
        <a:noFill/>
        <a:ln w="9525">
          <a:noFill/>
        </a:ln>
      </xdr:spPr>
    </xdr:pic>
    <xdr:clientData/>
  </xdr:twoCellAnchor>
  <xdr:twoCellAnchor editAs="oneCell">
    <xdr:from>
      <xdr:col>0</xdr:col>
      <xdr:colOff>158115</xdr:colOff>
      <xdr:row>416</xdr:row>
      <xdr:rowOff>33655</xdr:rowOff>
    </xdr:from>
    <xdr:to>
      <xdr:col>0</xdr:col>
      <xdr:colOff>2016760</xdr:colOff>
      <xdr:row>416</xdr:row>
      <xdr:rowOff>1958340</xdr:rowOff>
    </xdr:to>
    <xdr:pic>
      <xdr:nvPicPr>
        <xdr:cNvPr id="1304" name="图片 1303">
          <a:extLst>
            <a:ext uri="{FF2B5EF4-FFF2-40B4-BE49-F238E27FC236}">
              <a16:creationId xmlns:a16="http://schemas.microsoft.com/office/drawing/2014/main" id="{00000000-0008-0000-8800-000018050000}"/>
            </a:ext>
          </a:extLst>
        </xdr:cNvPr>
        <xdr:cNvPicPr>
          <a:picLocks noChangeAspect="1"/>
        </xdr:cNvPicPr>
      </xdr:nvPicPr>
      <xdr:blipFill>
        <a:blip xmlns:r="http://schemas.openxmlformats.org/officeDocument/2006/relationships" r:embed="rId523"/>
        <a:stretch>
          <a:fillRect/>
        </a:stretch>
      </xdr:blipFill>
      <xdr:spPr>
        <a:xfrm>
          <a:off x="158115" y="685631725"/>
          <a:ext cx="1858645" cy="1924685"/>
        </a:xfrm>
        <a:prstGeom prst="rect">
          <a:avLst/>
        </a:prstGeom>
        <a:noFill/>
        <a:ln w="9525">
          <a:noFill/>
        </a:ln>
      </xdr:spPr>
    </xdr:pic>
    <xdr:clientData/>
  </xdr:twoCellAnchor>
  <xdr:twoCellAnchor editAs="oneCell">
    <xdr:from>
      <xdr:col>0</xdr:col>
      <xdr:colOff>234950</xdr:colOff>
      <xdr:row>418</xdr:row>
      <xdr:rowOff>103505</xdr:rowOff>
    </xdr:from>
    <xdr:to>
      <xdr:col>0</xdr:col>
      <xdr:colOff>1928495</xdr:colOff>
      <xdr:row>418</xdr:row>
      <xdr:rowOff>1898650</xdr:rowOff>
    </xdr:to>
    <xdr:pic>
      <xdr:nvPicPr>
        <xdr:cNvPr id="1305" name="图片 1304">
          <a:extLst>
            <a:ext uri="{FF2B5EF4-FFF2-40B4-BE49-F238E27FC236}">
              <a16:creationId xmlns:a16="http://schemas.microsoft.com/office/drawing/2014/main" id="{00000000-0008-0000-8800-000019050000}"/>
            </a:ext>
          </a:extLst>
        </xdr:cNvPr>
        <xdr:cNvPicPr>
          <a:picLocks noChangeAspect="1"/>
        </xdr:cNvPicPr>
      </xdr:nvPicPr>
      <xdr:blipFill>
        <a:blip xmlns:r="http://schemas.openxmlformats.org/officeDocument/2006/relationships" r:embed="rId524"/>
        <a:stretch>
          <a:fillRect/>
        </a:stretch>
      </xdr:blipFill>
      <xdr:spPr>
        <a:xfrm>
          <a:off x="234950" y="689740175"/>
          <a:ext cx="1693545" cy="1795145"/>
        </a:xfrm>
        <a:prstGeom prst="rect">
          <a:avLst/>
        </a:prstGeom>
        <a:noFill/>
        <a:ln w="9525">
          <a:noFill/>
        </a:ln>
      </xdr:spPr>
    </xdr:pic>
    <xdr:clientData/>
  </xdr:twoCellAnchor>
  <xdr:twoCellAnchor editAs="oneCell">
    <xdr:from>
      <xdr:col>0</xdr:col>
      <xdr:colOff>137795</xdr:colOff>
      <xdr:row>417</xdr:row>
      <xdr:rowOff>24130</xdr:rowOff>
    </xdr:from>
    <xdr:to>
      <xdr:col>0</xdr:col>
      <xdr:colOff>1996440</xdr:colOff>
      <xdr:row>417</xdr:row>
      <xdr:rowOff>1913890</xdr:rowOff>
    </xdr:to>
    <xdr:pic>
      <xdr:nvPicPr>
        <xdr:cNvPr id="1306" name="图片 1305">
          <a:extLst>
            <a:ext uri="{FF2B5EF4-FFF2-40B4-BE49-F238E27FC236}">
              <a16:creationId xmlns:a16="http://schemas.microsoft.com/office/drawing/2014/main" id="{00000000-0008-0000-8800-00001A050000}"/>
            </a:ext>
          </a:extLst>
        </xdr:cNvPr>
        <xdr:cNvPicPr>
          <a:picLocks noChangeAspect="1"/>
        </xdr:cNvPicPr>
      </xdr:nvPicPr>
      <xdr:blipFill>
        <a:blip xmlns:r="http://schemas.openxmlformats.org/officeDocument/2006/relationships" r:embed="rId525"/>
        <a:stretch>
          <a:fillRect/>
        </a:stretch>
      </xdr:blipFill>
      <xdr:spPr>
        <a:xfrm>
          <a:off x="137795" y="687641500"/>
          <a:ext cx="1858645" cy="1889760"/>
        </a:xfrm>
        <a:prstGeom prst="rect">
          <a:avLst/>
        </a:prstGeom>
        <a:noFill/>
        <a:ln w="9525">
          <a:noFill/>
        </a:ln>
      </xdr:spPr>
    </xdr:pic>
    <xdr:clientData/>
  </xdr:twoCellAnchor>
  <xdr:twoCellAnchor editAs="oneCell">
    <xdr:from>
      <xdr:col>0</xdr:col>
      <xdr:colOff>161290</xdr:colOff>
      <xdr:row>419</xdr:row>
      <xdr:rowOff>101600</xdr:rowOff>
    </xdr:from>
    <xdr:to>
      <xdr:col>0</xdr:col>
      <xdr:colOff>2019935</xdr:colOff>
      <xdr:row>419</xdr:row>
      <xdr:rowOff>1921510</xdr:rowOff>
    </xdr:to>
    <xdr:pic>
      <xdr:nvPicPr>
        <xdr:cNvPr id="1307" name="图片 1306">
          <a:extLst>
            <a:ext uri="{FF2B5EF4-FFF2-40B4-BE49-F238E27FC236}">
              <a16:creationId xmlns:a16="http://schemas.microsoft.com/office/drawing/2014/main" id="{00000000-0008-0000-8800-00001B050000}"/>
            </a:ext>
          </a:extLst>
        </xdr:cNvPr>
        <xdr:cNvPicPr>
          <a:picLocks noChangeAspect="1"/>
        </xdr:cNvPicPr>
      </xdr:nvPicPr>
      <xdr:blipFill>
        <a:blip xmlns:r="http://schemas.openxmlformats.org/officeDocument/2006/relationships" r:embed="rId526"/>
        <a:stretch>
          <a:fillRect/>
        </a:stretch>
      </xdr:blipFill>
      <xdr:spPr>
        <a:xfrm>
          <a:off x="161290" y="691757570"/>
          <a:ext cx="1858645" cy="1819910"/>
        </a:xfrm>
        <a:prstGeom prst="rect">
          <a:avLst/>
        </a:prstGeom>
        <a:noFill/>
        <a:ln w="9525">
          <a:noFill/>
        </a:ln>
      </xdr:spPr>
    </xdr:pic>
    <xdr:clientData/>
  </xdr:twoCellAnchor>
  <xdr:twoCellAnchor editAs="oneCell">
    <xdr:from>
      <xdr:col>0</xdr:col>
      <xdr:colOff>77470</xdr:colOff>
      <xdr:row>911</xdr:row>
      <xdr:rowOff>75565</xdr:rowOff>
    </xdr:from>
    <xdr:to>
      <xdr:col>0</xdr:col>
      <xdr:colOff>2172335</xdr:colOff>
      <xdr:row>911</xdr:row>
      <xdr:rowOff>1961515</xdr:rowOff>
    </xdr:to>
    <xdr:pic>
      <xdr:nvPicPr>
        <xdr:cNvPr id="1248" name="图片 1247">
          <a:extLst>
            <a:ext uri="{FF2B5EF4-FFF2-40B4-BE49-F238E27FC236}">
              <a16:creationId xmlns:a16="http://schemas.microsoft.com/office/drawing/2014/main" id="{00000000-0008-0000-8800-0000E0040000}"/>
            </a:ext>
          </a:extLst>
        </xdr:cNvPr>
        <xdr:cNvPicPr>
          <a:picLocks noChangeAspect="1"/>
        </xdr:cNvPicPr>
      </xdr:nvPicPr>
      <xdr:blipFill>
        <a:blip xmlns:r="http://schemas.openxmlformats.org/officeDocument/2006/relationships" r:embed="rId527"/>
        <a:stretch>
          <a:fillRect/>
        </a:stretch>
      </xdr:blipFill>
      <xdr:spPr>
        <a:xfrm>
          <a:off x="77470" y="1672933535"/>
          <a:ext cx="2094865" cy="1885950"/>
        </a:xfrm>
        <a:prstGeom prst="rect">
          <a:avLst/>
        </a:prstGeom>
        <a:noFill/>
        <a:ln w="9525">
          <a:noFill/>
        </a:ln>
      </xdr:spPr>
    </xdr:pic>
    <xdr:clientData/>
  </xdr:twoCellAnchor>
  <xdr:twoCellAnchor editAs="oneCell">
    <xdr:from>
      <xdr:col>0</xdr:col>
      <xdr:colOff>94615</xdr:colOff>
      <xdr:row>913</xdr:row>
      <xdr:rowOff>74930</xdr:rowOff>
    </xdr:from>
    <xdr:to>
      <xdr:col>0</xdr:col>
      <xdr:colOff>2137410</xdr:colOff>
      <xdr:row>913</xdr:row>
      <xdr:rowOff>1913890</xdr:rowOff>
    </xdr:to>
    <xdr:pic>
      <xdr:nvPicPr>
        <xdr:cNvPr id="1253" name="图片 1252">
          <a:extLst>
            <a:ext uri="{FF2B5EF4-FFF2-40B4-BE49-F238E27FC236}">
              <a16:creationId xmlns:a16="http://schemas.microsoft.com/office/drawing/2014/main" id="{00000000-0008-0000-8800-0000E5040000}"/>
            </a:ext>
          </a:extLst>
        </xdr:cNvPr>
        <xdr:cNvPicPr>
          <a:picLocks noChangeAspect="1"/>
        </xdr:cNvPicPr>
      </xdr:nvPicPr>
      <xdr:blipFill>
        <a:blip xmlns:r="http://schemas.openxmlformats.org/officeDocument/2006/relationships" r:embed="rId528"/>
        <a:stretch>
          <a:fillRect/>
        </a:stretch>
      </xdr:blipFill>
      <xdr:spPr>
        <a:xfrm>
          <a:off x="94615" y="1676920700"/>
          <a:ext cx="2042795" cy="1838960"/>
        </a:xfrm>
        <a:prstGeom prst="rect">
          <a:avLst/>
        </a:prstGeom>
        <a:noFill/>
        <a:ln w="9525">
          <a:noFill/>
        </a:ln>
      </xdr:spPr>
    </xdr:pic>
    <xdr:clientData/>
  </xdr:twoCellAnchor>
  <xdr:twoCellAnchor editAs="oneCell">
    <xdr:from>
      <xdr:col>0</xdr:col>
      <xdr:colOff>111760</xdr:colOff>
      <xdr:row>912</xdr:row>
      <xdr:rowOff>79375</xdr:rowOff>
    </xdr:from>
    <xdr:to>
      <xdr:col>0</xdr:col>
      <xdr:colOff>2181860</xdr:colOff>
      <xdr:row>912</xdr:row>
      <xdr:rowOff>1942465</xdr:rowOff>
    </xdr:to>
    <xdr:pic>
      <xdr:nvPicPr>
        <xdr:cNvPr id="1254" name="图片 1253">
          <a:extLst>
            <a:ext uri="{FF2B5EF4-FFF2-40B4-BE49-F238E27FC236}">
              <a16:creationId xmlns:a16="http://schemas.microsoft.com/office/drawing/2014/main" id="{00000000-0008-0000-8800-0000E6040000}"/>
            </a:ext>
          </a:extLst>
        </xdr:cNvPr>
        <xdr:cNvPicPr>
          <a:picLocks noChangeAspect="1"/>
        </xdr:cNvPicPr>
      </xdr:nvPicPr>
      <xdr:blipFill>
        <a:blip xmlns:r="http://schemas.openxmlformats.org/officeDocument/2006/relationships" r:embed="rId529"/>
        <a:stretch>
          <a:fillRect/>
        </a:stretch>
      </xdr:blipFill>
      <xdr:spPr>
        <a:xfrm>
          <a:off x="111760" y="1674931245"/>
          <a:ext cx="2070100" cy="1863090"/>
        </a:xfrm>
        <a:prstGeom prst="rect">
          <a:avLst/>
        </a:prstGeom>
        <a:noFill/>
        <a:ln w="9525">
          <a:noFill/>
        </a:ln>
      </xdr:spPr>
    </xdr:pic>
    <xdr:clientData/>
  </xdr:twoCellAnchor>
  <xdr:twoCellAnchor editAs="oneCell">
    <xdr:from>
      <xdr:col>0</xdr:col>
      <xdr:colOff>85090</xdr:colOff>
      <xdr:row>914</xdr:row>
      <xdr:rowOff>36195</xdr:rowOff>
    </xdr:from>
    <xdr:to>
      <xdr:col>0</xdr:col>
      <xdr:colOff>2201545</xdr:colOff>
      <xdr:row>914</xdr:row>
      <xdr:rowOff>1941195</xdr:rowOff>
    </xdr:to>
    <xdr:pic>
      <xdr:nvPicPr>
        <xdr:cNvPr id="1255" name="图片 1254">
          <a:extLst>
            <a:ext uri="{FF2B5EF4-FFF2-40B4-BE49-F238E27FC236}">
              <a16:creationId xmlns:a16="http://schemas.microsoft.com/office/drawing/2014/main" id="{00000000-0008-0000-8800-0000E7040000}"/>
            </a:ext>
          </a:extLst>
        </xdr:cNvPr>
        <xdr:cNvPicPr>
          <a:picLocks noChangeAspect="1"/>
        </xdr:cNvPicPr>
      </xdr:nvPicPr>
      <xdr:blipFill>
        <a:blip xmlns:r="http://schemas.openxmlformats.org/officeDocument/2006/relationships" r:embed="rId530"/>
        <a:stretch>
          <a:fillRect/>
        </a:stretch>
      </xdr:blipFill>
      <xdr:spPr>
        <a:xfrm>
          <a:off x="85090" y="1678875865"/>
          <a:ext cx="2116455" cy="1905000"/>
        </a:xfrm>
        <a:prstGeom prst="rect">
          <a:avLst/>
        </a:prstGeom>
        <a:noFill/>
        <a:ln w="9525">
          <a:noFill/>
        </a:ln>
      </xdr:spPr>
    </xdr:pic>
    <xdr:clientData/>
  </xdr:twoCellAnchor>
  <xdr:twoCellAnchor editAs="oneCell">
    <xdr:from>
      <xdr:col>0</xdr:col>
      <xdr:colOff>114935</xdr:colOff>
      <xdr:row>917</xdr:row>
      <xdr:rowOff>55880</xdr:rowOff>
    </xdr:from>
    <xdr:to>
      <xdr:col>0</xdr:col>
      <xdr:colOff>2146935</xdr:colOff>
      <xdr:row>917</xdr:row>
      <xdr:rowOff>1885315</xdr:rowOff>
    </xdr:to>
    <xdr:pic>
      <xdr:nvPicPr>
        <xdr:cNvPr id="1241" name="图片 1240">
          <a:extLst>
            <a:ext uri="{FF2B5EF4-FFF2-40B4-BE49-F238E27FC236}">
              <a16:creationId xmlns:a16="http://schemas.microsoft.com/office/drawing/2014/main" id="{00000000-0008-0000-8800-0000D9040000}"/>
            </a:ext>
          </a:extLst>
        </xdr:cNvPr>
        <xdr:cNvPicPr>
          <a:picLocks noChangeAspect="1"/>
        </xdr:cNvPicPr>
      </xdr:nvPicPr>
      <xdr:blipFill>
        <a:blip xmlns:r="http://schemas.openxmlformats.org/officeDocument/2006/relationships" r:embed="rId531"/>
        <a:stretch>
          <a:fillRect/>
        </a:stretch>
      </xdr:blipFill>
      <xdr:spPr>
        <a:xfrm>
          <a:off x="114935" y="1684877250"/>
          <a:ext cx="2032000" cy="1829435"/>
        </a:xfrm>
        <a:prstGeom prst="rect">
          <a:avLst/>
        </a:prstGeom>
        <a:noFill/>
        <a:ln w="9525">
          <a:noFill/>
        </a:ln>
      </xdr:spPr>
    </xdr:pic>
    <xdr:clientData/>
  </xdr:twoCellAnchor>
  <xdr:twoCellAnchor editAs="oneCell">
    <xdr:from>
      <xdr:col>0</xdr:col>
      <xdr:colOff>92075</xdr:colOff>
      <xdr:row>915</xdr:row>
      <xdr:rowOff>71120</xdr:rowOff>
    </xdr:from>
    <xdr:to>
      <xdr:col>0</xdr:col>
      <xdr:colOff>2155825</xdr:colOff>
      <xdr:row>915</xdr:row>
      <xdr:rowOff>1929130</xdr:rowOff>
    </xdr:to>
    <xdr:pic>
      <xdr:nvPicPr>
        <xdr:cNvPr id="1262" name="图片 1261">
          <a:extLst>
            <a:ext uri="{FF2B5EF4-FFF2-40B4-BE49-F238E27FC236}">
              <a16:creationId xmlns:a16="http://schemas.microsoft.com/office/drawing/2014/main" id="{00000000-0008-0000-8800-0000EE040000}"/>
            </a:ext>
          </a:extLst>
        </xdr:cNvPr>
        <xdr:cNvPicPr>
          <a:picLocks noChangeAspect="1"/>
        </xdr:cNvPicPr>
      </xdr:nvPicPr>
      <xdr:blipFill>
        <a:blip xmlns:r="http://schemas.openxmlformats.org/officeDocument/2006/relationships" r:embed="rId532"/>
        <a:stretch>
          <a:fillRect/>
        </a:stretch>
      </xdr:blipFill>
      <xdr:spPr>
        <a:xfrm>
          <a:off x="92075" y="1680904690"/>
          <a:ext cx="2063750" cy="1858010"/>
        </a:xfrm>
        <a:prstGeom prst="rect">
          <a:avLst/>
        </a:prstGeom>
        <a:noFill/>
        <a:ln w="9525">
          <a:noFill/>
        </a:ln>
      </xdr:spPr>
    </xdr:pic>
    <xdr:clientData/>
  </xdr:twoCellAnchor>
  <xdr:twoCellAnchor editAs="oneCell">
    <xdr:from>
      <xdr:col>0</xdr:col>
      <xdr:colOff>79375</xdr:colOff>
      <xdr:row>916</xdr:row>
      <xdr:rowOff>41910</xdr:rowOff>
    </xdr:from>
    <xdr:to>
      <xdr:col>0</xdr:col>
      <xdr:colOff>2153285</xdr:colOff>
      <xdr:row>916</xdr:row>
      <xdr:rowOff>1908810</xdr:rowOff>
    </xdr:to>
    <xdr:pic>
      <xdr:nvPicPr>
        <xdr:cNvPr id="1263" name="图片 1262">
          <a:extLst>
            <a:ext uri="{FF2B5EF4-FFF2-40B4-BE49-F238E27FC236}">
              <a16:creationId xmlns:a16="http://schemas.microsoft.com/office/drawing/2014/main" id="{00000000-0008-0000-8800-0000EF040000}"/>
            </a:ext>
          </a:extLst>
        </xdr:cNvPr>
        <xdr:cNvPicPr>
          <a:picLocks noChangeAspect="1"/>
        </xdr:cNvPicPr>
      </xdr:nvPicPr>
      <xdr:blipFill>
        <a:blip xmlns:r="http://schemas.openxmlformats.org/officeDocument/2006/relationships" r:embed="rId533"/>
        <a:stretch>
          <a:fillRect/>
        </a:stretch>
      </xdr:blipFill>
      <xdr:spPr>
        <a:xfrm>
          <a:off x="79375" y="1682869380"/>
          <a:ext cx="2073910" cy="1866900"/>
        </a:xfrm>
        <a:prstGeom prst="rect">
          <a:avLst/>
        </a:prstGeom>
        <a:noFill/>
        <a:ln w="9525">
          <a:noFill/>
        </a:ln>
      </xdr:spPr>
    </xdr:pic>
    <xdr:clientData/>
  </xdr:twoCellAnchor>
  <xdr:twoCellAnchor editAs="oneCell">
    <xdr:from>
      <xdr:col>0</xdr:col>
      <xdr:colOff>240665</xdr:colOff>
      <xdr:row>346</xdr:row>
      <xdr:rowOff>90170</xdr:rowOff>
    </xdr:from>
    <xdr:to>
      <xdr:col>0</xdr:col>
      <xdr:colOff>2013585</xdr:colOff>
      <xdr:row>346</xdr:row>
      <xdr:rowOff>1971675</xdr:rowOff>
    </xdr:to>
    <xdr:pic>
      <xdr:nvPicPr>
        <xdr:cNvPr id="1317" name="图片 1316">
          <a:extLst>
            <a:ext uri="{FF2B5EF4-FFF2-40B4-BE49-F238E27FC236}">
              <a16:creationId xmlns:a16="http://schemas.microsoft.com/office/drawing/2014/main" id="{00000000-0008-0000-8800-000025050000}"/>
            </a:ext>
          </a:extLst>
        </xdr:cNvPr>
        <xdr:cNvPicPr>
          <a:picLocks noChangeAspect="1"/>
        </xdr:cNvPicPr>
      </xdr:nvPicPr>
      <xdr:blipFill>
        <a:blip xmlns:r="http://schemas.openxmlformats.org/officeDocument/2006/relationships" r:embed="rId534"/>
        <a:stretch>
          <a:fillRect/>
        </a:stretch>
      </xdr:blipFill>
      <xdr:spPr>
        <a:xfrm>
          <a:off x="240665" y="544337240"/>
          <a:ext cx="1772920" cy="1881505"/>
        </a:xfrm>
        <a:prstGeom prst="rect">
          <a:avLst/>
        </a:prstGeom>
        <a:noFill/>
        <a:ln w="9525">
          <a:noFill/>
        </a:ln>
      </xdr:spPr>
    </xdr:pic>
    <xdr:clientData/>
  </xdr:twoCellAnchor>
  <xdr:twoCellAnchor editAs="oneCell">
    <xdr:from>
      <xdr:col>0</xdr:col>
      <xdr:colOff>176530</xdr:colOff>
      <xdr:row>344</xdr:row>
      <xdr:rowOff>38735</xdr:rowOff>
    </xdr:from>
    <xdr:to>
      <xdr:col>0</xdr:col>
      <xdr:colOff>2165985</xdr:colOff>
      <xdr:row>344</xdr:row>
      <xdr:rowOff>2015490</xdr:rowOff>
    </xdr:to>
    <xdr:pic>
      <xdr:nvPicPr>
        <xdr:cNvPr id="1318" name="图片 1317">
          <a:extLst>
            <a:ext uri="{FF2B5EF4-FFF2-40B4-BE49-F238E27FC236}">
              <a16:creationId xmlns:a16="http://schemas.microsoft.com/office/drawing/2014/main" id="{00000000-0008-0000-8800-000026050000}"/>
            </a:ext>
          </a:extLst>
        </xdr:cNvPr>
        <xdr:cNvPicPr>
          <a:picLocks noChangeAspect="1"/>
        </xdr:cNvPicPr>
      </xdr:nvPicPr>
      <xdr:blipFill>
        <a:blip xmlns:r="http://schemas.openxmlformats.org/officeDocument/2006/relationships" r:embed="rId535"/>
        <a:stretch>
          <a:fillRect/>
        </a:stretch>
      </xdr:blipFill>
      <xdr:spPr>
        <a:xfrm>
          <a:off x="176530" y="540247205"/>
          <a:ext cx="1989455" cy="1976755"/>
        </a:xfrm>
        <a:prstGeom prst="rect">
          <a:avLst/>
        </a:prstGeom>
        <a:noFill/>
        <a:ln w="9525">
          <a:noFill/>
        </a:ln>
      </xdr:spPr>
    </xdr:pic>
    <xdr:clientData/>
  </xdr:twoCellAnchor>
  <xdr:twoCellAnchor editAs="oneCell">
    <xdr:from>
      <xdr:col>0</xdr:col>
      <xdr:colOff>208280</xdr:colOff>
      <xdr:row>345</xdr:row>
      <xdr:rowOff>188595</xdr:rowOff>
    </xdr:from>
    <xdr:to>
      <xdr:col>0</xdr:col>
      <xdr:colOff>2068195</xdr:colOff>
      <xdr:row>345</xdr:row>
      <xdr:rowOff>2000885</xdr:rowOff>
    </xdr:to>
    <xdr:pic>
      <xdr:nvPicPr>
        <xdr:cNvPr id="1319" name="图片 1318">
          <a:extLst>
            <a:ext uri="{FF2B5EF4-FFF2-40B4-BE49-F238E27FC236}">
              <a16:creationId xmlns:a16="http://schemas.microsoft.com/office/drawing/2014/main" id="{00000000-0008-0000-8800-000027050000}"/>
            </a:ext>
          </a:extLst>
        </xdr:cNvPr>
        <xdr:cNvPicPr>
          <a:picLocks noChangeAspect="1"/>
        </xdr:cNvPicPr>
      </xdr:nvPicPr>
      <xdr:blipFill>
        <a:blip xmlns:r="http://schemas.openxmlformats.org/officeDocument/2006/relationships" r:embed="rId536"/>
        <a:stretch>
          <a:fillRect/>
        </a:stretch>
      </xdr:blipFill>
      <xdr:spPr>
        <a:xfrm>
          <a:off x="208280" y="542416365"/>
          <a:ext cx="1859915" cy="1812290"/>
        </a:xfrm>
        <a:prstGeom prst="rect">
          <a:avLst/>
        </a:prstGeom>
        <a:noFill/>
        <a:ln w="9525">
          <a:noFill/>
        </a:ln>
      </xdr:spPr>
    </xdr:pic>
    <xdr:clientData/>
  </xdr:twoCellAnchor>
  <xdr:twoCellAnchor editAs="oneCell">
    <xdr:from>
      <xdr:col>0</xdr:col>
      <xdr:colOff>224155</xdr:colOff>
      <xdr:row>343</xdr:row>
      <xdr:rowOff>150495</xdr:rowOff>
    </xdr:from>
    <xdr:to>
      <xdr:col>0</xdr:col>
      <xdr:colOff>2065655</xdr:colOff>
      <xdr:row>343</xdr:row>
      <xdr:rowOff>1971675</xdr:rowOff>
    </xdr:to>
    <xdr:pic>
      <xdr:nvPicPr>
        <xdr:cNvPr id="1320" name="图片 1319">
          <a:extLst>
            <a:ext uri="{FF2B5EF4-FFF2-40B4-BE49-F238E27FC236}">
              <a16:creationId xmlns:a16="http://schemas.microsoft.com/office/drawing/2014/main" id="{00000000-0008-0000-8800-000028050000}"/>
            </a:ext>
          </a:extLst>
        </xdr:cNvPr>
        <xdr:cNvPicPr>
          <a:picLocks noChangeAspect="1"/>
        </xdr:cNvPicPr>
      </xdr:nvPicPr>
      <xdr:blipFill>
        <a:blip xmlns:r="http://schemas.openxmlformats.org/officeDocument/2006/relationships" r:embed="rId537"/>
        <a:stretch>
          <a:fillRect/>
        </a:stretch>
      </xdr:blipFill>
      <xdr:spPr>
        <a:xfrm>
          <a:off x="224155" y="538339665"/>
          <a:ext cx="1841500" cy="1821180"/>
        </a:xfrm>
        <a:prstGeom prst="rect">
          <a:avLst/>
        </a:prstGeom>
        <a:noFill/>
        <a:ln w="9525">
          <a:noFill/>
        </a:ln>
      </xdr:spPr>
    </xdr:pic>
    <xdr:clientData/>
  </xdr:twoCellAnchor>
  <xdr:twoCellAnchor editAs="oneCell">
    <xdr:from>
      <xdr:col>0</xdr:col>
      <xdr:colOff>101600</xdr:colOff>
      <xdr:row>921</xdr:row>
      <xdr:rowOff>81280</xdr:rowOff>
    </xdr:from>
    <xdr:to>
      <xdr:col>0</xdr:col>
      <xdr:colOff>2164080</xdr:colOff>
      <xdr:row>921</xdr:row>
      <xdr:rowOff>1941830</xdr:rowOff>
    </xdr:to>
    <xdr:pic>
      <xdr:nvPicPr>
        <xdr:cNvPr id="1242" name="图片 1241">
          <a:extLst>
            <a:ext uri="{FF2B5EF4-FFF2-40B4-BE49-F238E27FC236}">
              <a16:creationId xmlns:a16="http://schemas.microsoft.com/office/drawing/2014/main" id="{00000000-0008-0000-8800-0000DA040000}"/>
            </a:ext>
          </a:extLst>
        </xdr:cNvPr>
        <xdr:cNvPicPr>
          <a:picLocks noChangeAspect="1"/>
        </xdr:cNvPicPr>
      </xdr:nvPicPr>
      <xdr:blipFill>
        <a:blip xmlns:r="http://schemas.openxmlformats.org/officeDocument/2006/relationships" r:embed="rId538"/>
        <a:stretch>
          <a:fillRect/>
        </a:stretch>
      </xdr:blipFill>
      <xdr:spPr>
        <a:xfrm>
          <a:off x="101600" y="1692878250"/>
          <a:ext cx="2062480" cy="1860550"/>
        </a:xfrm>
        <a:prstGeom prst="rect">
          <a:avLst/>
        </a:prstGeom>
        <a:noFill/>
        <a:ln w="9525">
          <a:noFill/>
        </a:ln>
      </xdr:spPr>
    </xdr:pic>
    <xdr:clientData/>
  </xdr:twoCellAnchor>
  <xdr:twoCellAnchor editAs="oneCell">
    <xdr:from>
      <xdr:col>0</xdr:col>
      <xdr:colOff>140335</xdr:colOff>
      <xdr:row>922</xdr:row>
      <xdr:rowOff>39370</xdr:rowOff>
    </xdr:from>
    <xdr:to>
      <xdr:col>0</xdr:col>
      <xdr:colOff>2142490</xdr:colOff>
      <xdr:row>922</xdr:row>
      <xdr:rowOff>1899285</xdr:rowOff>
    </xdr:to>
    <xdr:pic>
      <xdr:nvPicPr>
        <xdr:cNvPr id="1243" name="图片 1242">
          <a:extLst>
            <a:ext uri="{FF2B5EF4-FFF2-40B4-BE49-F238E27FC236}">
              <a16:creationId xmlns:a16="http://schemas.microsoft.com/office/drawing/2014/main" id="{00000000-0008-0000-8800-0000DB040000}"/>
            </a:ext>
          </a:extLst>
        </xdr:cNvPr>
        <xdr:cNvPicPr>
          <a:picLocks noChangeAspect="1"/>
        </xdr:cNvPicPr>
      </xdr:nvPicPr>
      <xdr:blipFill>
        <a:blip xmlns:r="http://schemas.openxmlformats.org/officeDocument/2006/relationships" r:embed="rId539"/>
        <a:stretch>
          <a:fillRect/>
        </a:stretch>
      </xdr:blipFill>
      <xdr:spPr>
        <a:xfrm>
          <a:off x="140335" y="1694830240"/>
          <a:ext cx="2002155" cy="1859915"/>
        </a:xfrm>
        <a:prstGeom prst="rect">
          <a:avLst/>
        </a:prstGeom>
        <a:noFill/>
        <a:ln w="9525">
          <a:noFill/>
        </a:ln>
      </xdr:spPr>
    </xdr:pic>
    <xdr:clientData/>
  </xdr:twoCellAnchor>
  <xdr:twoCellAnchor editAs="oneCell">
    <xdr:from>
      <xdr:col>0</xdr:col>
      <xdr:colOff>144780</xdr:colOff>
      <xdr:row>920</xdr:row>
      <xdr:rowOff>52705</xdr:rowOff>
    </xdr:from>
    <xdr:to>
      <xdr:col>0</xdr:col>
      <xdr:colOff>2166620</xdr:colOff>
      <xdr:row>920</xdr:row>
      <xdr:rowOff>1872615</xdr:rowOff>
    </xdr:to>
    <xdr:pic>
      <xdr:nvPicPr>
        <xdr:cNvPr id="1256" name="图片 1255">
          <a:extLst>
            <a:ext uri="{FF2B5EF4-FFF2-40B4-BE49-F238E27FC236}">
              <a16:creationId xmlns:a16="http://schemas.microsoft.com/office/drawing/2014/main" id="{00000000-0008-0000-8800-0000E8040000}"/>
            </a:ext>
          </a:extLst>
        </xdr:cNvPr>
        <xdr:cNvPicPr>
          <a:picLocks noChangeAspect="1"/>
        </xdr:cNvPicPr>
      </xdr:nvPicPr>
      <xdr:blipFill>
        <a:blip xmlns:r="http://schemas.openxmlformats.org/officeDocument/2006/relationships" r:embed="rId540"/>
        <a:stretch>
          <a:fillRect/>
        </a:stretch>
      </xdr:blipFill>
      <xdr:spPr>
        <a:xfrm>
          <a:off x="144780" y="1690855775"/>
          <a:ext cx="2021840" cy="1819910"/>
        </a:xfrm>
        <a:prstGeom prst="rect">
          <a:avLst/>
        </a:prstGeom>
        <a:noFill/>
        <a:ln w="9525">
          <a:noFill/>
        </a:ln>
      </xdr:spPr>
    </xdr:pic>
    <xdr:clientData/>
  </xdr:twoCellAnchor>
  <xdr:twoCellAnchor editAs="oneCell">
    <xdr:from>
      <xdr:col>0</xdr:col>
      <xdr:colOff>238125</xdr:colOff>
      <xdr:row>919</xdr:row>
      <xdr:rowOff>53975</xdr:rowOff>
    </xdr:from>
    <xdr:to>
      <xdr:col>0</xdr:col>
      <xdr:colOff>2108200</xdr:colOff>
      <xdr:row>919</xdr:row>
      <xdr:rowOff>1902460</xdr:rowOff>
    </xdr:to>
    <xdr:pic>
      <xdr:nvPicPr>
        <xdr:cNvPr id="1260" name="图片 1259">
          <a:extLst>
            <a:ext uri="{FF2B5EF4-FFF2-40B4-BE49-F238E27FC236}">
              <a16:creationId xmlns:a16="http://schemas.microsoft.com/office/drawing/2014/main" id="{00000000-0008-0000-8800-0000EC040000}"/>
            </a:ext>
          </a:extLst>
        </xdr:cNvPr>
        <xdr:cNvPicPr>
          <a:picLocks noChangeAspect="1"/>
        </xdr:cNvPicPr>
      </xdr:nvPicPr>
      <xdr:blipFill>
        <a:blip xmlns:r="http://schemas.openxmlformats.org/officeDocument/2006/relationships" r:embed="rId541"/>
        <a:stretch>
          <a:fillRect/>
        </a:stretch>
      </xdr:blipFill>
      <xdr:spPr>
        <a:xfrm>
          <a:off x="238125" y="1688863145"/>
          <a:ext cx="1870075" cy="1848485"/>
        </a:xfrm>
        <a:prstGeom prst="rect">
          <a:avLst/>
        </a:prstGeom>
        <a:noFill/>
        <a:ln w="9525">
          <a:noFill/>
        </a:ln>
      </xdr:spPr>
    </xdr:pic>
    <xdr:clientData/>
  </xdr:twoCellAnchor>
  <xdr:twoCellAnchor editAs="oneCell">
    <xdr:from>
      <xdr:col>0</xdr:col>
      <xdr:colOff>71755</xdr:colOff>
      <xdr:row>918</xdr:row>
      <xdr:rowOff>63500</xdr:rowOff>
    </xdr:from>
    <xdr:to>
      <xdr:col>0</xdr:col>
      <xdr:colOff>2110105</xdr:colOff>
      <xdr:row>918</xdr:row>
      <xdr:rowOff>1902460</xdr:rowOff>
    </xdr:to>
    <xdr:pic>
      <xdr:nvPicPr>
        <xdr:cNvPr id="1264" name="图片 1263">
          <a:extLst>
            <a:ext uri="{FF2B5EF4-FFF2-40B4-BE49-F238E27FC236}">
              <a16:creationId xmlns:a16="http://schemas.microsoft.com/office/drawing/2014/main" id="{00000000-0008-0000-8800-0000F0040000}"/>
            </a:ext>
          </a:extLst>
        </xdr:cNvPr>
        <xdr:cNvPicPr>
          <a:picLocks noChangeAspect="1"/>
        </xdr:cNvPicPr>
      </xdr:nvPicPr>
      <xdr:blipFill>
        <a:blip xmlns:r="http://schemas.openxmlformats.org/officeDocument/2006/relationships" r:embed="rId542"/>
        <a:stretch>
          <a:fillRect/>
        </a:stretch>
      </xdr:blipFill>
      <xdr:spPr>
        <a:xfrm>
          <a:off x="71755" y="1686878770"/>
          <a:ext cx="2038350" cy="1838960"/>
        </a:xfrm>
        <a:prstGeom prst="rect">
          <a:avLst/>
        </a:prstGeom>
        <a:noFill/>
        <a:ln w="9525">
          <a:noFill/>
        </a:ln>
      </xdr:spPr>
    </xdr:pic>
    <xdr:clientData/>
  </xdr:twoCellAnchor>
  <xdr:twoCellAnchor editAs="oneCell">
    <xdr:from>
      <xdr:col>0</xdr:col>
      <xdr:colOff>156210</xdr:colOff>
      <xdr:row>339</xdr:row>
      <xdr:rowOff>36195</xdr:rowOff>
    </xdr:from>
    <xdr:to>
      <xdr:col>0</xdr:col>
      <xdr:colOff>1863090</xdr:colOff>
      <xdr:row>339</xdr:row>
      <xdr:rowOff>1928495</xdr:rowOff>
    </xdr:to>
    <xdr:pic>
      <xdr:nvPicPr>
        <xdr:cNvPr id="248" name="图片 247">
          <a:extLst>
            <a:ext uri="{FF2B5EF4-FFF2-40B4-BE49-F238E27FC236}">
              <a16:creationId xmlns:a16="http://schemas.microsoft.com/office/drawing/2014/main" id="{00000000-0008-0000-8800-0000F8000000}"/>
            </a:ext>
          </a:extLst>
        </xdr:cNvPr>
        <xdr:cNvPicPr>
          <a:picLocks noChangeAspect="1"/>
        </xdr:cNvPicPr>
      </xdr:nvPicPr>
      <xdr:blipFill>
        <a:blip xmlns:r="http://schemas.openxmlformats.org/officeDocument/2006/relationships" r:embed="rId543"/>
        <a:stretch>
          <a:fillRect/>
        </a:stretch>
      </xdr:blipFill>
      <xdr:spPr>
        <a:xfrm>
          <a:off x="156210" y="530148165"/>
          <a:ext cx="1706880" cy="1892300"/>
        </a:xfrm>
        <a:prstGeom prst="rect">
          <a:avLst/>
        </a:prstGeom>
        <a:noFill/>
        <a:ln w="9525">
          <a:noFill/>
        </a:ln>
      </xdr:spPr>
    </xdr:pic>
    <xdr:clientData/>
  </xdr:twoCellAnchor>
  <xdr:twoCellAnchor editAs="oneCell">
    <xdr:from>
      <xdr:col>0</xdr:col>
      <xdr:colOff>104775</xdr:colOff>
      <xdr:row>341</xdr:row>
      <xdr:rowOff>149225</xdr:rowOff>
    </xdr:from>
    <xdr:to>
      <xdr:col>0</xdr:col>
      <xdr:colOff>2080260</xdr:colOff>
      <xdr:row>341</xdr:row>
      <xdr:rowOff>1768475</xdr:rowOff>
    </xdr:to>
    <xdr:pic>
      <xdr:nvPicPr>
        <xdr:cNvPr id="1093" name="图片 1092">
          <a:extLst>
            <a:ext uri="{FF2B5EF4-FFF2-40B4-BE49-F238E27FC236}">
              <a16:creationId xmlns:a16="http://schemas.microsoft.com/office/drawing/2014/main" id="{00000000-0008-0000-8800-000045040000}"/>
            </a:ext>
          </a:extLst>
        </xdr:cNvPr>
        <xdr:cNvPicPr>
          <a:picLocks noChangeAspect="1"/>
        </xdr:cNvPicPr>
      </xdr:nvPicPr>
      <xdr:blipFill>
        <a:blip xmlns:r="http://schemas.openxmlformats.org/officeDocument/2006/relationships" r:embed="rId544"/>
        <a:stretch>
          <a:fillRect/>
        </a:stretch>
      </xdr:blipFill>
      <xdr:spPr>
        <a:xfrm>
          <a:off x="104775" y="534299795"/>
          <a:ext cx="1975485" cy="1619250"/>
        </a:xfrm>
        <a:prstGeom prst="rect">
          <a:avLst/>
        </a:prstGeom>
        <a:noFill/>
        <a:ln w="9525">
          <a:noFill/>
        </a:ln>
      </xdr:spPr>
    </xdr:pic>
    <xdr:clientData/>
  </xdr:twoCellAnchor>
  <xdr:twoCellAnchor editAs="oneCell">
    <xdr:from>
      <xdr:col>0</xdr:col>
      <xdr:colOff>104775</xdr:colOff>
      <xdr:row>340</xdr:row>
      <xdr:rowOff>154940</xdr:rowOff>
    </xdr:from>
    <xdr:to>
      <xdr:col>0</xdr:col>
      <xdr:colOff>2092960</xdr:colOff>
      <xdr:row>340</xdr:row>
      <xdr:rowOff>1750695</xdr:rowOff>
    </xdr:to>
    <xdr:pic>
      <xdr:nvPicPr>
        <xdr:cNvPr id="1094" name="图片 1093">
          <a:extLst>
            <a:ext uri="{FF2B5EF4-FFF2-40B4-BE49-F238E27FC236}">
              <a16:creationId xmlns:a16="http://schemas.microsoft.com/office/drawing/2014/main" id="{00000000-0008-0000-8800-000046040000}"/>
            </a:ext>
          </a:extLst>
        </xdr:cNvPr>
        <xdr:cNvPicPr>
          <a:picLocks noChangeAspect="1"/>
        </xdr:cNvPicPr>
      </xdr:nvPicPr>
      <xdr:blipFill>
        <a:blip xmlns:r="http://schemas.openxmlformats.org/officeDocument/2006/relationships" r:embed="rId545"/>
        <a:stretch>
          <a:fillRect/>
        </a:stretch>
      </xdr:blipFill>
      <xdr:spPr>
        <a:xfrm>
          <a:off x="104775" y="532286210"/>
          <a:ext cx="1988185" cy="1595755"/>
        </a:xfrm>
        <a:prstGeom prst="rect">
          <a:avLst/>
        </a:prstGeom>
        <a:noFill/>
        <a:ln w="9525">
          <a:noFill/>
        </a:ln>
      </xdr:spPr>
    </xdr:pic>
    <xdr:clientData/>
  </xdr:twoCellAnchor>
  <xdr:twoCellAnchor editAs="oneCell">
    <xdr:from>
      <xdr:col>0</xdr:col>
      <xdr:colOff>78740</xdr:colOff>
      <xdr:row>342</xdr:row>
      <xdr:rowOff>83185</xdr:rowOff>
    </xdr:from>
    <xdr:to>
      <xdr:col>0</xdr:col>
      <xdr:colOff>2101215</xdr:colOff>
      <xdr:row>342</xdr:row>
      <xdr:rowOff>1774825</xdr:rowOff>
    </xdr:to>
    <xdr:pic>
      <xdr:nvPicPr>
        <xdr:cNvPr id="1095" name="图片 1094">
          <a:extLst>
            <a:ext uri="{FF2B5EF4-FFF2-40B4-BE49-F238E27FC236}">
              <a16:creationId xmlns:a16="http://schemas.microsoft.com/office/drawing/2014/main" id="{00000000-0008-0000-8800-000047040000}"/>
            </a:ext>
          </a:extLst>
        </xdr:cNvPr>
        <xdr:cNvPicPr>
          <a:picLocks noChangeAspect="1"/>
        </xdr:cNvPicPr>
      </xdr:nvPicPr>
      <xdr:blipFill>
        <a:blip xmlns:r="http://schemas.openxmlformats.org/officeDocument/2006/relationships" r:embed="rId546"/>
        <a:stretch>
          <a:fillRect/>
        </a:stretch>
      </xdr:blipFill>
      <xdr:spPr>
        <a:xfrm>
          <a:off x="78740" y="536253055"/>
          <a:ext cx="2022475" cy="1691640"/>
        </a:xfrm>
        <a:prstGeom prst="rect">
          <a:avLst/>
        </a:prstGeom>
        <a:noFill/>
        <a:ln w="9525">
          <a:noFill/>
        </a:ln>
      </xdr:spPr>
    </xdr:pic>
    <xdr:clientData/>
  </xdr:twoCellAnchor>
  <xdr:twoCellAnchor editAs="oneCell">
    <xdr:from>
      <xdr:col>0</xdr:col>
      <xdr:colOff>113665</xdr:colOff>
      <xdr:row>591</xdr:row>
      <xdr:rowOff>71120</xdr:rowOff>
    </xdr:from>
    <xdr:to>
      <xdr:col>0</xdr:col>
      <xdr:colOff>2087880</xdr:colOff>
      <xdr:row>591</xdr:row>
      <xdr:rowOff>1943100</xdr:rowOff>
    </xdr:to>
    <xdr:pic>
      <xdr:nvPicPr>
        <xdr:cNvPr id="1270" name="图片 1269">
          <a:extLst>
            <a:ext uri="{FF2B5EF4-FFF2-40B4-BE49-F238E27FC236}">
              <a16:creationId xmlns:a16="http://schemas.microsoft.com/office/drawing/2014/main" id="{00000000-0008-0000-8800-0000F6040000}"/>
            </a:ext>
          </a:extLst>
        </xdr:cNvPr>
        <xdr:cNvPicPr>
          <a:picLocks noChangeAspect="1"/>
        </xdr:cNvPicPr>
      </xdr:nvPicPr>
      <xdr:blipFill>
        <a:blip xmlns:r="http://schemas.openxmlformats.org/officeDocument/2006/relationships" r:embed="rId547"/>
        <a:stretch>
          <a:fillRect/>
        </a:stretch>
      </xdr:blipFill>
      <xdr:spPr>
        <a:xfrm>
          <a:off x="113665" y="1036316190"/>
          <a:ext cx="1974215" cy="1871980"/>
        </a:xfrm>
        <a:prstGeom prst="rect">
          <a:avLst/>
        </a:prstGeom>
        <a:noFill/>
        <a:ln w="9525">
          <a:noFill/>
        </a:ln>
      </xdr:spPr>
    </xdr:pic>
    <xdr:clientData/>
  </xdr:twoCellAnchor>
  <xdr:twoCellAnchor editAs="oneCell">
    <xdr:from>
      <xdr:col>0</xdr:col>
      <xdr:colOff>87630</xdr:colOff>
      <xdr:row>592</xdr:row>
      <xdr:rowOff>78740</xdr:rowOff>
    </xdr:from>
    <xdr:to>
      <xdr:col>0</xdr:col>
      <xdr:colOff>2099310</xdr:colOff>
      <xdr:row>592</xdr:row>
      <xdr:rowOff>1979930</xdr:rowOff>
    </xdr:to>
    <xdr:pic>
      <xdr:nvPicPr>
        <xdr:cNvPr id="1273" name="图片 1272">
          <a:extLst>
            <a:ext uri="{FF2B5EF4-FFF2-40B4-BE49-F238E27FC236}">
              <a16:creationId xmlns:a16="http://schemas.microsoft.com/office/drawing/2014/main" id="{00000000-0008-0000-8800-0000F9040000}"/>
            </a:ext>
          </a:extLst>
        </xdr:cNvPr>
        <xdr:cNvPicPr>
          <a:picLocks noChangeAspect="1"/>
        </xdr:cNvPicPr>
      </xdr:nvPicPr>
      <xdr:blipFill>
        <a:blip xmlns:r="http://schemas.openxmlformats.org/officeDocument/2006/relationships" r:embed="rId548"/>
        <a:stretch>
          <a:fillRect/>
        </a:stretch>
      </xdr:blipFill>
      <xdr:spPr>
        <a:xfrm>
          <a:off x="87630" y="1038343110"/>
          <a:ext cx="2011680" cy="1901190"/>
        </a:xfrm>
        <a:prstGeom prst="rect">
          <a:avLst/>
        </a:prstGeom>
        <a:noFill/>
        <a:ln w="9525">
          <a:noFill/>
        </a:ln>
      </xdr:spPr>
    </xdr:pic>
    <xdr:clientData/>
  </xdr:twoCellAnchor>
  <xdr:twoCellAnchor editAs="oneCell">
    <xdr:from>
      <xdr:col>0</xdr:col>
      <xdr:colOff>24765</xdr:colOff>
      <xdr:row>593</xdr:row>
      <xdr:rowOff>53340</xdr:rowOff>
    </xdr:from>
    <xdr:to>
      <xdr:col>0</xdr:col>
      <xdr:colOff>2119630</xdr:colOff>
      <xdr:row>593</xdr:row>
      <xdr:rowOff>1986280</xdr:rowOff>
    </xdr:to>
    <xdr:pic>
      <xdr:nvPicPr>
        <xdr:cNvPr id="1274" name="图片 1273">
          <a:extLst>
            <a:ext uri="{FF2B5EF4-FFF2-40B4-BE49-F238E27FC236}">
              <a16:creationId xmlns:a16="http://schemas.microsoft.com/office/drawing/2014/main" id="{00000000-0008-0000-8800-0000FA040000}"/>
            </a:ext>
          </a:extLst>
        </xdr:cNvPr>
        <xdr:cNvPicPr>
          <a:picLocks noChangeAspect="1"/>
        </xdr:cNvPicPr>
      </xdr:nvPicPr>
      <xdr:blipFill>
        <a:blip xmlns:r="http://schemas.openxmlformats.org/officeDocument/2006/relationships" r:embed="rId549"/>
        <a:stretch>
          <a:fillRect/>
        </a:stretch>
      </xdr:blipFill>
      <xdr:spPr>
        <a:xfrm>
          <a:off x="24765" y="1040337010"/>
          <a:ext cx="2094865" cy="1932940"/>
        </a:xfrm>
        <a:prstGeom prst="rect">
          <a:avLst/>
        </a:prstGeom>
        <a:noFill/>
        <a:ln w="9525">
          <a:noFill/>
        </a:ln>
      </xdr:spPr>
    </xdr:pic>
    <xdr:clientData/>
  </xdr:twoCellAnchor>
  <xdr:twoCellAnchor editAs="oneCell">
    <xdr:from>
      <xdr:col>0</xdr:col>
      <xdr:colOff>43180</xdr:colOff>
      <xdr:row>594</xdr:row>
      <xdr:rowOff>45720</xdr:rowOff>
    </xdr:from>
    <xdr:to>
      <xdr:col>0</xdr:col>
      <xdr:colOff>2105025</xdr:colOff>
      <xdr:row>594</xdr:row>
      <xdr:rowOff>1990090</xdr:rowOff>
    </xdr:to>
    <xdr:pic>
      <xdr:nvPicPr>
        <xdr:cNvPr id="1277" name="图片 1276">
          <a:extLst>
            <a:ext uri="{FF2B5EF4-FFF2-40B4-BE49-F238E27FC236}">
              <a16:creationId xmlns:a16="http://schemas.microsoft.com/office/drawing/2014/main" id="{00000000-0008-0000-8800-0000FD040000}"/>
            </a:ext>
          </a:extLst>
        </xdr:cNvPr>
        <xdr:cNvPicPr>
          <a:picLocks noChangeAspect="1"/>
        </xdr:cNvPicPr>
      </xdr:nvPicPr>
      <xdr:blipFill>
        <a:blip xmlns:r="http://schemas.openxmlformats.org/officeDocument/2006/relationships" r:embed="rId550"/>
        <a:stretch>
          <a:fillRect/>
        </a:stretch>
      </xdr:blipFill>
      <xdr:spPr>
        <a:xfrm>
          <a:off x="43180" y="1042348690"/>
          <a:ext cx="2061845" cy="1944370"/>
        </a:xfrm>
        <a:prstGeom prst="rect">
          <a:avLst/>
        </a:prstGeom>
        <a:noFill/>
        <a:ln w="9525">
          <a:noFill/>
        </a:ln>
      </xdr:spPr>
    </xdr:pic>
    <xdr:clientData/>
  </xdr:twoCellAnchor>
  <xdr:twoCellAnchor editAs="oneCell">
    <xdr:from>
      <xdr:col>0</xdr:col>
      <xdr:colOff>52705</xdr:colOff>
      <xdr:row>597</xdr:row>
      <xdr:rowOff>40640</xdr:rowOff>
    </xdr:from>
    <xdr:to>
      <xdr:col>0</xdr:col>
      <xdr:colOff>2103120</xdr:colOff>
      <xdr:row>597</xdr:row>
      <xdr:rowOff>1779905</xdr:rowOff>
    </xdr:to>
    <xdr:pic>
      <xdr:nvPicPr>
        <xdr:cNvPr id="1279" name="图片 1278">
          <a:extLst>
            <a:ext uri="{FF2B5EF4-FFF2-40B4-BE49-F238E27FC236}">
              <a16:creationId xmlns:a16="http://schemas.microsoft.com/office/drawing/2014/main" id="{00000000-0008-0000-8800-0000FF040000}"/>
            </a:ext>
          </a:extLst>
        </xdr:cNvPr>
        <xdr:cNvPicPr>
          <a:picLocks noChangeAspect="1"/>
        </xdr:cNvPicPr>
      </xdr:nvPicPr>
      <xdr:blipFill>
        <a:blip xmlns:r="http://schemas.openxmlformats.org/officeDocument/2006/relationships" r:embed="rId551"/>
        <a:stretch>
          <a:fillRect/>
        </a:stretch>
      </xdr:blipFill>
      <xdr:spPr>
        <a:xfrm>
          <a:off x="52705" y="1048350710"/>
          <a:ext cx="2050415" cy="1739265"/>
        </a:xfrm>
        <a:prstGeom prst="rect">
          <a:avLst/>
        </a:prstGeom>
        <a:noFill/>
        <a:ln w="9525">
          <a:noFill/>
        </a:ln>
      </xdr:spPr>
    </xdr:pic>
    <xdr:clientData/>
  </xdr:twoCellAnchor>
  <xdr:twoCellAnchor editAs="oneCell">
    <xdr:from>
      <xdr:col>0</xdr:col>
      <xdr:colOff>35560</xdr:colOff>
      <xdr:row>596</xdr:row>
      <xdr:rowOff>114935</xdr:rowOff>
    </xdr:from>
    <xdr:to>
      <xdr:col>0</xdr:col>
      <xdr:colOff>2185035</xdr:colOff>
      <xdr:row>596</xdr:row>
      <xdr:rowOff>1876425</xdr:rowOff>
    </xdr:to>
    <xdr:pic>
      <xdr:nvPicPr>
        <xdr:cNvPr id="1281" name="图片 1280">
          <a:extLst>
            <a:ext uri="{FF2B5EF4-FFF2-40B4-BE49-F238E27FC236}">
              <a16:creationId xmlns:a16="http://schemas.microsoft.com/office/drawing/2014/main" id="{00000000-0008-0000-8800-000001050000}"/>
            </a:ext>
          </a:extLst>
        </xdr:cNvPr>
        <xdr:cNvPicPr>
          <a:picLocks noChangeAspect="1"/>
        </xdr:cNvPicPr>
      </xdr:nvPicPr>
      <xdr:blipFill>
        <a:blip xmlns:r="http://schemas.openxmlformats.org/officeDocument/2006/relationships" r:embed="rId552"/>
        <a:stretch>
          <a:fillRect/>
        </a:stretch>
      </xdr:blipFill>
      <xdr:spPr>
        <a:xfrm>
          <a:off x="35560" y="1046431105"/>
          <a:ext cx="2149475" cy="1761490"/>
        </a:xfrm>
        <a:prstGeom prst="rect">
          <a:avLst/>
        </a:prstGeom>
        <a:noFill/>
        <a:ln w="9525">
          <a:noFill/>
        </a:ln>
      </xdr:spPr>
    </xdr:pic>
    <xdr:clientData/>
  </xdr:twoCellAnchor>
  <xdr:twoCellAnchor editAs="oneCell">
    <xdr:from>
      <xdr:col>0</xdr:col>
      <xdr:colOff>88265</xdr:colOff>
      <xdr:row>598</xdr:row>
      <xdr:rowOff>71120</xdr:rowOff>
    </xdr:from>
    <xdr:to>
      <xdr:col>0</xdr:col>
      <xdr:colOff>2113280</xdr:colOff>
      <xdr:row>598</xdr:row>
      <xdr:rowOff>1858010</xdr:rowOff>
    </xdr:to>
    <xdr:pic>
      <xdr:nvPicPr>
        <xdr:cNvPr id="1287" name="图片 1286">
          <a:extLst>
            <a:ext uri="{FF2B5EF4-FFF2-40B4-BE49-F238E27FC236}">
              <a16:creationId xmlns:a16="http://schemas.microsoft.com/office/drawing/2014/main" id="{00000000-0008-0000-8800-000007050000}"/>
            </a:ext>
          </a:extLst>
        </xdr:cNvPr>
        <xdr:cNvPicPr>
          <a:picLocks noChangeAspect="1"/>
        </xdr:cNvPicPr>
      </xdr:nvPicPr>
      <xdr:blipFill>
        <a:blip xmlns:r="http://schemas.openxmlformats.org/officeDocument/2006/relationships" r:embed="rId553"/>
        <a:stretch>
          <a:fillRect/>
        </a:stretch>
      </xdr:blipFill>
      <xdr:spPr>
        <a:xfrm>
          <a:off x="88265" y="1050375090"/>
          <a:ext cx="2025015" cy="1786890"/>
        </a:xfrm>
        <a:prstGeom prst="rect">
          <a:avLst/>
        </a:prstGeom>
        <a:noFill/>
        <a:ln w="9525">
          <a:noFill/>
        </a:ln>
      </xdr:spPr>
    </xdr:pic>
    <xdr:clientData/>
  </xdr:twoCellAnchor>
  <xdr:twoCellAnchor editAs="oneCell">
    <xdr:from>
      <xdr:col>0</xdr:col>
      <xdr:colOff>78105</xdr:colOff>
      <xdr:row>595</xdr:row>
      <xdr:rowOff>34925</xdr:rowOff>
    </xdr:from>
    <xdr:to>
      <xdr:col>0</xdr:col>
      <xdr:colOff>2152015</xdr:colOff>
      <xdr:row>595</xdr:row>
      <xdr:rowOff>1755775</xdr:rowOff>
    </xdr:to>
    <xdr:pic>
      <xdr:nvPicPr>
        <xdr:cNvPr id="1288" name="图片 1287">
          <a:extLst>
            <a:ext uri="{FF2B5EF4-FFF2-40B4-BE49-F238E27FC236}">
              <a16:creationId xmlns:a16="http://schemas.microsoft.com/office/drawing/2014/main" id="{00000000-0008-0000-8800-000008050000}"/>
            </a:ext>
          </a:extLst>
        </xdr:cNvPr>
        <xdr:cNvPicPr>
          <a:picLocks noChangeAspect="1"/>
        </xdr:cNvPicPr>
      </xdr:nvPicPr>
      <xdr:blipFill>
        <a:blip xmlns:r="http://schemas.openxmlformats.org/officeDocument/2006/relationships" r:embed="rId554"/>
        <a:stretch>
          <a:fillRect/>
        </a:stretch>
      </xdr:blipFill>
      <xdr:spPr>
        <a:xfrm>
          <a:off x="78105" y="1044357195"/>
          <a:ext cx="2073910" cy="1720850"/>
        </a:xfrm>
        <a:prstGeom prst="rect">
          <a:avLst/>
        </a:prstGeom>
        <a:noFill/>
        <a:ln w="9525">
          <a:noFill/>
        </a:ln>
      </xdr:spPr>
    </xdr:pic>
    <xdr:clientData/>
  </xdr:twoCellAnchor>
  <xdr:twoCellAnchor editAs="oneCell">
    <xdr:from>
      <xdr:col>0</xdr:col>
      <xdr:colOff>61595</xdr:colOff>
      <xdr:row>611</xdr:row>
      <xdr:rowOff>54610</xdr:rowOff>
    </xdr:from>
    <xdr:to>
      <xdr:col>0</xdr:col>
      <xdr:colOff>2190750</xdr:colOff>
      <xdr:row>611</xdr:row>
      <xdr:rowOff>1819910</xdr:rowOff>
    </xdr:to>
    <xdr:pic>
      <xdr:nvPicPr>
        <xdr:cNvPr id="50" name="图片 49">
          <a:extLst>
            <a:ext uri="{FF2B5EF4-FFF2-40B4-BE49-F238E27FC236}">
              <a16:creationId xmlns:a16="http://schemas.microsoft.com/office/drawing/2014/main" id="{00000000-0008-0000-8800-000032000000}"/>
            </a:ext>
          </a:extLst>
        </xdr:cNvPr>
        <xdr:cNvPicPr>
          <a:picLocks noChangeAspect="1"/>
        </xdr:cNvPicPr>
      </xdr:nvPicPr>
      <xdr:blipFill>
        <a:blip xmlns:r="http://schemas.openxmlformats.org/officeDocument/2006/relationships" r:embed="rId555"/>
        <a:stretch>
          <a:fillRect/>
        </a:stretch>
      </xdr:blipFill>
      <xdr:spPr>
        <a:xfrm>
          <a:off x="61595" y="1076279280"/>
          <a:ext cx="2129155" cy="1765300"/>
        </a:xfrm>
        <a:prstGeom prst="rect">
          <a:avLst/>
        </a:prstGeom>
        <a:noFill/>
        <a:ln w="9525">
          <a:noFill/>
        </a:ln>
      </xdr:spPr>
    </xdr:pic>
    <xdr:clientData/>
  </xdr:twoCellAnchor>
  <xdr:twoCellAnchor editAs="oneCell">
    <xdr:from>
      <xdr:col>0</xdr:col>
      <xdr:colOff>78740</xdr:colOff>
      <xdr:row>608</xdr:row>
      <xdr:rowOff>84455</xdr:rowOff>
    </xdr:from>
    <xdr:to>
      <xdr:col>0</xdr:col>
      <xdr:colOff>2105660</xdr:colOff>
      <xdr:row>608</xdr:row>
      <xdr:rowOff>1818005</xdr:rowOff>
    </xdr:to>
    <xdr:pic>
      <xdr:nvPicPr>
        <xdr:cNvPr id="242" name="图片 241">
          <a:extLst>
            <a:ext uri="{FF2B5EF4-FFF2-40B4-BE49-F238E27FC236}">
              <a16:creationId xmlns:a16="http://schemas.microsoft.com/office/drawing/2014/main" id="{00000000-0008-0000-8800-0000F2000000}"/>
            </a:ext>
          </a:extLst>
        </xdr:cNvPr>
        <xdr:cNvPicPr>
          <a:picLocks noChangeAspect="1"/>
        </xdr:cNvPicPr>
      </xdr:nvPicPr>
      <xdr:blipFill>
        <a:blip xmlns:r="http://schemas.openxmlformats.org/officeDocument/2006/relationships" r:embed="rId556"/>
        <a:stretch>
          <a:fillRect/>
        </a:stretch>
      </xdr:blipFill>
      <xdr:spPr>
        <a:xfrm>
          <a:off x="78740" y="1070327425"/>
          <a:ext cx="2026920" cy="1733550"/>
        </a:xfrm>
        <a:prstGeom prst="rect">
          <a:avLst/>
        </a:prstGeom>
        <a:noFill/>
        <a:ln w="9525">
          <a:noFill/>
        </a:ln>
      </xdr:spPr>
    </xdr:pic>
    <xdr:clientData/>
  </xdr:twoCellAnchor>
  <xdr:twoCellAnchor editAs="oneCell">
    <xdr:from>
      <xdr:col>0</xdr:col>
      <xdr:colOff>331470</xdr:colOff>
      <xdr:row>904</xdr:row>
      <xdr:rowOff>64770</xdr:rowOff>
    </xdr:from>
    <xdr:to>
      <xdr:col>0</xdr:col>
      <xdr:colOff>2033270</xdr:colOff>
      <xdr:row>904</xdr:row>
      <xdr:rowOff>1911350</xdr:rowOff>
    </xdr:to>
    <xdr:pic>
      <xdr:nvPicPr>
        <xdr:cNvPr id="245" name="图片 244">
          <a:extLst>
            <a:ext uri="{FF2B5EF4-FFF2-40B4-BE49-F238E27FC236}">
              <a16:creationId xmlns:a16="http://schemas.microsoft.com/office/drawing/2014/main" id="{00000000-0008-0000-8800-0000F5000000}"/>
            </a:ext>
          </a:extLst>
        </xdr:cNvPr>
        <xdr:cNvPicPr>
          <a:picLocks noChangeAspect="1"/>
        </xdr:cNvPicPr>
      </xdr:nvPicPr>
      <xdr:blipFill>
        <a:blip xmlns:r="http://schemas.openxmlformats.org/officeDocument/2006/relationships" r:embed="rId557"/>
        <a:stretch>
          <a:fillRect/>
        </a:stretch>
      </xdr:blipFill>
      <xdr:spPr>
        <a:xfrm>
          <a:off x="331470" y="1658965440"/>
          <a:ext cx="1701800" cy="1846580"/>
        </a:xfrm>
        <a:prstGeom prst="rect">
          <a:avLst/>
        </a:prstGeom>
        <a:noFill/>
        <a:ln w="9525">
          <a:noFill/>
        </a:ln>
      </xdr:spPr>
    </xdr:pic>
    <xdr:clientData/>
  </xdr:twoCellAnchor>
  <xdr:twoCellAnchor editAs="oneCell">
    <xdr:from>
      <xdr:col>0</xdr:col>
      <xdr:colOff>9525</xdr:colOff>
      <xdr:row>905</xdr:row>
      <xdr:rowOff>53340</xdr:rowOff>
    </xdr:from>
    <xdr:to>
      <xdr:col>0</xdr:col>
      <xdr:colOff>2168525</xdr:colOff>
      <xdr:row>905</xdr:row>
      <xdr:rowOff>1909445</xdr:rowOff>
    </xdr:to>
    <xdr:pic>
      <xdr:nvPicPr>
        <xdr:cNvPr id="246" name="图片 245">
          <a:extLst>
            <a:ext uri="{FF2B5EF4-FFF2-40B4-BE49-F238E27FC236}">
              <a16:creationId xmlns:a16="http://schemas.microsoft.com/office/drawing/2014/main" id="{00000000-0008-0000-8800-0000F6000000}"/>
            </a:ext>
          </a:extLst>
        </xdr:cNvPr>
        <xdr:cNvPicPr>
          <a:picLocks noChangeAspect="1"/>
        </xdr:cNvPicPr>
      </xdr:nvPicPr>
      <xdr:blipFill>
        <a:blip xmlns:r="http://schemas.openxmlformats.org/officeDocument/2006/relationships" r:embed="rId558"/>
        <a:stretch>
          <a:fillRect/>
        </a:stretch>
      </xdr:blipFill>
      <xdr:spPr>
        <a:xfrm>
          <a:off x="9525" y="1660947910"/>
          <a:ext cx="2159000" cy="1856105"/>
        </a:xfrm>
        <a:prstGeom prst="rect">
          <a:avLst/>
        </a:prstGeom>
        <a:noFill/>
        <a:ln w="9525">
          <a:noFill/>
        </a:ln>
      </xdr:spPr>
    </xdr:pic>
    <xdr:clientData/>
  </xdr:twoCellAnchor>
  <xdr:twoCellAnchor editAs="oneCell">
    <xdr:from>
      <xdr:col>0</xdr:col>
      <xdr:colOff>170815</xdr:colOff>
      <xdr:row>906</xdr:row>
      <xdr:rowOff>45720</xdr:rowOff>
    </xdr:from>
    <xdr:to>
      <xdr:col>0</xdr:col>
      <xdr:colOff>2083435</xdr:colOff>
      <xdr:row>906</xdr:row>
      <xdr:rowOff>1911985</xdr:rowOff>
    </xdr:to>
    <xdr:pic>
      <xdr:nvPicPr>
        <xdr:cNvPr id="247" name="图片 246">
          <a:extLst>
            <a:ext uri="{FF2B5EF4-FFF2-40B4-BE49-F238E27FC236}">
              <a16:creationId xmlns:a16="http://schemas.microsoft.com/office/drawing/2014/main" id="{00000000-0008-0000-8800-0000F7000000}"/>
            </a:ext>
          </a:extLst>
        </xdr:cNvPr>
        <xdr:cNvPicPr>
          <a:picLocks noChangeAspect="1"/>
        </xdr:cNvPicPr>
      </xdr:nvPicPr>
      <xdr:blipFill>
        <a:blip xmlns:r="http://schemas.openxmlformats.org/officeDocument/2006/relationships" r:embed="rId559"/>
        <a:stretch>
          <a:fillRect/>
        </a:stretch>
      </xdr:blipFill>
      <xdr:spPr>
        <a:xfrm>
          <a:off x="170815" y="1662934190"/>
          <a:ext cx="1912620" cy="1866265"/>
        </a:xfrm>
        <a:prstGeom prst="rect">
          <a:avLst/>
        </a:prstGeom>
        <a:noFill/>
        <a:ln w="9525">
          <a:noFill/>
        </a:ln>
      </xdr:spPr>
    </xdr:pic>
    <xdr:clientData/>
  </xdr:twoCellAnchor>
  <xdr:twoCellAnchor editAs="oneCell">
    <xdr:from>
      <xdr:col>0</xdr:col>
      <xdr:colOff>285750</xdr:colOff>
      <xdr:row>336</xdr:row>
      <xdr:rowOff>41275</xdr:rowOff>
    </xdr:from>
    <xdr:to>
      <xdr:col>0</xdr:col>
      <xdr:colOff>1954530</xdr:colOff>
      <xdr:row>336</xdr:row>
      <xdr:rowOff>1946275</xdr:rowOff>
    </xdr:to>
    <xdr:pic>
      <xdr:nvPicPr>
        <xdr:cNvPr id="383" name="图片 382">
          <a:extLst>
            <a:ext uri="{FF2B5EF4-FFF2-40B4-BE49-F238E27FC236}">
              <a16:creationId xmlns:a16="http://schemas.microsoft.com/office/drawing/2014/main" id="{00000000-0008-0000-8800-00007F010000}"/>
            </a:ext>
          </a:extLst>
        </xdr:cNvPr>
        <xdr:cNvPicPr>
          <a:picLocks noChangeAspect="1"/>
        </xdr:cNvPicPr>
      </xdr:nvPicPr>
      <xdr:blipFill>
        <a:blip xmlns:r="http://schemas.openxmlformats.org/officeDocument/2006/relationships" r:embed="rId560"/>
        <a:stretch>
          <a:fillRect/>
        </a:stretch>
      </xdr:blipFill>
      <xdr:spPr>
        <a:xfrm>
          <a:off x="285750" y="524095345"/>
          <a:ext cx="1668780" cy="1905000"/>
        </a:xfrm>
        <a:prstGeom prst="rect">
          <a:avLst/>
        </a:prstGeom>
        <a:noFill/>
        <a:ln w="9525">
          <a:noFill/>
        </a:ln>
      </xdr:spPr>
    </xdr:pic>
    <xdr:clientData/>
  </xdr:twoCellAnchor>
  <xdr:twoCellAnchor editAs="oneCell">
    <xdr:from>
      <xdr:col>0</xdr:col>
      <xdr:colOff>95250</xdr:colOff>
      <xdr:row>337</xdr:row>
      <xdr:rowOff>47625</xdr:rowOff>
    </xdr:from>
    <xdr:to>
      <xdr:col>0</xdr:col>
      <xdr:colOff>2152650</xdr:colOff>
      <xdr:row>337</xdr:row>
      <xdr:rowOff>1944370</xdr:rowOff>
    </xdr:to>
    <xdr:pic>
      <xdr:nvPicPr>
        <xdr:cNvPr id="384" name="图片 383">
          <a:extLst>
            <a:ext uri="{FF2B5EF4-FFF2-40B4-BE49-F238E27FC236}">
              <a16:creationId xmlns:a16="http://schemas.microsoft.com/office/drawing/2014/main" id="{00000000-0008-0000-8800-000080010000}"/>
            </a:ext>
          </a:extLst>
        </xdr:cNvPr>
        <xdr:cNvPicPr>
          <a:picLocks noChangeAspect="1"/>
        </xdr:cNvPicPr>
      </xdr:nvPicPr>
      <xdr:blipFill>
        <a:blip xmlns:r="http://schemas.openxmlformats.org/officeDocument/2006/relationships" r:embed="rId561"/>
        <a:stretch>
          <a:fillRect/>
        </a:stretch>
      </xdr:blipFill>
      <xdr:spPr>
        <a:xfrm>
          <a:off x="95250" y="526120995"/>
          <a:ext cx="2057400" cy="1896745"/>
        </a:xfrm>
        <a:prstGeom prst="rect">
          <a:avLst/>
        </a:prstGeom>
        <a:noFill/>
        <a:ln w="9525">
          <a:noFill/>
        </a:ln>
      </xdr:spPr>
    </xdr:pic>
    <xdr:clientData/>
  </xdr:twoCellAnchor>
  <xdr:twoCellAnchor editAs="oneCell">
    <xdr:from>
      <xdr:col>0</xdr:col>
      <xdr:colOff>60325</xdr:colOff>
      <xdr:row>338</xdr:row>
      <xdr:rowOff>66675</xdr:rowOff>
    </xdr:from>
    <xdr:to>
      <xdr:col>0</xdr:col>
      <xdr:colOff>2185035</xdr:colOff>
      <xdr:row>338</xdr:row>
      <xdr:rowOff>1971040</xdr:rowOff>
    </xdr:to>
    <xdr:pic>
      <xdr:nvPicPr>
        <xdr:cNvPr id="385" name="图片 384">
          <a:extLst>
            <a:ext uri="{FF2B5EF4-FFF2-40B4-BE49-F238E27FC236}">
              <a16:creationId xmlns:a16="http://schemas.microsoft.com/office/drawing/2014/main" id="{00000000-0008-0000-8800-000081010000}"/>
            </a:ext>
          </a:extLst>
        </xdr:cNvPr>
        <xdr:cNvPicPr>
          <a:picLocks noChangeAspect="1"/>
        </xdr:cNvPicPr>
      </xdr:nvPicPr>
      <xdr:blipFill>
        <a:blip xmlns:r="http://schemas.openxmlformats.org/officeDocument/2006/relationships" r:embed="rId562"/>
        <a:stretch>
          <a:fillRect/>
        </a:stretch>
      </xdr:blipFill>
      <xdr:spPr>
        <a:xfrm>
          <a:off x="60325" y="528159345"/>
          <a:ext cx="2124710" cy="1904365"/>
        </a:xfrm>
        <a:prstGeom prst="rect">
          <a:avLst/>
        </a:prstGeom>
        <a:noFill/>
        <a:ln w="9525">
          <a:noFill/>
        </a:ln>
      </xdr:spPr>
    </xdr:pic>
    <xdr:clientData/>
  </xdr:twoCellAnchor>
  <xdr:twoCellAnchor editAs="oneCell">
    <xdr:from>
      <xdr:col>0</xdr:col>
      <xdr:colOff>57150</xdr:colOff>
      <xdr:row>332</xdr:row>
      <xdr:rowOff>48260</xdr:rowOff>
    </xdr:from>
    <xdr:to>
      <xdr:col>0</xdr:col>
      <xdr:colOff>2095500</xdr:colOff>
      <xdr:row>332</xdr:row>
      <xdr:rowOff>1971040</xdr:rowOff>
    </xdr:to>
    <xdr:pic>
      <xdr:nvPicPr>
        <xdr:cNvPr id="392" name="图片 391">
          <a:extLst>
            <a:ext uri="{FF2B5EF4-FFF2-40B4-BE49-F238E27FC236}">
              <a16:creationId xmlns:a16="http://schemas.microsoft.com/office/drawing/2014/main" id="{00000000-0008-0000-8800-000088010000}"/>
            </a:ext>
          </a:extLst>
        </xdr:cNvPr>
        <xdr:cNvPicPr>
          <a:picLocks noChangeAspect="1"/>
        </xdr:cNvPicPr>
      </xdr:nvPicPr>
      <xdr:blipFill>
        <a:blip xmlns:r="http://schemas.openxmlformats.org/officeDocument/2006/relationships" r:embed="rId563"/>
        <a:stretch>
          <a:fillRect/>
        </a:stretch>
      </xdr:blipFill>
      <xdr:spPr>
        <a:xfrm>
          <a:off x="57150" y="516025130"/>
          <a:ext cx="2038350" cy="1922780"/>
        </a:xfrm>
        <a:prstGeom prst="rect">
          <a:avLst/>
        </a:prstGeom>
        <a:noFill/>
        <a:ln w="9525">
          <a:noFill/>
        </a:ln>
      </xdr:spPr>
    </xdr:pic>
    <xdr:clientData/>
  </xdr:twoCellAnchor>
  <xdr:twoCellAnchor editAs="oneCell">
    <xdr:from>
      <xdr:col>0</xdr:col>
      <xdr:colOff>47625</xdr:colOff>
      <xdr:row>333</xdr:row>
      <xdr:rowOff>50800</xdr:rowOff>
    </xdr:from>
    <xdr:to>
      <xdr:col>0</xdr:col>
      <xdr:colOff>2177415</xdr:colOff>
      <xdr:row>333</xdr:row>
      <xdr:rowOff>1993265</xdr:rowOff>
    </xdr:to>
    <xdr:pic>
      <xdr:nvPicPr>
        <xdr:cNvPr id="445" name="图片 444">
          <a:extLst>
            <a:ext uri="{FF2B5EF4-FFF2-40B4-BE49-F238E27FC236}">
              <a16:creationId xmlns:a16="http://schemas.microsoft.com/office/drawing/2014/main" id="{00000000-0008-0000-8800-0000BD010000}"/>
            </a:ext>
          </a:extLst>
        </xdr:cNvPr>
        <xdr:cNvPicPr>
          <a:picLocks noChangeAspect="1"/>
        </xdr:cNvPicPr>
      </xdr:nvPicPr>
      <xdr:blipFill>
        <a:blip xmlns:r="http://schemas.openxmlformats.org/officeDocument/2006/relationships" r:embed="rId564"/>
        <a:stretch>
          <a:fillRect/>
        </a:stretch>
      </xdr:blipFill>
      <xdr:spPr>
        <a:xfrm>
          <a:off x="47625" y="518046970"/>
          <a:ext cx="2129790" cy="1942465"/>
        </a:xfrm>
        <a:prstGeom prst="rect">
          <a:avLst/>
        </a:prstGeom>
        <a:noFill/>
        <a:ln w="9525">
          <a:noFill/>
        </a:ln>
      </xdr:spPr>
    </xdr:pic>
    <xdr:clientData/>
  </xdr:twoCellAnchor>
  <xdr:twoCellAnchor editAs="oneCell">
    <xdr:from>
      <xdr:col>0</xdr:col>
      <xdr:colOff>95885</xdr:colOff>
      <xdr:row>335</xdr:row>
      <xdr:rowOff>59690</xdr:rowOff>
    </xdr:from>
    <xdr:to>
      <xdr:col>0</xdr:col>
      <xdr:colOff>2143760</xdr:colOff>
      <xdr:row>335</xdr:row>
      <xdr:rowOff>1974215</xdr:rowOff>
    </xdr:to>
    <xdr:pic>
      <xdr:nvPicPr>
        <xdr:cNvPr id="675" name="图片 674">
          <a:extLst>
            <a:ext uri="{FF2B5EF4-FFF2-40B4-BE49-F238E27FC236}">
              <a16:creationId xmlns:a16="http://schemas.microsoft.com/office/drawing/2014/main" id="{00000000-0008-0000-8800-0000A3020000}"/>
            </a:ext>
          </a:extLst>
        </xdr:cNvPr>
        <xdr:cNvPicPr>
          <a:picLocks noChangeAspect="1"/>
        </xdr:cNvPicPr>
      </xdr:nvPicPr>
      <xdr:blipFill>
        <a:blip xmlns:r="http://schemas.openxmlformats.org/officeDocument/2006/relationships" r:embed="rId565"/>
        <a:stretch>
          <a:fillRect/>
        </a:stretch>
      </xdr:blipFill>
      <xdr:spPr>
        <a:xfrm>
          <a:off x="95885" y="522094460"/>
          <a:ext cx="2047875" cy="1914525"/>
        </a:xfrm>
        <a:prstGeom prst="rect">
          <a:avLst/>
        </a:prstGeom>
        <a:noFill/>
        <a:ln w="9525">
          <a:noFill/>
        </a:ln>
      </xdr:spPr>
    </xdr:pic>
    <xdr:clientData/>
  </xdr:twoCellAnchor>
  <xdr:twoCellAnchor editAs="oneCell">
    <xdr:from>
      <xdr:col>0</xdr:col>
      <xdr:colOff>66675</xdr:colOff>
      <xdr:row>334</xdr:row>
      <xdr:rowOff>28575</xdr:rowOff>
    </xdr:from>
    <xdr:to>
      <xdr:col>0</xdr:col>
      <xdr:colOff>2162175</xdr:colOff>
      <xdr:row>334</xdr:row>
      <xdr:rowOff>1971675</xdr:rowOff>
    </xdr:to>
    <xdr:pic>
      <xdr:nvPicPr>
        <xdr:cNvPr id="676" name="图片 675">
          <a:extLst>
            <a:ext uri="{FF2B5EF4-FFF2-40B4-BE49-F238E27FC236}">
              <a16:creationId xmlns:a16="http://schemas.microsoft.com/office/drawing/2014/main" id="{00000000-0008-0000-8800-0000A4020000}"/>
            </a:ext>
          </a:extLst>
        </xdr:cNvPr>
        <xdr:cNvPicPr>
          <a:picLocks noChangeAspect="1"/>
        </xdr:cNvPicPr>
      </xdr:nvPicPr>
      <xdr:blipFill>
        <a:blip xmlns:r="http://schemas.openxmlformats.org/officeDocument/2006/relationships" r:embed="rId566"/>
        <a:stretch>
          <a:fillRect/>
        </a:stretch>
      </xdr:blipFill>
      <xdr:spPr>
        <a:xfrm>
          <a:off x="66675" y="520044045"/>
          <a:ext cx="2095500" cy="1943100"/>
        </a:xfrm>
        <a:prstGeom prst="rect">
          <a:avLst/>
        </a:prstGeom>
        <a:noFill/>
        <a:ln w="9525">
          <a:noFill/>
        </a:ln>
      </xdr:spPr>
    </xdr:pic>
    <xdr:clientData/>
  </xdr:twoCellAnchor>
  <xdr:twoCellAnchor editAs="oneCell">
    <xdr:from>
      <xdr:col>0</xdr:col>
      <xdr:colOff>85725</xdr:colOff>
      <xdr:row>923</xdr:row>
      <xdr:rowOff>79375</xdr:rowOff>
    </xdr:from>
    <xdr:to>
      <xdr:col>0</xdr:col>
      <xdr:colOff>2164080</xdr:colOff>
      <xdr:row>923</xdr:row>
      <xdr:rowOff>1905000</xdr:rowOff>
    </xdr:to>
    <xdr:pic>
      <xdr:nvPicPr>
        <xdr:cNvPr id="243" name="图片 242">
          <a:extLst>
            <a:ext uri="{FF2B5EF4-FFF2-40B4-BE49-F238E27FC236}">
              <a16:creationId xmlns:a16="http://schemas.microsoft.com/office/drawing/2014/main" id="{00000000-0008-0000-8800-0000F3000000}"/>
            </a:ext>
          </a:extLst>
        </xdr:cNvPr>
        <xdr:cNvPicPr>
          <a:picLocks noChangeAspect="1"/>
        </xdr:cNvPicPr>
      </xdr:nvPicPr>
      <xdr:blipFill>
        <a:blip xmlns:r="http://schemas.openxmlformats.org/officeDocument/2006/relationships" r:embed="rId567"/>
        <a:stretch>
          <a:fillRect/>
        </a:stretch>
      </xdr:blipFill>
      <xdr:spPr>
        <a:xfrm>
          <a:off x="85725" y="1696864145"/>
          <a:ext cx="2078355" cy="1825625"/>
        </a:xfrm>
        <a:prstGeom prst="rect">
          <a:avLst/>
        </a:prstGeom>
        <a:noFill/>
        <a:ln w="9525">
          <a:noFill/>
        </a:ln>
      </xdr:spPr>
    </xdr:pic>
    <xdr:clientData/>
  </xdr:twoCellAnchor>
  <xdr:twoCellAnchor editAs="oneCell">
    <xdr:from>
      <xdr:col>0</xdr:col>
      <xdr:colOff>123825</xdr:colOff>
      <xdr:row>924</xdr:row>
      <xdr:rowOff>79375</xdr:rowOff>
    </xdr:from>
    <xdr:to>
      <xdr:col>0</xdr:col>
      <xdr:colOff>2125345</xdr:colOff>
      <xdr:row>924</xdr:row>
      <xdr:rowOff>1940560</xdr:rowOff>
    </xdr:to>
    <xdr:pic>
      <xdr:nvPicPr>
        <xdr:cNvPr id="244" name="图片 243">
          <a:extLst>
            <a:ext uri="{FF2B5EF4-FFF2-40B4-BE49-F238E27FC236}">
              <a16:creationId xmlns:a16="http://schemas.microsoft.com/office/drawing/2014/main" id="{00000000-0008-0000-8800-0000F4000000}"/>
            </a:ext>
          </a:extLst>
        </xdr:cNvPr>
        <xdr:cNvPicPr>
          <a:picLocks noChangeAspect="1"/>
        </xdr:cNvPicPr>
      </xdr:nvPicPr>
      <xdr:blipFill>
        <a:blip xmlns:r="http://schemas.openxmlformats.org/officeDocument/2006/relationships" r:embed="rId568"/>
        <a:stretch>
          <a:fillRect/>
        </a:stretch>
      </xdr:blipFill>
      <xdr:spPr>
        <a:xfrm>
          <a:off x="123825" y="1698858045"/>
          <a:ext cx="2001520" cy="1861185"/>
        </a:xfrm>
        <a:prstGeom prst="rect">
          <a:avLst/>
        </a:prstGeom>
        <a:noFill/>
        <a:ln w="9525">
          <a:noFill/>
        </a:ln>
      </xdr:spPr>
    </xdr:pic>
    <xdr:clientData/>
  </xdr:twoCellAnchor>
  <xdr:twoCellAnchor editAs="oneCell">
    <xdr:from>
      <xdr:col>0</xdr:col>
      <xdr:colOff>304800</xdr:colOff>
      <xdr:row>329</xdr:row>
      <xdr:rowOff>50800</xdr:rowOff>
    </xdr:from>
    <xdr:to>
      <xdr:col>0</xdr:col>
      <xdr:colOff>1882140</xdr:colOff>
      <xdr:row>329</xdr:row>
      <xdr:rowOff>1760220</xdr:rowOff>
    </xdr:to>
    <xdr:pic>
      <xdr:nvPicPr>
        <xdr:cNvPr id="681" name="图片 680">
          <a:extLst>
            <a:ext uri="{FF2B5EF4-FFF2-40B4-BE49-F238E27FC236}">
              <a16:creationId xmlns:a16="http://schemas.microsoft.com/office/drawing/2014/main" id="{00000000-0008-0000-8800-0000A9020000}"/>
            </a:ext>
          </a:extLst>
        </xdr:cNvPr>
        <xdr:cNvPicPr>
          <a:picLocks noChangeAspect="1"/>
        </xdr:cNvPicPr>
      </xdr:nvPicPr>
      <xdr:blipFill>
        <a:blip xmlns:r="http://schemas.openxmlformats.org/officeDocument/2006/relationships" r:embed="rId569"/>
        <a:stretch>
          <a:fillRect/>
        </a:stretch>
      </xdr:blipFill>
      <xdr:spPr>
        <a:xfrm>
          <a:off x="304800" y="510160270"/>
          <a:ext cx="1577340" cy="1709420"/>
        </a:xfrm>
        <a:prstGeom prst="rect">
          <a:avLst/>
        </a:prstGeom>
        <a:noFill/>
        <a:ln w="9525">
          <a:noFill/>
        </a:ln>
      </xdr:spPr>
    </xdr:pic>
    <xdr:clientData/>
  </xdr:twoCellAnchor>
  <xdr:twoCellAnchor editAs="oneCell">
    <xdr:from>
      <xdr:col>0</xdr:col>
      <xdr:colOff>295275</xdr:colOff>
      <xdr:row>330</xdr:row>
      <xdr:rowOff>57150</xdr:rowOff>
    </xdr:from>
    <xdr:to>
      <xdr:col>0</xdr:col>
      <xdr:colOff>2007870</xdr:colOff>
      <xdr:row>330</xdr:row>
      <xdr:rowOff>1934210</xdr:rowOff>
    </xdr:to>
    <xdr:pic>
      <xdr:nvPicPr>
        <xdr:cNvPr id="682" name="图片 681">
          <a:extLst>
            <a:ext uri="{FF2B5EF4-FFF2-40B4-BE49-F238E27FC236}">
              <a16:creationId xmlns:a16="http://schemas.microsoft.com/office/drawing/2014/main" id="{00000000-0008-0000-8800-0000AA020000}"/>
            </a:ext>
          </a:extLst>
        </xdr:cNvPr>
        <xdr:cNvPicPr>
          <a:picLocks noChangeAspect="1"/>
        </xdr:cNvPicPr>
      </xdr:nvPicPr>
      <xdr:blipFill>
        <a:blip xmlns:r="http://schemas.openxmlformats.org/officeDocument/2006/relationships" r:embed="rId570"/>
        <a:stretch>
          <a:fillRect/>
        </a:stretch>
      </xdr:blipFill>
      <xdr:spPr>
        <a:xfrm>
          <a:off x="295275" y="511995420"/>
          <a:ext cx="1712595" cy="1877060"/>
        </a:xfrm>
        <a:prstGeom prst="rect">
          <a:avLst/>
        </a:prstGeom>
        <a:noFill/>
        <a:ln w="9525">
          <a:noFill/>
        </a:ln>
      </xdr:spPr>
    </xdr:pic>
    <xdr:clientData/>
  </xdr:twoCellAnchor>
  <xdr:twoCellAnchor editAs="oneCell">
    <xdr:from>
      <xdr:col>0</xdr:col>
      <xdr:colOff>352425</xdr:colOff>
      <xdr:row>331</xdr:row>
      <xdr:rowOff>76200</xdr:rowOff>
    </xdr:from>
    <xdr:to>
      <xdr:col>0</xdr:col>
      <xdr:colOff>1874520</xdr:colOff>
      <xdr:row>331</xdr:row>
      <xdr:rowOff>1933575</xdr:rowOff>
    </xdr:to>
    <xdr:pic>
      <xdr:nvPicPr>
        <xdr:cNvPr id="684" name="图片 683">
          <a:extLst>
            <a:ext uri="{FF2B5EF4-FFF2-40B4-BE49-F238E27FC236}">
              <a16:creationId xmlns:a16="http://schemas.microsoft.com/office/drawing/2014/main" id="{00000000-0008-0000-8800-0000AC020000}"/>
            </a:ext>
          </a:extLst>
        </xdr:cNvPr>
        <xdr:cNvPicPr>
          <a:picLocks noChangeAspect="1"/>
        </xdr:cNvPicPr>
      </xdr:nvPicPr>
      <xdr:blipFill>
        <a:blip xmlns:r="http://schemas.openxmlformats.org/officeDocument/2006/relationships" r:embed="rId571"/>
        <a:stretch>
          <a:fillRect/>
        </a:stretch>
      </xdr:blipFill>
      <xdr:spPr>
        <a:xfrm>
          <a:off x="352425" y="514033770"/>
          <a:ext cx="1522095" cy="1857375"/>
        </a:xfrm>
        <a:prstGeom prst="rect">
          <a:avLst/>
        </a:prstGeom>
        <a:noFill/>
        <a:ln w="9525">
          <a:noFill/>
        </a:ln>
      </xdr:spPr>
    </xdr:pic>
    <xdr:clientData/>
  </xdr:twoCellAnchor>
  <xdr:twoCellAnchor editAs="oneCell">
    <xdr:from>
      <xdr:col>0</xdr:col>
      <xdr:colOff>66675</xdr:colOff>
      <xdr:row>925</xdr:row>
      <xdr:rowOff>288925</xdr:rowOff>
    </xdr:from>
    <xdr:to>
      <xdr:col>0</xdr:col>
      <xdr:colOff>2175510</xdr:colOff>
      <xdr:row>925</xdr:row>
      <xdr:rowOff>1527175</xdr:rowOff>
    </xdr:to>
    <xdr:pic>
      <xdr:nvPicPr>
        <xdr:cNvPr id="678" name="图片 677">
          <a:extLst>
            <a:ext uri="{FF2B5EF4-FFF2-40B4-BE49-F238E27FC236}">
              <a16:creationId xmlns:a16="http://schemas.microsoft.com/office/drawing/2014/main" id="{00000000-0008-0000-8800-0000A6020000}"/>
            </a:ext>
          </a:extLst>
        </xdr:cNvPr>
        <xdr:cNvPicPr>
          <a:picLocks noChangeAspect="1"/>
        </xdr:cNvPicPr>
      </xdr:nvPicPr>
      <xdr:blipFill>
        <a:blip xmlns:r="http://schemas.openxmlformats.org/officeDocument/2006/relationships" r:embed="rId572"/>
        <a:stretch>
          <a:fillRect/>
        </a:stretch>
      </xdr:blipFill>
      <xdr:spPr>
        <a:xfrm>
          <a:off x="66675" y="1701061495"/>
          <a:ext cx="2108835" cy="1238250"/>
        </a:xfrm>
        <a:prstGeom prst="rect">
          <a:avLst/>
        </a:prstGeom>
        <a:noFill/>
        <a:ln w="9525">
          <a:noFill/>
        </a:ln>
      </xdr:spPr>
    </xdr:pic>
    <xdr:clientData/>
  </xdr:twoCellAnchor>
  <xdr:twoCellAnchor editAs="oneCell">
    <xdr:from>
      <xdr:col>0</xdr:col>
      <xdr:colOff>635</xdr:colOff>
      <xdr:row>926</xdr:row>
      <xdr:rowOff>260350</xdr:rowOff>
    </xdr:from>
    <xdr:to>
      <xdr:col>0</xdr:col>
      <xdr:colOff>2184400</xdr:colOff>
      <xdr:row>926</xdr:row>
      <xdr:rowOff>1574800</xdr:rowOff>
    </xdr:to>
    <xdr:pic>
      <xdr:nvPicPr>
        <xdr:cNvPr id="679" name="图片 678">
          <a:extLst>
            <a:ext uri="{FF2B5EF4-FFF2-40B4-BE49-F238E27FC236}">
              <a16:creationId xmlns:a16="http://schemas.microsoft.com/office/drawing/2014/main" id="{00000000-0008-0000-8800-0000A7020000}"/>
            </a:ext>
          </a:extLst>
        </xdr:cNvPr>
        <xdr:cNvPicPr>
          <a:picLocks noChangeAspect="1"/>
        </xdr:cNvPicPr>
      </xdr:nvPicPr>
      <xdr:blipFill>
        <a:blip xmlns:r="http://schemas.openxmlformats.org/officeDocument/2006/relationships" r:embed="rId573"/>
        <a:stretch>
          <a:fillRect/>
        </a:stretch>
      </xdr:blipFill>
      <xdr:spPr>
        <a:xfrm>
          <a:off x="635" y="1702861720"/>
          <a:ext cx="2183765" cy="1314450"/>
        </a:xfrm>
        <a:prstGeom prst="rect">
          <a:avLst/>
        </a:prstGeom>
        <a:noFill/>
        <a:ln w="9525">
          <a:noFill/>
        </a:ln>
      </xdr:spPr>
    </xdr:pic>
    <xdr:clientData/>
  </xdr:twoCellAnchor>
  <xdr:twoCellAnchor editAs="oneCell">
    <xdr:from>
      <xdr:col>12</xdr:col>
      <xdr:colOff>227330</xdr:colOff>
      <xdr:row>926</xdr:row>
      <xdr:rowOff>252095</xdr:rowOff>
    </xdr:from>
    <xdr:to>
      <xdr:col>12</xdr:col>
      <xdr:colOff>1292860</xdr:colOff>
      <xdr:row>926</xdr:row>
      <xdr:rowOff>1661795</xdr:rowOff>
    </xdr:to>
    <xdr:pic>
      <xdr:nvPicPr>
        <xdr:cNvPr id="680" name="图片 26" descr="优势副本_05_副本(2)">
          <a:extLst>
            <a:ext uri="{FF2B5EF4-FFF2-40B4-BE49-F238E27FC236}">
              <a16:creationId xmlns:a16="http://schemas.microsoft.com/office/drawing/2014/main" id="{00000000-0008-0000-8800-0000A8020000}"/>
            </a:ext>
          </a:extLst>
        </xdr:cNvPr>
        <xdr:cNvPicPr>
          <a:picLocks noChangeAspect="1"/>
        </xdr:cNvPicPr>
      </xdr:nvPicPr>
      <xdr:blipFill>
        <a:blip xmlns:r="http://schemas.openxmlformats.org/officeDocument/2006/relationships" r:embed="rId574"/>
        <a:stretch>
          <a:fillRect/>
        </a:stretch>
      </xdr:blipFill>
      <xdr:spPr>
        <a:xfrm>
          <a:off x="13368020" y="1702853465"/>
          <a:ext cx="1065530" cy="1409700"/>
        </a:xfrm>
        <a:prstGeom prst="rect">
          <a:avLst/>
        </a:prstGeom>
        <a:noFill/>
        <a:ln w="9525">
          <a:noFill/>
        </a:ln>
      </xdr:spPr>
    </xdr:pic>
    <xdr:clientData/>
  </xdr:twoCellAnchor>
  <xdr:twoCellAnchor editAs="oneCell">
    <xdr:from>
      <xdr:col>12</xdr:col>
      <xdr:colOff>227330</xdr:colOff>
      <xdr:row>928</xdr:row>
      <xdr:rowOff>252095</xdr:rowOff>
    </xdr:from>
    <xdr:to>
      <xdr:col>12</xdr:col>
      <xdr:colOff>1292860</xdr:colOff>
      <xdr:row>928</xdr:row>
      <xdr:rowOff>1661795</xdr:rowOff>
    </xdr:to>
    <xdr:pic>
      <xdr:nvPicPr>
        <xdr:cNvPr id="683" name="图片 26" descr="优势副本_05_副本(2)">
          <a:extLst>
            <a:ext uri="{FF2B5EF4-FFF2-40B4-BE49-F238E27FC236}">
              <a16:creationId xmlns:a16="http://schemas.microsoft.com/office/drawing/2014/main" id="{00000000-0008-0000-8800-0000AB020000}"/>
            </a:ext>
          </a:extLst>
        </xdr:cNvPr>
        <xdr:cNvPicPr>
          <a:picLocks noChangeAspect="1"/>
        </xdr:cNvPicPr>
      </xdr:nvPicPr>
      <xdr:blipFill>
        <a:blip xmlns:r="http://schemas.openxmlformats.org/officeDocument/2006/relationships" r:embed="rId574"/>
        <a:stretch>
          <a:fillRect/>
        </a:stretch>
      </xdr:blipFill>
      <xdr:spPr>
        <a:xfrm>
          <a:off x="13368020" y="1706511065"/>
          <a:ext cx="1065530" cy="1409700"/>
        </a:xfrm>
        <a:prstGeom prst="rect">
          <a:avLst/>
        </a:prstGeom>
        <a:noFill/>
        <a:ln w="9525">
          <a:noFill/>
        </a:ln>
      </xdr:spPr>
    </xdr:pic>
    <xdr:clientData/>
  </xdr:twoCellAnchor>
  <xdr:twoCellAnchor editAs="oneCell">
    <xdr:from>
      <xdr:col>0</xdr:col>
      <xdr:colOff>635</xdr:colOff>
      <xdr:row>927</xdr:row>
      <xdr:rowOff>257175</xdr:rowOff>
    </xdr:from>
    <xdr:to>
      <xdr:col>0</xdr:col>
      <xdr:colOff>2177415</xdr:colOff>
      <xdr:row>927</xdr:row>
      <xdr:rowOff>1599565</xdr:rowOff>
    </xdr:to>
    <xdr:pic>
      <xdr:nvPicPr>
        <xdr:cNvPr id="685" name="图片 684">
          <a:extLst>
            <a:ext uri="{FF2B5EF4-FFF2-40B4-BE49-F238E27FC236}">
              <a16:creationId xmlns:a16="http://schemas.microsoft.com/office/drawing/2014/main" id="{00000000-0008-0000-8800-0000AD020000}"/>
            </a:ext>
          </a:extLst>
        </xdr:cNvPr>
        <xdr:cNvPicPr>
          <a:picLocks noChangeAspect="1"/>
        </xdr:cNvPicPr>
      </xdr:nvPicPr>
      <xdr:blipFill>
        <a:blip xmlns:r="http://schemas.openxmlformats.org/officeDocument/2006/relationships" r:embed="rId575"/>
        <a:stretch>
          <a:fillRect/>
        </a:stretch>
      </xdr:blipFill>
      <xdr:spPr>
        <a:xfrm>
          <a:off x="635" y="1704687345"/>
          <a:ext cx="2176780" cy="1342390"/>
        </a:xfrm>
        <a:prstGeom prst="rect">
          <a:avLst/>
        </a:prstGeom>
        <a:noFill/>
        <a:ln w="9525">
          <a:noFill/>
        </a:ln>
      </xdr:spPr>
    </xdr:pic>
    <xdr:clientData/>
  </xdr:twoCellAnchor>
  <xdr:twoCellAnchor editAs="oneCell">
    <xdr:from>
      <xdr:col>0</xdr:col>
      <xdr:colOff>57150</xdr:colOff>
      <xdr:row>928</xdr:row>
      <xdr:rowOff>276225</xdr:rowOff>
    </xdr:from>
    <xdr:to>
      <xdr:col>0</xdr:col>
      <xdr:colOff>2218690</xdr:colOff>
      <xdr:row>928</xdr:row>
      <xdr:rowOff>1586865</xdr:rowOff>
    </xdr:to>
    <xdr:pic>
      <xdr:nvPicPr>
        <xdr:cNvPr id="686" name="图片 685">
          <a:extLst>
            <a:ext uri="{FF2B5EF4-FFF2-40B4-BE49-F238E27FC236}">
              <a16:creationId xmlns:a16="http://schemas.microsoft.com/office/drawing/2014/main" id="{00000000-0008-0000-8800-0000AE020000}"/>
            </a:ext>
          </a:extLst>
        </xdr:cNvPr>
        <xdr:cNvPicPr>
          <a:picLocks noChangeAspect="1"/>
        </xdr:cNvPicPr>
      </xdr:nvPicPr>
      <xdr:blipFill>
        <a:blip xmlns:r="http://schemas.openxmlformats.org/officeDocument/2006/relationships" r:embed="rId576"/>
        <a:stretch>
          <a:fillRect/>
        </a:stretch>
      </xdr:blipFill>
      <xdr:spPr>
        <a:xfrm>
          <a:off x="57150" y="1706535195"/>
          <a:ext cx="2161540" cy="1310640"/>
        </a:xfrm>
        <a:prstGeom prst="rect">
          <a:avLst/>
        </a:prstGeom>
        <a:noFill/>
        <a:ln w="9525">
          <a:noFill/>
        </a:ln>
      </xdr:spPr>
    </xdr:pic>
    <xdr:clientData/>
  </xdr:twoCellAnchor>
  <xdr:twoCellAnchor editAs="oneCell">
    <xdr:from>
      <xdr:col>0</xdr:col>
      <xdr:colOff>635</xdr:colOff>
      <xdr:row>929</xdr:row>
      <xdr:rowOff>257175</xdr:rowOff>
    </xdr:from>
    <xdr:to>
      <xdr:col>0</xdr:col>
      <xdr:colOff>2177415</xdr:colOff>
      <xdr:row>929</xdr:row>
      <xdr:rowOff>1599565</xdr:rowOff>
    </xdr:to>
    <xdr:pic>
      <xdr:nvPicPr>
        <xdr:cNvPr id="687" name="图片 686">
          <a:extLst>
            <a:ext uri="{FF2B5EF4-FFF2-40B4-BE49-F238E27FC236}">
              <a16:creationId xmlns:a16="http://schemas.microsoft.com/office/drawing/2014/main" id="{00000000-0008-0000-8800-0000AF020000}"/>
            </a:ext>
          </a:extLst>
        </xdr:cNvPr>
        <xdr:cNvPicPr>
          <a:picLocks noChangeAspect="1"/>
        </xdr:cNvPicPr>
      </xdr:nvPicPr>
      <xdr:blipFill>
        <a:blip xmlns:r="http://schemas.openxmlformats.org/officeDocument/2006/relationships" r:embed="rId575"/>
        <a:stretch>
          <a:fillRect/>
        </a:stretch>
      </xdr:blipFill>
      <xdr:spPr>
        <a:xfrm>
          <a:off x="635" y="1708344945"/>
          <a:ext cx="2176780" cy="1342390"/>
        </a:xfrm>
        <a:prstGeom prst="rect">
          <a:avLst/>
        </a:prstGeom>
        <a:noFill/>
        <a:ln w="9525">
          <a:noFill/>
        </a:ln>
      </xdr:spPr>
    </xdr:pic>
    <xdr:clientData/>
  </xdr:twoCellAnchor>
  <xdr:twoCellAnchor editAs="oneCell">
    <xdr:from>
      <xdr:col>0</xdr:col>
      <xdr:colOff>265430</xdr:colOff>
      <xdr:row>319</xdr:row>
      <xdr:rowOff>28575</xdr:rowOff>
    </xdr:from>
    <xdr:to>
      <xdr:col>0</xdr:col>
      <xdr:colOff>1786255</xdr:colOff>
      <xdr:row>319</xdr:row>
      <xdr:rowOff>1676400</xdr:rowOff>
    </xdr:to>
    <xdr:pic>
      <xdr:nvPicPr>
        <xdr:cNvPr id="689" name="图片 688">
          <a:extLst>
            <a:ext uri="{FF2B5EF4-FFF2-40B4-BE49-F238E27FC236}">
              <a16:creationId xmlns:a16="http://schemas.microsoft.com/office/drawing/2014/main" id="{00000000-0008-0000-8800-0000B1020000}"/>
            </a:ext>
          </a:extLst>
        </xdr:cNvPr>
        <xdr:cNvPicPr>
          <a:picLocks noChangeAspect="1"/>
        </xdr:cNvPicPr>
      </xdr:nvPicPr>
      <xdr:blipFill>
        <a:blip xmlns:r="http://schemas.openxmlformats.org/officeDocument/2006/relationships" r:embed="rId577"/>
        <a:stretch>
          <a:fillRect/>
        </a:stretch>
      </xdr:blipFill>
      <xdr:spPr>
        <a:xfrm>
          <a:off x="265430" y="491215045"/>
          <a:ext cx="1520825" cy="1647825"/>
        </a:xfrm>
        <a:prstGeom prst="rect">
          <a:avLst/>
        </a:prstGeom>
        <a:noFill/>
        <a:ln w="9525">
          <a:noFill/>
        </a:ln>
      </xdr:spPr>
    </xdr:pic>
    <xdr:clientData/>
  </xdr:twoCellAnchor>
  <xdr:twoCellAnchor editAs="oneCell">
    <xdr:from>
      <xdr:col>0</xdr:col>
      <xdr:colOff>391160</xdr:colOff>
      <xdr:row>318</xdr:row>
      <xdr:rowOff>28575</xdr:rowOff>
    </xdr:from>
    <xdr:to>
      <xdr:col>0</xdr:col>
      <xdr:colOff>1944370</xdr:colOff>
      <xdr:row>318</xdr:row>
      <xdr:rowOff>1761490</xdr:rowOff>
    </xdr:to>
    <xdr:pic>
      <xdr:nvPicPr>
        <xdr:cNvPr id="692" name="图片 691">
          <a:extLst>
            <a:ext uri="{FF2B5EF4-FFF2-40B4-BE49-F238E27FC236}">
              <a16:creationId xmlns:a16="http://schemas.microsoft.com/office/drawing/2014/main" id="{00000000-0008-0000-8800-0000B4020000}"/>
            </a:ext>
          </a:extLst>
        </xdr:cNvPr>
        <xdr:cNvPicPr>
          <a:picLocks noChangeAspect="1"/>
        </xdr:cNvPicPr>
      </xdr:nvPicPr>
      <xdr:blipFill>
        <a:blip xmlns:r="http://schemas.openxmlformats.org/officeDocument/2006/relationships" r:embed="rId578"/>
        <a:stretch>
          <a:fillRect/>
        </a:stretch>
      </xdr:blipFill>
      <xdr:spPr>
        <a:xfrm>
          <a:off x="391160" y="489386245"/>
          <a:ext cx="1553210" cy="1732915"/>
        </a:xfrm>
        <a:prstGeom prst="rect">
          <a:avLst/>
        </a:prstGeom>
        <a:noFill/>
        <a:ln w="9525">
          <a:noFill/>
        </a:ln>
      </xdr:spPr>
    </xdr:pic>
    <xdr:clientData/>
  </xdr:twoCellAnchor>
  <xdr:twoCellAnchor editAs="oneCell">
    <xdr:from>
      <xdr:col>0</xdr:col>
      <xdr:colOff>342900</xdr:colOff>
      <xdr:row>317</xdr:row>
      <xdr:rowOff>47625</xdr:rowOff>
    </xdr:from>
    <xdr:to>
      <xdr:col>0</xdr:col>
      <xdr:colOff>1886585</xdr:colOff>
      <xdr:row>317</xdr:row>
      <xdr:rowOff>1708785</xdr:rowOff>
    </xdr:to>
    <xdr:pic>
      <xdr:nvPicPr>
        <xdr:cNvPr id="693" name="图片 692">
          <a:extLst>
            <a:ext uri="{FF2B5EF4-FFF2-40B4-BE49-F238E27FC236}">
              <a16:creationId xmlns:a16="http://schemas.microsoft.com/office/drawing/2014/main" id="{00000000-0008-0000-8800-0000B5020000}"/>
            </a:ext>
          </a:extLst>
        </xdr:cNvPr>
        <xdr:cNvPicPr>
          <a:picLocks noChangeAspect="1"/>
        </xdr:cNvPicPr>
      </xdr:nvPicPr>
      <xdr:blipFill>
        <a:blip xmlns:r="http://schemas.openxmlformats.org/officeDocument/2006/relationships" r:embed="rId579"/>
        <a:stretch>
          <a:fillRect/>
        </a:stretch>
      </xdr:blipFill>
      <xdr:spPr>
        <a:xfrm>
          <a:off x="342900" y="487576495"/>
          <a:ext cx="1543685" cy="1661160"/>
        </a:xfrm>
        <a:prstGeom prst="rect">
          <a:avLst/>
        </a:prstGeom>
        <a:noFill/>
        <a:ln w="9525">
          <a:noFill/>
        </a:ln>
      </xdr:spPr>
    </xdr:pic>
    <xdr:clientData/>
  </xdr:twoCellAnchor>
  <xdr:twoCellAnchor editAs="oneCell">
    <xdr:from>
      <xdr:col>0</xdr:col>
      <xdr:colOff>381000</xdr:colOff>
      <xdr:row>316</xdr:row>
      <xdr:rowOff>69850</xdr:rowOff>
    </xdr:from>
    <xdr:to>
      <xdr:col>0</xdr:col>
      <xdr:colOff>1816735</xdr:colOff>
      <xdr:row>316</xdr:row>
      <xdr:rowOff>1591945</xdr:rowOff>
    </xdr:to>
    <xdr:pic>
      <xdr:nvPicPr>
        <xdr:cNvPr id="694" name="图片 693">
          <a:extLst>
            <a:ext uri="{FF2B5EF4-FFF2-40B4-BE49-F238E27FC236}">
              <a16:creationId xmlns:a16="http://schemas.microsoft.com/office/drawing/2014/main" id="{00000000-0008-0000-8800-0000B6020000}"/>
            </a:ext>
          </a:extLst>
        </xdr:cNvPr>
        <xdr:cNvPicPr>
          <a:picLocks noChangeAspect="1"/>
        </xdr:cNvPicPr>
      </xdr:nvPicPr>
      <xdr:blipFill>
        <a:blip xmlns:r="http://schemas.openxmlformats.org/officeDocument/2006/relationships" r:embed="rId580"/>
        <a:stretch>
          <a:fillRect/>
        </a:stretch>
      </xdr:blipFill>
      <xdr:spPr>
        <a:xfrm>
          <a:off x="381000" y="485769920"/>
          <a:ext cx="1435735" cy="1522095"/>
        </a:xfrm>
        <a:prstGeom prst="rect">
          <a:avLst/>
        </a:prstGeom>
        <a:noFill/>
        <a:ln w="9525">
          <a:noFill/>
        </a:ln>
      </xdr:spPr>
    </xdr:pic>
    <xdr:clientData/>
  </xdr:twoCellAnchor>
  <xdr:twoCellAnchor editAs="oneCell">
    <xdr:from>
      <xdr:col>0</xdr:col>
      <xdr:colOff>219075</xdr:colOff>
      <xdr:row>315</xdr:row>
      <xdr:rowOff>78105</xdr:rowOff>
    </xdr:from>
    <xdr:to>
      <xdr:col>0</xdr:col>
      <xdr:colOff>1983105</xdr:colOff>
      <xdr:row>315</xdr:row>
      <xdr:rowOff>1762760</xdr:rowOff>
    </xdr:to>
    <xdr:pic>
      <xdr:nvPicPr>
        <xdr:cNvPr id="695" name="图片 694">
          <a:extLst>
            <a:ext uri="{FF2B5EF4-FFF2-40B4-BE49-F238E27FC236}">
              <a16:creationId xmlns:a16="http://schemas.microsoft.com/office/drawing/2014/main" id="{00000000-0008-0000-8800-0000B7020000}"/>
            </a:ext>
          </a:extLst>
        </xdr:cNvPr>
        <xdr:cNvPicPr>
          <a:picLocks noChangeAspect="1"/>
        </xdr:cNvPicPr>
      </xdr:nvPicPr>
      <xdr:blipFill>
        <a:blip xmlns:r="http://schemas.openxmlformats.org/officeDocument/2006/relationships" r:embed="rId581"/>
        <a:stretch>
          <a:fillRect/>
        </a:stretch>
      </xdr:blipFill>
      <xdr:spPr>
        <a:xfrm>
          <a:off x="219075" y="483949375"/>
          <a:ext cx="1764030" cy="1684655"/>
        </a:xfrm>
        <a:prstGeom prst="rect">
          <a:avLst/>
        </a:prstGeom>
        <a:noFill/>
        <a:ln w="9525">
          <a:noFill/>
        </a:ln>
      </xdr:spPr>
    </xdr:pic>
    <xdr:clientData/>
  </xdr:twoCellAnchor>
  <xdr:twoCellAnchor editAs="oneCell">
    <xdr:from>
      <xdr:col>0</xdr:col>
      <xdr:colOff>142875</xdr:colOff>
      <xdr:row>312</xdr:row>
      <xdr:rowOff>19050</xdr:rowOff>
    </xdr:from>
    <xdr:to>
      <xdr:col>0</xdr:col>
      <xdr:colOff>1990090</xdr:colOff>
      <xdr:row>312</xdr:row>
      <xdr:rowOff>1743710</xdr:rowOff>
    </xdr:to>
    <xdr:pic>
      <xdr:nvPicPr>
        <xdr:cNvPr id="698" name="图片 697">
          <a:extLst>
            <a:ext uri="{FF2B5EF4-FFF2-40B4-BE49-F238E27FC236}">
              <a16:creationId xmlns:a16="http://schemas.microsoft.com/office/drawing/2014/main" id="{00000000-0008-0000-8800-0000BA020000}"/>
            </a:ext>
          </a:extLst>
        </xdr:cNvPr>
        <xdr:cNvPicPr>
          <a:picLocks noChangeAspect="1"/>
        </xdr:cNvPicPr>
      </xdr:nvPicPr>
      <xdr:blipFill>
        <a:blip xmlns:r="http://schemas.openxmlformats.org/officeDocument/2006/relationships" r:embed="rId582"/>
        <a:stretch>
          <a:fillRect/>
        </a:stretch>
      </xdr:blipFill>
      <xdr:spPr>
        <a:xfrm>
          <a:off x="142875" y="478403920"/>
          <a:ext cx="1847215" cy="1724660"/>
        </a:xfrm>
        <a:prstGeom prst="rect">
          <a:avLst/>
        </a:prstGeom>
        <a:noFill/>
        <a:ln w="9525">
          <a:noFill/>
        </a:ln>
      </xdr:spPr>
    </xdr:pic>
    <xdr:clientData/>
  </xdr:twoCellAnchor>
  <xdr:twoCellAnchor editAs="oneCell">
    <xdr:from>
      <xdr:col>0</xdr:col>
      <xdr:colOff>247650</xdr:colOff>
      <xdr:row>313</xdr:row>
      <xdr:rowOff>57150</xdr:rowOff>
    </xdr:from>
    <xdr:to>
      <xdr:col>0</xdr:col>
      <xdr:colOff>1896110</xdr:colOff>
      <xdr:row>313</xdr:row>
      <xdr:rowOff>1751965</xdr:rowOff>
    </xdr:to>
    <xdr:pic>
      <xdr:nvPicPr>
        <xdr:cNvPr id="699" name="图片 698">
          <a:extLst>
            <a:ext uri="{FF2B5EF4-FFF2-40B4-BE49-F238E27FC236}">
              <a16:creationId xmlns:a16="http://schemas.microsoft.com/office/drawing/2014/main" id="{00000000-0008-0000-8800-0000BB020000}"/>
            </a:ext>
          </a:extLst>
        </xdr:cNvPr>
        <xdr:cNvPicPr>
          <a:picLocks noChangeAspect="1"/>
        </xdr:cNvPicPr>
      </xdr:nvPicPr>
      <xdr:blipFill>
        <a:blip xmlns:r="http://schemas.openxmlformats.org/officeDocument/2006/relationships" r:embed="rId583"/>
        <a:stretch>
          <a:fillRect/>
        </a:stretch>
      </xdr:blipFill>
      <xdr:spPr>
        <a:xfrm>
          <a:off x="247650" y="480270820"/>
          <a:ext cx="1648460" cy="1694815"/>
        </a:xfrm>
        <a:prstGeom prst="rect">
          <a:avLst/>
        </a:prstGeom>
        <a:noFill/>
        <a:ln w="9525">
          <a:noFill/>
        </a:ln>
      </xdr:spPr>
    </xdr:pic>
    <xdr:clientData/>
  </xdr:twoCellAnchor>
  <xdr:twoCellAnchor editAs="oneCell">
    <xdr:from>
      <xdr:col>0</xdr:col>
      <xdr:colOff>247650</xdr:colOff>
      <xdr:row>314</xdr:row>
      <xdr:rowOff>98425</xdr:rowOff>
    </xdr:from>
    <xdr:to>
      <xdr:col>0</xdr:col>
      <xdr:colOff>1943100</xdr:colOff>
      <xdr:row>314</xdr:row>
      <xdr:rowOff>1794510</xdr:rowOff>
    </xdr:to>
    <xdr:pic>
      <xdr:nvPicPr>
        <xdr:cNvPr id="700" name="图片 699">
          <a:extLst>
            <a:ext uri="{FF2B5EF4-FFF2-40B4-BE49-F238E27FC236}">
              <a16:creationId xmlns:a16="http://schemas.microsoft.com/office/drawing/2014/main" id="{00000000-0008-0000-8800-0000BC020000}"/>
            </a:ext>
          </a:extLst>
        </xdr:cNvPr>
        <xdr:cNvPicPr>
          <a:picLocks noChangeAspect="1"/>
        </xdr:cNvPicPr>
      </xdr:nvPicPr>
      <xdr:blipFill>
        <a:blip xmlns:r="http://schemas.openxmlformats.org/officeDocument/2006/relationships" r:embed="rId584"/>
        <a:stretch>
          <a:fillRect/>
        </a:stretch>
      </xdr:blipFill>
      <xdr:spPr>
        <a:xfrm>
          <a:off x="247650" y="482140895"/>
          <a:ext cx="1695450" cy="1696085"/>
        </a:xfrm>
        <a:prstGeom prst="rect">
          <a:avLst/>
        </a:prstGeom>
        <a:noFill/>
        <a:ln w="9525">
          <a:noFill/>
        </a:ln>
      </xdr:spPr>
    </xdr:pic>
    <xdr:clientData/>
  </xdr:twoCellAnchor>
  <xdr:twoCellAnchor editAs="oneCell">
    <xdr:from>
      <xdr:col>0</xdr:col>
      <xdr:colOff>95250</xdr:colOff>
      <xdr:row>931</xdr:row>
      <xdr:rowOff>88900</xdr:rowOff>
    </xdr:from>
    <xdr:to>
      <xdr:col>0</xdr:col>
      <xdr:colOff>2172335</xdr:colOff>
      <xdr:row>931</xdr:row>
      <xdr:rowOff>1939925</xdr:rowOff>
    </xdr:to>
    <xdr:pic>
      <xdr:nvPicPr>
        <xdr:cNvPr id="716" name="图片 715">
          <a:extLst>
            <a:ext uri="{FF2B5EF4-FFF2-40B4-BE49-F238E27FC236}">
              <a16:creationId xmlns:a16="http://schemas.microsoft.com/office/drawing/2014/main" id="{00000000-0008-0000-8800-0000CC020000}"/>
            </a:ext>
          </a:extLst>
        </xdr:cNvPr>
        <xdr:cNvPicPr>
          <a:picLocks noChangeAspect="1"/>
        </xdr:cNvPicPr>
      </xdr:nvPicPr>
      <xdr:blipFill>
        <a:blip xmlns:r="http://schemas.openxmlformats.org/officeDocument/2006/relationships" r:embed="rId585"/>
        <a:stretch>
          <a:fillRect/>
        </a:stretch>
      </xdr:blipFill>
      <xdr:spPr>
        <a:xfrm>
          <a:off x="95250" y="1711999370"/>
          <a:ext cx="2077085" cy="1851025"/>
        </a:xfrm>
        <a:prstGeom prst="rect">
          <a:avLst/>
        </a:prstGeom>
        <a:noFill/>
        <a:ln w="9525">
          <a:noFill/>
        </a:ln>
      </xdr:spPr>
    </xdr:pic>
    <xdr:clientData/>
  </xdr:twoCellAnchor>
  <xdr:twoCellAnchor editAs="oneCell">
    <xdr:from>
      <xdr:col>0</xdr:col>
      <xdr:colOff>114300</xdr:colOff>
      <xdr:row>930</xdr:row>
      <xdr:rowOff>57150</xdr:rowOff>
    </xdr:from>
    <xdr:to>
      <xdr:col>0</xdr:col>
      <xdr:colOff>2143125</xdr:colOff>
      <xdr:row>930</xdr:row>
      <xdr:rowOff>1901825</xdr:rowOff>
    </xdr:to>
    <xdr:pic>
      <xdr:nvPicPr>
        <xdr:cNvPr id="719" name="图片 718">
          <a:extLst>
            <a:ext uri="{FF2B5EF4-FFF2-40B4-BE49-F238E27FC236}">
              <a16:creationId xmlns:a16="http://schemas.microsoft.com/office/drawing/2014/main" id="{00000000-0008-0000-8800-0000CF020000}"/>
            </a:ext>
          </a:extLst>
        </xdr:cNvPr>
        <xdr:cNvPicPr>
          <a:picLocks noChangeAspect="1"/>
        </xdr:cNvPicPr>
      </xdr:nvPicPr>
      <xdr:blipFill>
        <a:blip xmlns:r="http://schemas.openxmlformats.org/officeDocument/2006/relationships" r:embed="rId586"/>
        <a:stretch>
          <a:fillRect/>
        </a:stretch>
      </xdr:blipFill>
      <xdr:spPr>
        <a:xfrm>
          <a:off x="114300" y="1709973720"/>
          <a:ext cx="2028825" cy="1844675"/>
        </a:xfrm>
        <a:prstGeom prst="rect">
          <a:avLst/>
        </a:prstGeom>
        <a:noFill/>
        <a:ln w="9525">
          <a:noFill/>
        </a:ln>
      </xdr:spPr>
    </xdr:pic>
    <xdr:clientData/>
  </xdr:twoCellAnchor>
  <xdr:twoCellAnchor editAs="oneCell">
    <xdr:from>
      <xdr:col>0</xdr:col>
      <xdr:colOff>146050</xdr:colOff>
      <xdr:row>932</xdr:row>
      <xdr:rowOff>88900</xdr:rowOff>
    </xdr:from>
    <xdr:to>
      <xdr:col>0</xdr:col>
      <xdr:colOff>2084070</xdr:colOff>
      <xdr:row>932</xdr:row>
      <xdr:rowOff>1918335</xdr:rowOff>
    </xdr:to>
    <xdr:pic>
      <xdr:nvPicPr>
        <xdr:cNvPr id="720" name="图片 719">
          <a:extLst>
            <a:ext uri="{FF2B5EF4-FFF2-40B4-BE49-F238E27FC236}">
              <a16:creationId xmlns:a16="http://schemas.microsoft.com/office/drawing/2014/main" id="{00000000-0008-0000-8800-0000D0020000}"/>
            </a:ext>
          </a:extLst>
        </xdr:cNvPr>
        <xdr:cNvPicPr>
          <a:picLocks noChangeAspect="1"/>
        </xdr:cNvPicPr>
      </xdr:nvPicPr>
      <xdr:blipFill>
        <a:blip xmlns:r="http://schemas.openxmlformats.org/officeDocument/2006/relationships" r:embed="rId587"/>
        <a:stretch>
          <a:fillRect/>
        </a:stretch>
      </xdr:blipFill>
      <xdr:spPr>
        <a:xfrm>
          <a:off x="146050" y="1713993270"/>
          <a:ext cx="1938020" cy="1829435"/>
        </a:xfrm>
        <a:prstGeom prst="rect">
          <a:avLst/>
        </a:prstGeom>
        <a:noFill/>
        <a:ln w="9525">
          <a:noFill/>
        </a:ln>
      </xdr:spPr>
    </xdr:pic>
    <xdr:clientData/>
  </xdr:twoCellAnchor>
  <xdr:twoCellAnchor editAs="oneCell">
    <xdr:from>
      <xdr:col>0</xdr:col>
      <xdr:colOff>85725</xdr:colOff>
      <xdr:row>933</xdr:row>
      <xdr:rowOff>86360</xdr:rowOff>
    </xdr:from>
    <xdr:to>
      <xdr:col>0</xdr:col>
      <xdr:colOff>2182495</xdr:colOff>
      <xdr:row>933</xdr:row>
      <xdr:rowOff>1898650</xdr:rowOff>
    </xdr:to>
    <xdr:pic>
      <xdr:nvPicPr>
        <xdr:cNvPr id="1104" name="图片 1103">
          <a:extLst>
            <a:ext uri="{FF2B5EF4-FFF2-40B4-BE49-F238E27FC236}">
              <a16:creationId xmlns:a16="http://schemas.microsoft.com/office/drawing/2014/main" id="{00000000-0008-0000-8800-000050040000}"/>
            </a:ext>
          </a:extLst>
        </xdr:cNvPr>
        <xdr:cNvPicPr>
          <a:picLocks noChangeAspect="1"/>
        </xdr:cNvPicPr>
      </xdr:nvPicPr>
      <xdr:blipFill>
        <a:blip xmlns:r="http://schemas.openxmlformats.org/officeDocument/2006/relationships" r:embed="rId588"/>
        <a:stretch>
          <a:fillRect/>
        </a:stretch>
      </xdr:blipFill>
      <xdr:spPr>
        <a:xfrm>
          <a:off x="85725" y="1715984630"/>
          <a:ext cx="2096770" cy="1812290"/>
        </a:xfrm>
        <a:prstGeom prst="rect">
          <a:avLst/>
        </a:prstGeom>
        <a:noFill/>
        <a:ln w="9525">
          <a:noFill/>
        </a:ln>
      </xdr:spPr>
    </xdr:pic>
    <xdr:clientData/>
  </xdr:twoCellAnchor>
  <xdr:twoCellAnchor editAs="oneCell">
    <xdr:from>
      <xdr:col>0</xdr:col>
      <xdr:colOff>95250</xdr:colOff>
      <xdr:row>934</xdr:row>
      <xdr:rowOff>69850</xdr:rowOff>
    </xdr:from>
    <xdr:to>
      <xdr:col>0</xdr:col>
      <xdr:colOff>2106930</xdr:colOff>
      <xdr:row>934</xdr:row>
      <xdr:rowOff>1931035</xdr:rowOff>
    </xdr:to>
    <xdr:pic>
      <xdr:nvPicPr>
        <xdr:cNvPr id="1105" name="图片 1104">
          <a:extLst>
            <a:ext uri="{FF2B5EF4-FFF2-40B4-BE49-F238E27FC236}">
              <a16:creationId xmlns:a16="http://schemas.microsoft.com/office/drawing/2014/main" id="{00000000-0008-0000-8800-000051040000}"/>
            </a:ext>
          </a:extLst>
        </xdr:cNvPr>
        <xdr:cNvPicPr>
          <a:picLocks noChangeAspect="1"/>
        </xdr:cNvPicPr>
      </xdr:nvPicPr>
      <xdr:blipFill>
        <a:blip xmlns:r="http://schemas.openxmlformats.org/officeDocument/2006/relationships" r:embed="rId589"/>
        <a:stretch>
          <a:fillRect/>
        </a:stretch>
      </xdr:blipFill>
      <xdr:spPr>
        <a:xfrm>
          <a:off x="95250" y="1717962020"/>
          <a:ext cx="2011680" cy="1861185"/>
        </a:xfrm>
        <a:prstGeom prst="rect">
          <a:avLst/>
        </a:prstGeom>
        <a:noFill/>
        <a:ln w="9525">
          <a:noFill/>
        </a:ln>
      </xdr:spPr>
    </xdr:pic>
    <xdr:clientData/>
  </xdr:twoCellAnchor>
  <xdr:twoCellAnchor editAs="oneCell">
    <xdr:from>
      <xdr:col>0</xdr:col>
      <xdr:colOff>247650</xdr:colOff>
      <xdr:row>307</xdr:row>
      <xdr:rowOff>41275</xdr:rowOff>
    </xdr:from>
    <xdr:to>
      <xdr:col>0</xdr:col>
      <xdr:colOff>2017395</xdr:colOff>
      <xdr:row>307</xdr:row>
      <xdr:rowOff>1774825</xdr:rowOff>
    </xdr:to>
    <xdr:pic>
      <xdr:nvPicPr>
        <xdr:cNvPr id="1321" name="图片 1320">
          <a:extLst>
            <a:ext uri="{FF2B5EF4-FFF2-40B4-BE49-F238E27FC236}">
              <a16:creationId xmlns:a16="http://schemas.microsoft.com/office/drawing/2014/main" id="{00000000-0008-0000-8800-000029050000}"/>
            </a:ext>
          </a:extLst>
        </xdr:cNvPr>
        <xdr:cNvPicPr>
          <a:picLocks noChangeAspect="1"/>
        </xdr:cNvPicPr>
      </xdr:nvPicPr>
      <xdr:blipFill>
        <a:blip xmlns:r="http://schemas.openxmlformats.org/officeDocument/2006/relationships" r:embed="rId590"/>
        <a:stretch>
          <a:fillRect/>
        </a:stretch>
      </xdr:blipFill>
      <xdr:spPr>
        <a:xfrm>
          <a:off x="247650" y="469282145"/>
          <a:ext cx="1769745" cy="1733550"/>
        </a:xfrm>
        <a:prstGeom prst="rect">
          <a:avLst/>
        </a:prstGeom>
        <a:noFill/>
        <a:ln w="9525">
          <a:noFill/>
        </a:ln>
      </xdr:spPr>
    </xdr:pic>
    <xdr:clientData/>
  </xdr:twoCellAnchor>
  <xdr:twoCellAnchor editAs="oneCell">
    <xdr:from>
      <xdr:col>0</xdr:col>
      <xdr:colOff>219075</xdr:colOff>
      <xdr:row>308</xdr:row>
      <xdr:rowOff>28575</xdr:rowOff>
    </xdr:from>
    <xdr:to>
      <xdr:col>0</xdr:col>
      <xdr:colOff>2028190</xdr:colOff>
      <xdr:row>308</xdr:row>
      <xdr:rowOff>1791335</xdr:rowOff>
    </xdr:to>
    <xdr:pic>
      <xdr:nvPicPr>
        <xdr:cNvPr id="1322" name="图片 1321">
          <a:extLst>
            <a:ext uri="{FF2B5EF4-FFF2-40B4-BE49-F238E27FC236}">
              <a16:creationId xmlns:a16="http://schemas.microsoft.com/office/drawing/2014/main" id="{00000000-0008-0000-8800-00002A050000}"/>
            </a:ext>
          </a:extLst>
        </xdr:cNvPr>
        <xdr:cNvPicPr>
          <a:picLocks noChangeAspect="1"/>
        </xdr:cNvPicPr>
      </xdr:nvPicPr>
      <xdr:blipFill>
        <a:blip xmlns:r="http://schemas.openxmlformats.org/officeDocument/2006/relationships" r:embed="rId591"/>
        <a:stretch>
          <a:fillRect/>
        </a:stretch>
      </xdr:blipFill>
      <xdr:spPr>
        <a:xfrm>
          <a:off x="219075" y="471098245"/>
          <a:ext cx="1809115" cy="1762760"/>
        </a:xfrm>
        <a:prstGeom prst="rect">
          <a:avLst/>
        </a:prstGeom>
        <a:noFill/>
        <a:ln w="9525">
          <a:noFill/>
        </a:ln>
      </xdr:spPr>
    </xdr:pic>
    <xdr:clientData/>
  </xdr:twoCellAnchor>
  <xdr:twoCellAnchor editAs="oneCell">
    <xdr:from>
      <xdr:col>0</xdr:col>
      <xdr:colOff>314325</xdr:colOff>
      <xdr:row>306</xdr:row>
      <xdr:rowOff>69850</xdr:rowOff>
    </xdr:from>
    <xdr:to>
      <xdr:col>0</xdr:col>
      <xdr:colOff>1956435</xdr:colOff>
      <xdr:row>306</xdr:row>
      <xdr:rowOff>1793875</xdr:rowOff>
    </xdr:to>
    <xdr:pic>
      <xdr:nvPicPr>
        <xdr:cNvPr id="1325" name="图片 1324">
          <a:extLst>
            <a:ext uri="{FF2B5EF4-FFF2-40B4-BE49-F238E27FC236}">
              <a16:creationId xmlns:a16="http://schemas.microsoft.com/office/drawing/2014/main" id="{00000000-0008-0000-8800-00002D050000}"/>
            </a:ext>
          </a:extLst>
        </xdr:cNvPr>
        <xdr:cNvPicPr>
          <a:picLocks noChangeAspect="1"/>
        </xdr:cNvPicPr>
      </xdr:nvPicPr>
      <xdr:blipFill>
        <a:blip xmlns:r="http://schemas.openxmlformats.org/officeDocument/2006/relationships" r:embed="rId592"/>
        <a:stretch>
          <a:fillRect/>
        </a:stretch>
      </xdr:blipFill>
      <xdr:spPr>
        <a:xfrm>
          <a:off x="314325" y="467481920"/>
          <a:ext cx="1642110" cy="1724025"/>
        </a:xfrm>
        <a:prstGeom prst="rect">
          <a:avLst/>
        </a:prstGeom>
        <a:noFill/>
        <a:ln w="9525">
          <a:noFill/>
        </a:ln>
      </xdr:spPr>
    </xdr:pic>
    <xdr:clientData/>
  </xdr:twoCellAnchor>
  <xdr:twoCellAnchor editAs="oneCell">
    <xdr:from>
      <xdr:col>0</xdr:col>
      <xdr:colOff>190500</xdr:colOff>
      <xdr:row>310</xdr:row>
      <xdr:rowOff>19050</xdr:rowOff>
    </xdr:from>
    <xdr:to>
      <xdr:col>0</xdr:col>
      <xdr:colOff>2010410</xdr:colOff>
      <xdr:row>310</xdr:row>
      <xdr:rowOff>1759585</xdr:rowOff>
    </xdr:to>
    <xdr:pic>
      <xdr:nvPicPr>
        <xdr:cNvPr id="1331" name="图片 1330">
          <a:extLst>
            <a:ext uri="{FF2B5EF4-FFF2-40B4-BE49-F238E27FC236}">
              <a16:creationId xmlns:a16="http://schemas.microsoft.com/office/drawing/2014/main" id="{00000000-0008-0000-8800-000033050000}"/>
            </a:ext>
          </a:extLst>
        </xdr:cNvPr>
        <xdr:cNvPicPr>
          <a:picLocks noChangeAspect="1"/>
        </xdr:cNvPicPr>
      </xdr:nvPicPr>
      <xdr:blipFill>
        <a:blip xmlns:r="http://schemas.openxmlformats.org/officeDocument/2006/relationships" r:embed="rId593"/>
        <a:stretch>
          <a:fillRect/>
        </a:stretch>
      </xdr:blipFill>
      <xdr:spPr>
        <a:xfrm>
          <a:off x="190500" y="474746320"/>
          <a:ext cx="1819910" cy="1740535"/>
        </a:xfrm>
        <a:prstGeom prst="rect">
          <a:avLst/>
        </a:prstGeom>
        <a:noFill/>
        <a:ln w="9525">
          <a:noFill/>
        </a:ln>
      </xdr:spPr>
    </xdr:pic>
    <xdr:clientData/>
  </xdr:twoCellAnchor>
  <xdr:twoCellAnchor editAs="oneCell">
    <xdr:from>
      <xdr:col>0</xdr:col>
      <xdr:colOff>209550</xdr:colOff>
      <xdr:row>309</xdr:row>
      <xdr:rowOff>66675</xdr:rowOff>
    </xdr:from>
    <xdr:to>
      <xdr:col>0</xdr:col>
      <xdr:colOff>2048510</xdr:colOff>
      <xdr:row>309</xdr:row>
      <xdr:rowOff>1762125</xdr:rowOff>
    </xdr:to>
    <xdr:pic>
      <xdr:nvPicPr>
        <xdr:cNvPr id="1332" name="图片 1331">
          <a:extLst>
            <a:ext uri="{FF2B5EF4-FFF2-40B4-BE49-F238E27FC236}">
              <a16:creationId xmlns:a16="http://schemas.microsoft.com/office/drawing/2014/main" id="{00000000-0008-0000-8800-000034050000}"/>
            </a:ext>
          </a:extLst>
        </xdr:cNvPr>
        <xdr:cNvPicPr>
          <a:picLocks noChangeAspect="1"/>
        </xdr:cNvPicPr>
      </xdr:nvPicPr>
      <xdr:blipFill>
        <a:blip xmlns:r="http://schemas.openxmlformats.org/officeDocument/2006/relationships" r:embed="rId594"/>
        <a:stretch>
          <a:fillRect/>
        </a:stretch>
      </xdr:blipFill>
      <xdr:spPr>
        <a:xfrm>
          <a:off x="209550" y="472965145"/>
          <a:ext cx="1838960" cy="1695450"/>
        </a:xfrm>
        <a:prstGeom prst="rect">
          <a:avLst/>
        </a:prstGeom>
        <a:noFill/>
        <a:ln w="9525">
          <a:noFill/>
        </a:ln>
      </xdr:spPr>
    </xdr:pic>
    <xdr:clientData/>
  </xdr:twoCellAnchor>
  <xdr:twoCellAnchor editAs="oneCell">
    <xdr:from>
      <xdr:col>0</xdr:col>
      <xdr:colOff>313055</xdr:colOff>
      <xdr:row>311</xdr:row>
      <xdr:rowOff>85725</xdr:rowOff>
    </xdr:from>
    <xdr:to>
      <xdr:col>0</xdr:col>
      <xdr:colOff>2011045</xdr:colOff>
      <xdr:row>311</xdr:row>
      <xdr:rowOff>1743075</xdr:rowOff>
    </xdr:to>
    <xdr:pic>
      <xdr:nvPicPr>
        <xdr:cNvPr id="1333" name="图片 1332">
          <a:extLst>
            <a:ext uri="{FF2B5EF4-FFF2-40B4-BE49-F238E27FC236}">
              <a16:creationId xmlns:a16="http://schemas.microsoft.com/office/drawing/2014/main" id="{00000000-0008-0000-8800-000035050000}"/>
            </a:ext>
          </a:extLst>
        </xdr:cNvPr>
        <xdr:cNvPicPr>
          <a:picLocks noChangeAspect="1"/>
        </xdr:cNvPicPr>
      </xdr:nvPicPr>
      <xdr:blipFill>
        <a:blip xmlns:r="http://schemas.openxmlformats.org/officeDocument/2006/relationships" r:embed="rId595"/>
        <a:stretch>
          <a:fillRect/>
        </a:stretch>
      </xdr:blipFill>
      <xdr:spPr>
        <a:xfrm>
          <a:off x="313055" y="476641795"/>
          <a:ext cx="1697990" cy="1657350"/>
        </a:xfrm>
        <a:prstGeom prst="rect">
          <a:avLst/>
        </a:prstGeom>
        <a:noFill/>
        <a:ln w="9525">
          <a:noFill/>
        </a:ln>
      </xdr:spPr>
    </xdr:pic>
    <xdr:clientData/>
  </xdr:twoCellAnchor>
  <xdr:twoCellAnchor editAs="oneCell">
    <xdr:from>
      <xdr:col>0</xdr:col>
      <xdr:colOff>104775</xdr:colOff>
      <xdr:row>300</xdr:row>
      <xdr:rowOff>60325</xdr:rowOff>
    </xdr:from>
    <xdr:to>
      <xdr:col>0</xdr:col>
      <xdr:colOff>2124710</xdr:colOff>
      <xdr:row>300</xdr:row>
      <xdr:rowOff>1762125</xdr:rowOff>
    </xdr:to>
    <xdr:pic>
      <xdr:nvPicPr>
        <xdr:cNvPr id="705" name="图片 704">
          <a:extLst>
            <a:ext uri="{FF2B5EF4-FFF2-40B4-BE49-F238E27FC236}">
              <a16:creationId xmlns:a16="http://schemas.microsoft.com/office/drawing/2014/main" id="{00000000-0008-0000-8800-0000C1020000}"/>
            </a:ext>
          </a:extLst>
        </xdr:cNvPr>
        <xdr:cNvPicPr>
          <a:picLocks noChangeAspect="1"/>
        </xdr:cNvPicPr>
      </xdr:nvPicPr>
      <xdr:blipFill>
        <a:blip xmlns:r="http://schemas.openxmlformats.org/officeDocument/2006/relationships" r:embed="rId596"/>
        <a:stretch>
          <a:fillRect/>
        </a:stretch>
      </xdr:blipFill>
      <xdr:spPr>
        <a:xfrm>
          <a:off x="104775" y="456499595"/>
          <a:ext cx="2019935" cy="1701800"/>
        </a:xfrm>
        <a:prstGeom prst="rect">
          <a:avLst/>
        </a:prstGeom>
        <a:noFill/>
        <a:ln w="9525">
          <a:noFill/>
        </a:ln>
      </xdr:spPr>
    </xdr:pic>
    <xdr:clientData/>
  </xdr:twoCellAnchor>
  <xdr:twoCellAnchor editAs="oneCell">
    <xdr:from>
      <xdr:col>0</xdr:col>
      <xdr:colOff>39370</xdr:colOff>
      <xdr:row>302</xdr:row>
      <xdr:rowOff>95250</xdr:rowOff>
    </xdr:from>
    <xdr:to>
      <xdr:col>0</xdr:col>
      <xdr:colOff>2206625</xdr:colOff>
      <xdr:row>302</xdr:row>
      <xdr:rowOff>1752600</xdr:rowOff>
    </xdr:to>
    <xdr:pic>
      <xdr:nvPicPr>
        <xdr:cNvPr id="706" name="图片 705">
          <a:extLst>
            <a:ext uri="{FF2B5EF4-FFF2-40B4-BE49-F238E27FC236}">
              <a16:creationId xmlns:a16="http://schemas.microsoft.com/office/drawing/2014/main" id="{00000000-0008-0000-8800-0000C2020000}"/>
            </a:ext>
          </a:extLst>
        </xdr:cNvPr>
        <xdr:cNvPicPr>
          <a:picLocks noChangeAspect="1"/>
        </xdr:cNvPicPr>
      </xdr:nvPicPr>
      <xdr:blipFill>
        <a:blip xmlns:r="http://schemas.openxmlformats.org/officeDocument/2006/relationships" r:embed="rId597"/>
        <a:stretch>
          <a:fillRect/>
        </a:stretch>
      </xdr:blipFill>
      <xdr:spPr>
        <a:xfrm>
          <a:off x="39370" y="460192120"/>
          <a:ext cx="2167255" cy="1657350"/>
        </a:xfrm>
        <a:prstGeom prst="rect">
          <a:avLst/>
        </a:prstGeom>
        <a:noFill/>
        <a:ln w="9525">
          <a:noFill/>
        </a:ln>
      </xdr:spPr>
    </xdr:pic>
    <xdr:clientData/>
  </xdr:twoCellAnchor>
  <xdr:twoCellAnchor editAs="oneCell">
    <xdr:from>
      <xdr:col>0</xdr:col>
      <xdr:colOff>9525</xdr:colOff>
      <xdr:row>301</xdr:row>
      <xdr:rowOff>90170</xdr:rowOff>
    </xdr:from>
    <xdr:to>
      <xdr:col>0</xdr:col>
      <xdr:colOff>2199005</xdr:colOff>
      <xdr:row>301</xdr:row>
      <xdr:rowOff>1688465</xdr:rowOff>
    </xdr:to>
    <xdr:pic>
      <xdr:nvPicPr>
        <xdr:cNvPr id="707" name="图片 706">
          <a:extLst>
            <a:ext uri="{FF2B5EF4-FFF2-40B4-BE49-F238E27FC236}">
              <a16:creationId xmlns:a16="http://schemas.microsoft.com/office/drawing/2014/main" id="{00000000-0008-0000-8800-0000C3020000}"/>
            </a:ext>
          </a:extLst>
        </xdr:cNvPr>
        <xdr:cNvPicPr>
          <a:picLocks noChangeAspect="1"/>
        </xdr:cNvPicPr>
      </xdr:nvPicPr>
      <xdr:blipFill>
        <a:blip xmlns:r="http://schemas.openxmlformats.org/officeDocument/2006/relationships" r:embed="rId598"/>
        <a:stretch>
          <a:fillRect/>
        </a:stretch>
      </xdr:blipFill>
      <xdr:spPr>
        <a:xfrm>
          <a:off x="9525" y="458358240"/>
          <a:ext cx="2189480" cy="1598295"/>
        </a:xfrm>
        <a:prstGeom prst="rect">
          <a:avLst/>
        </a:prstGeom>
        <a:noFill/>
        <a:ln w="9525">
          <a:noFill/>
        </a:ln>
      </xdr:spPr>
    </xdr:pic>
    <xdr:clientData/>
  </xdr:twoCellAnchor>
  <xdr:twoCellAnchor editAs="oneCell">
    <xdr:from>
      <xdr:col>0</xdr:col>
      <xdr:colOff>9525</xdr:colOff>
      <xdr:row>304</xdr:row>
      <xdr:rowOff>95250</xdr:rowOff>
    </xdr:from>
    <xdr:to>
      <xdr:col>0</xdr:col>
      <xdr:colOff>2212340</xdr:colOff>
      <xdr:row>304</xdr:row>
      <xdr:rowOff>1762125</xdr:rowOff>
    </xdr:to>
    <xdr:pic>
      <xdr:nvPicPr>
        <xdr:cNvPr id="1096" name="图片 1095">
          <a:extLst>
            <a:ext uri="{FF2B5EF4-FFF2-40B4-BE49-F238E27FC236}">
              <a16:creationId xmlns:a16="http://schemas.microsoft.com/office/drawing/2014/main" id="{00000000-0008-0000-8800-000048040000}"/>
            </a:ext>
          </a:extLst>
        </xdr:cNvPr>
        <xdr:cNvPicPr>
          <a:picLocks noChangeAspect="1"/>
        </xdr:cNvPicPr>
      </xdr:nvPicPr>
      <xdr:blipFill>
        <a:blip xmlns:r="http://schemas.openxmlformats.org/officeDocument/2006/relationships" r:embed="rId599"/>
        <a:stretch>
          <a:fillRect/>
        </a:stretch>
      </xdr:blipFill>
      <xdr:spPr>
        <a:xfrm>
          <a:off x="9525" y="463849720"/>
          <a:ext cx="2202815" cy="1666875"/>
        </a:xfrm>
        <a:prstGeom prst="rect">
          <a:avLst/>
        </a:prstGeom>
        <a:noFill/>
        <a:ln w="9525">
          <a:noFill/>
        </a:ln>
      </xdr:spPr>
    </xdr:pic>
    <xdr:clientData/>
  </xdr:twoCellAnchor>
  <xdr:twoCellAnchor editAs="oneCell">
    <xdr:from>
      <xdr:col>0</xdr:col>
      <xdr:colOff>635</xdr:colOff>
      <xdr:row>303</xdr:row>
      <xdr:rowOff>85725</xdr:rowOff>
    </xdr:from>
    <xdr:to>
      <xdr:col>0</xdr:col>
      <xdr:colOff>2172970</xdr:colOff>
      <xdr:row>303</xdr:row>
      <xdr:rowOff>1798955</xdr:rowOff>
    </xdr:to>
    <xdr:pic>
      <xdr:nvPicPr>
        <xdr:cNvPr id="1097" name="图片 1096">
          <a:extLst>
            <a:ext uri="{FF2B5EF4-FFF2-40B4-BE49-F238E27FC236}">
              <a16:creationId xmlns:a16="http://schemas.microsoft.com/office/drawing/2014/main" id="{00000000-0008-0000-8800-000049040000}"/>
            </a:ext>
          </a:extLst>
        </xdr:cNvPr>
        <xdr:cNvPicPr>
          <a:picLocks noChangeAspect="1"/>
        </xdr:cNvPicPr>
      </xdr:nvPicPr>
      <xdr:blipFill>
        <a:blip xmlns:r="http://schemas.openxmlformats.org/officeDocument/2006/relationships" r:embed="rId600"/>
        <a:stretch>
          <a:fillRect/>
        </a:stretch>
      </xdr:blipFill>
      <xdr:spPr>
        <a:xfrm>
          <a:off x="635" y="462011395"/>
          <a:ext cx="2172335" cy="1713230"/>
        </a:xfrm>
        <a:prstGeom prst="rect">
          <a:avLst/>
        </a:prstGeom>
        <a:noFill/>
        <a:ln w="9525">
          <a:noFill/>
        </a:ln>
      </xdr:spPr>
    </xdr:pic>
    <xdr:clientData/>
  </xdr:twoCellAnchor>
  <xdr:twoCellAnchor editAs="oneCell">
    <xdr:from>
      <xdr:col>0</xdr:col>
      <xdr:colOff>65405</xdr:colOff>
      <xdr:row>305</xdr:row>
      <xdr:rowOff>85725</xdr:rowOff>
    </xdr:from>
    <xdr:to>
      <xdr:col>0</xdr:col>
      <xdr:colOff>2178685</xdr:colOff>
      <xdr:row>305</xdr:row>
      <xdr:rowOff>1785620</xdr:rowOff>
    </xdr:to>
    <xdr:pic>
      <xdr:nvPicPr>
        <xdr:cNvPr id="1102" name="图片 1101">
          <a:extLst>
            <a:ext uri="{FF2B5EF4-FFF2-40B4-BE49-F238E27FC236}">
              <a16:creationId xmlns:a16="http://schemas.microsoft.com/office/drawing/2014/main" id="{00000000-0008-0000-8800-00004E040000}"/>
            </a:ext>
          </a:extLst>
        </xdr:cNvPr>
        <xdr:cNvPicPr>
          <a:picLocks noChangeAspect="1"/>
        </xdr:cNvPicPr>
      </xdr:nvPicPr>
      <xdr:blipFill>
        <a:blip xmlns:r="http://schemas.openxmlformats.org/officeDocument/2006/relationships" r:embed="rId601"/>
        <a:stretch>
          <a:fillRect/>
        </a:stretch>
      </xdr:blipFill>
      <xdr:spPr>
        <a:xfrm>
          <a:off x="65405" y="465668995"/>
          <a:ext cx="2113280" cy="1699895"/>
        </a:xfrm>
        <a:prstGeom prst="rect">
          <a:avLst/>
        </a:prstGeom>
        <a:noFill/>
        <a:ln w="9525">
          <a:noFill/>
        </a:ln>
      </xdr:spPr>
    </xdr:pic>
    <xdr:clientData/>
  </xdr:twoCellAnchor>
  <xdr:twoCellAnchor editAs="oneCell">
    <xdr:from>
      <xdr:col>0</xdr:col>
      <xdr:colOff>142875</xdr:colOff>
      <xdr:row>254</xdr:row>
      <xdr:rowOff>50800</xdr:rowOff>
    </xdr:from>
    <xdr:to>
      <xdr:col>0</xdr:col>
      <xdr:colOff>2136775</xdr:colOff>
      <xdr:row>254</xdr:row>
      <xdr:rowOff>1689100</xdr:rowOff>
    </xdr:to>
    <xdr:pic>
      <xdr:nvPicPr>
        <xdr:cNvPr id="701" name="图片 700">
          <a:extLst>
            <a:ext uri="{FF2B5EF4-FFF2-40B4-BE49-F238E27FC236}">
              <a16:creationId xmlns:a16="http://schemas.microsoft.com/office/drawing/2014/main" id="{00000000-0008-0000-8800-0000BD020000}"/>
            </a:ext>
          </a:extLst>
        </xdr:cNvPr>
        <xdr:cNvPicPr>
          <a:picLocks noChangeAspect="1"/>
        </xdr:cNvPicPr>
      </xdr:nvPicPr>
      <xdr:blipFill>
        <a:blip xmlns:r="http://schemas.openxmlformats.org/officeDocument/2006/relationships" r:embed="rId602"/>
        <a:stretch>
          <a:fillRect/>
        </a:stretch>
      </xdr:blipFill>
      <xdr:spPr>
        <a:xfrm>
          <a:off x="142875" y="382576070"/>
          <a:ext cx="1993900" cy="1638300"/>
        </a:xfrm>
        <a:prstGeom prst="rect">
          <a:avLst/>
        </a:prstGeom>
        <a:noFill/>
        <a:ln w="9525">
          <a:noFill/>
        </a:ln>
      </xdr:spPr>
    </xdr:pic>
    <xdr:clientData/>
  </xdr:twoCellAnchor>
  <xdr:twoCellAnchor editAs="oneCell">
    <xdr:from>
      <xdr:col>0</xdr:col>
      <xdr:colOff>95885</xdr:colOff>
      <xdr:row>255</xdr:row>
      <xdr:rowOff>47625</xdr:rowOff>
    </xdr:from>
    <xdr:to>
      <xdr:col>0</xdr:col>
      <xdr:colOff>2153920</xdr:colOff>
      <xdr:row>255</xdr:row>
      <xdr:rowOff>1733550</xdr:rowOff>
    </xdr:to>
    <xdr:pic>
      <xdr:nvPicPr>
        <xdr:cNvPr id="702" name="图片 701">
          <a:extLst>
            <a:ext uri="{FF2B5EF4-FFF2-40B4-BE49-F238E27FC236}">
              <a16:creationId xmlns:a16="http://schemas.microsoft.com/office/drawing/2014/main" id="{00000000-0008-0000-8800-0000BE020000}"/>
            </a:ext>
          </a:extLst>
        </xdr:cNvPr>
        <xdr:cNvPicPr>
          <a:picLocks noChangeAspect="1"/>
        </xdr:cNvPicPr>
      </xdr:nvPicPr>
      <xdr:blipFill>
        <a:blip xmlns:r="http://schemas.openxmlformats.org/officeDocument/2006/relationships" r:embed="rId603"/>
        <a:stretch>
          <a:fillRect/>
        </a:stretch>
      </xdr:blipFill>
      <xdr:spPr>
        <a:xfrm>
          <a:off x="95885" y="384401695"/>
          <a:ext cx="2058035" cy="1685925"/>
        </a:xfrm>
        <a:prstGeom prst="rect">
          <a:avLst/>
        </a:prstGeom>
        <a:noFill/>
        <a:ln w="9525">
          <a:noFill/>
        </a:ln>
      </xdr:spPr>
    </xdr:pic>
    <xdr:clientData/>
  </xdr:twoCellAnchor>
  <xdr:twoCellAnchor editAs="oneCell">
    <xdr:from>
      <xdr:col>0</xdr:col>
      <xdr:colOff>171450</xdr:colOff>
      <xdr:row>256</xdr:row>
      <xdr:rowOff>123825</xdr:rowOff>
    </xdr:from>
    <xdr:to>
      <xdr:col>0</xdr:col>
      <xdr:colOff>2139315</xdr:colOff>
      <xdr:row>256</xdr:row>
      <xdr:rowOff>1775460</xdr:rowOff>
    </xdr:to>
    <xdr:pic>
      <xdr:nvPicPr>
        <xdr:cNvPr id="703" name="图片 702">
          <a:extLst>
            <a:ext uri="{FF2B5EF4-FFF2-40B4-BE49-F238E27FC236}">
              <a16:creationId xmlns:a16="http://schemas.microsoft.com/office/drawing/2014/main" id="{00000000-0008-0000-8800-0000BF020000}"/>
            </a:ext>
          </a:extLst>
        </xdr:cNvPr>
        <xdr:cNvPicPr>
          <a:picLocks noChangeAspect="1"/>
        </xdr:cNvPicPr>
      </xdr:nvPicPr>
      <xdr:blipFill>
        <a:blip xmlns:r="http://schemas.openxmlformats.org/officeDocument/2006/relationships" r:embed="rId604"/>
        <a:stretch>
          <a:fillRect/>
        </a:stretch>
      </xdr:blipFill>
      <xdr:spPr>
        <a:xfrm>
          <a:off x="171450" y="386306695"/>
          <a:ext cx="1967865" cy="1651635"/>
        </a:xfrm>
        <a:prstGeom prst="rect">
          <a:avLst/>
        </a:prstGeom>
        <a:noFill/>
        <a:ln w="9525">
          <a:noFill/>
        </a:ln>
      </xdr:spPr>
    </xdr:pic>
    <xdr:clientData/>
  </xdr:twoCellAnchor>
  <xdr:twoCellAnchor editAs="oneCell">
    <xdr:from>
      <xdr:col>0</xdr:col>
      <xdr:colOff>161925</xdr:colOff>
      <xdr:row>257</xdr:row>
      <xdr:rowOff>57150</xdr:rowOff>
    </xdr:from>
    <xdr:to>
      <xdr:col>0</xdr:col>
      <xdr:colOff>2127250</xdr:colOff>
      <xdr:row>257</xdr:row>
      <xdr:rowOff>1715770</xdr:rowOff>
    </xdr:to>
    <xdr:pic>
      <xdr:nvPicPr>
        <xdr:cNvPr id="704" name="图片 703">
          <a:extLst>
            <a:ext uri="{FF2B5EF4-FFF2-40B4-BE49-F238E27FC236}">
              <a16:creationId xmlns:a16="http://schemas.microsoft.com/office/drawing/2014/main" id="{00000000-0008-0000-8800-0000C0020000}"/>
            </a:ext>
          </a:extLst>
        </xdr:cNvPr>
        <xdr:cNvPicPr>
          <a:picLocks noChangeAspect="1"/>
        </xdr:cNvPicPr>
      </xdr:nvPicPr>
      <xdr:blipFill>
        <a:blip xmlns:r="http://schemas.openxmlformats.org/officeDocument/2006/relationships" r:embed="rId605"/>
        <a:stretch>
          <a:fillRect/>
        </a:stretch>
      </xdr:blipFill>
      <xdr:spPr>
        <a:xfrm>
          <a:off x="161925" y="388068820"/>
          <a:ext cx="1965325" cy="1658620"/>
        </a:xfrm>
        <a:prstGeom prst="rect">
          <a:avLst/>
        </a:prstGeom>
        <a:noFill/>
        <a:ln w="9525">
          <a:noFill/>
        </a:ln>
      </xdr:spPr>
    </xdr:pic>
    <xdr:clientData/>
  </xdr:twoCellAnchor>
  <xdr:twoCellAnchor editAs="oneCell">
    <xdr:from>
      <xdr:col>0</xdr:col>
      <xdr:colOff>276860</xdr:colOff>
      <xdr:row>259</xdr:row>
      <xdr:rowOff>76200</xdr:rowOff>
    </xdr:from>
    <xdr:to>
      <xdr:col>0</xdr:col>
      <xdr:colOff>2105025</xdr:colOff>
      <xdr:row>259</xdr:row>
      <xdr:rowOff>1775460</xdr:rowOff>
    </xdr:to>
    <xdr:pic>
      <xdr:nvPicPr>
        <xdr:cNvPr id="712" name="图片 711">
          <a:extLst>
            <a:ext uri="{FF2B5EF4-FFF2-40B4-BE49-F238E27FC236}">
              <a16:creationId xmlns:a16="http://schemas.microsoft.com/office/drawing/2014/main" id="{00000000-0008-0000-8800-0000C8020000}"/>
            </a:ext>
          </a:extLst>
        </xdr:cNvPr>
        <xdr:cNvPicPr>
          <a:picLocks noChangeAspect="1"/>
        </xdr:cNvPicPr>
      </xdr:nvPicPr>
      <xdr:blipFill>
        <a:blip xmlns:r="http://schemas.openxmlformats.org/officeDocument/2006/relationships" r:embed="rId606"/>
        <a:stretch>
          <a:fillRect/>
        </a:stretch>
      </xdr:blipFill>
      <xdr:spPr>
        <a:xfrm>
          <a:off x="276860" y="391745470"/>
          <a:ext cx="1828165" cy="1699260"/>
        </a:xfrm>
        <a:prstGeom prst="rect">
          <a:avLst/>
        </a:prstGeom>
        <a:noFill/>
        <a:ln w="9525">
          <a:noFill/>
        </a:ln>
      </xdr:spPr>
    </xdr:pic>
    <xdr:clientData/>
  </xdr:twoCellAnchor>
  <xdr:twoCellAnchor editAs="oneCell">
    <xdr:from>
      <xdr:col>0</xdr:col>
      <xdr:colOff>133985</xdr:colOff>
      <xdr:row>258</xdr:row>
      <xdr:rowOff>66675</xdr:rowOff>
    </xdr:from>
    <xdr:to>
      <xdr:col>0</xdr:col>
      <xdr:colOff>2038985</xdr:colOff>
      <xdr:row>258</xdr:row>
      <xdr:rowOff>1774825</xdr:rowOff>
    </xdr:to>
    <xdr:pic>
      <xdr:nvPicPr>
        <xdr:cNvPr id="715" name="图片 714">
          <a:extLst>
            <a:ext uri="{FF2B5EF4-FFF2-40B4-BE49-F238E27FC236}">
              <a16:creationId xmlns:a16="http://schemas.microsoft.com/office/drawing/2014/main" id="{00000000-0008-0000-8800-0000CB020000}"/>
            </a:ext>
          </a:extLst>
        </xdr:cNvPr>
        <xdr:cNvPicPr>
          <a:picLocks noChangeAspect="1"/>
        </xdr:cNvPicPr>
      </xdr:nvPicPr>
      <xdr:blipFill>
        <a:blip xmlns:r="http://schemas.openxmlformats.org/officeDocument/2006/relationships" r:embed="rId607"/>
        <a:stretch>
          <a:fillRect/>
        </a:stretch>
      </xdr:blipFill>
      <xdr:spPr>
        <a:xfrm>
          <a:off x="133985" y="389907145"/>
          <a:ext cx="1905000" cy="1708150"/>
        </a:xfrm>
        <a:prstGeom prst="rect">
          <a:avLst/>
        </a:prstGeom>
        <a:noFill/>
        <a:ln w="9525">
          <a:noFill/>
        </a:ln>
      </xdr:spPr>
    </xdr:pic>
    <xdr:clientData/>
  </xdr:twoCellAnchor>
  <xdr:twoCellAnchor editAs="oneCell">
    <xdr:from>
      <xdr:col>0</xdr:col>
      <xdr:colOff>361950</xdr:colOff>
      <xdr:row>260</xdr:row>
      <xdr:rowOff>114300</xdr:rowOff>
    </xdr:from>
    <xdr:to>
      <xdr:col>0</xdr:col>
      <xdr:colOff>2058035</xdr:colOff>
      <xdr:row>260</xdr:row>
      <xdr:rowOff>1651000</xdr:rowOff>
    </xdr:to>
    <xdr:pic>
      <xdr:nvPicPr>
        <xdr:cNvPr id="1103" name="图片 1102">
          <a:extLst>
            <a:ext uri="{FF2B5EF4-FFF2-40B4-BE49-F238E27FC236}">
              <a16:creationId xmlns:a16="http://schemas.microsoft.com/office/drawing/2014/main" id="{00000000-0008-0000-8800-00004F040000}"/>
            </a:ext>
          </a:extLst>
        </xdr:cNvPr>
        <xdr:cNvPicPr>
          <a:picLocks noChangeAspect="1"/>
        </xdr:cNvPicPr>
      </xdr:nvPicPr>
      <xdr:blipFill>
        <a:blip xmlns:r="http://schemas.openxmlformats.org/officeDocument/2006/relationships" r:embed="rId608"/>
        <a:stretch>
          <a:fillRect/>
        </a:stretch>
      </xdr:blipFill>
      <xdr:spPr>
        <a:xfrm>
          <a:off x="361950" y="393612370"/>
          <a:ext cx="1696085" cy="1536700"/>
        </a:xfrm>
        <a:prstGeom prst="rect">
          <a:avLst/>
        </a:prstGeom>
        <a:noFill/>
        <a:ln w="9525">
          <a:noFill/>
        </a:ln>
      </xdr:spPr>
    </xdr:pic>
    <xdr:clientData/>
  </xdr:twoCellAnchor>
  <xdr:twoCellAnchor editAs="oneCell">
    <xdr:from>
      <xdr:col>0</xdr:col>
      <xdr:colOff>295275</xdr:colOff>
      <xdr:row>261</xdr:row>
      <xdr:rowOff>171450</xdr:rowOff>
    </xdr:from>
    <xdr:to>
      <xdr:col>0</xdr:col>
      <xdr:colOff>1983740</xdr:colOff>
      <xdr:row>261</xdr:row>
      <xdr:rowOff>1781810</xdr:rowOff>
    </xdr:to>
    <xdr:pic>
      <xdr:nvPicPr>
        <xdr:cNvPr id="1286" name="图片 1285">
          <a:extLst>
            <a:ext uri="{FF2B5EF4-FFF2-40B4-BE49-F238E27FC236}">
              <a16:creationId xmlns:a16="http://schemas.microsoft.com/office/drawing/2014/main" id="{00000000-0008-0000-8800-000006050000}"/>
            </a:ext>
          </a:extLst>
        </xdr:cNvPr>
        <xdr:cNvPicPr>
          <a:picLocks noChangeAspect="1"/>
        </xdr:cNvPicPr>
      </xdr:nvPicPr>
      <xdr:blipFill>
        <a:blip xmlns:r="http://schemas.openxmlformats.org/officeDocument/2006/relationships" r:embed="rId609"/>
        <a:stretch>
          <a:fillRect/>
        </a:stretch>
      </xdr:blipFill>
      <xdr:spPr>
        <a:xfrm>
          <a:off x="295275" y="395498320"/>
          <a:ext cx="1688465" cy="1610360"/>
        </a:xfrm>
        <a:prstGeom prst="rect">
          <a:avLst/>
        </a:prstGeom>
        <a:noFill/>
        <a:ln w="9525">
          <a:noFill/>
        </a:ln>
      </xdr:spPr>
    </xdr:pic>
    <xdr:clientData/>
  </xdr:twoCellAnchor>
  <xdr:twoCellAnchor editAs="oneCell">
    <xdr:from>
      <xdr:col>0</xdr:col>
      <xdr:colOff>191135</xdr:colOff>
      <xdr:row>296</xdr:row>
      <xdr:rowOff>66675</xdr:rowOff>
    </xdr:from>
    <xdr:to>
      <xdr:col>0</xdr:col>
      <xdr:colOff>1972310</xdr:colOff>
      <xdr:row>296</xdr:row>
      <xdr:rowOff>1914525</xdr:rowOff>
    </xdr:to>
    <xdr:pic>
      <xdr:nvPicPr>
        <xdr:cNvPr id="1327" name="图片 1326">
          <a:extLst>
            <a:ext uri="{FF2B5EF4-FFF2-40B4-BE49-F238E27FC236}">
              <a16:creationId xmlns:a16="http://schemas.microsoft.com/office/drawing/2014/main" id="{00000000-0008-0000-8800-00002F050000}"/>
            </a:ext>
          </a:extLst>
        </xdr:cNvPr>
        <xdr:cNvPicPr>
          <a:picLocks noChangeAspect="1"/>
        </xdr:cNvPicPr>
      </xdr:nvPicPr>
      <xdr:blipFill>
        <a:blip xmlns:r="http://schemas.openxmlformats.org/officeDocument/2006/relationships" r:embed="rId610"/>
        <a:stretch>
          <a:fillRect/>
        </a:stretch>
      </xdr:blipFill>
      <xdr:spPr>
        <a:xfrm>
          <a:off x="191135" y="448301745"/>
          <a:ext cx="1781175" cy="1847850"/>
        </a:xfrm>
        <a:prstGeom prst="rect">
          <a:avLst/>
        </a:prstGeom>
        <a:noFill/>
        <a:ln w="9525">
          <a:noFill/>
        </a:ln>
      </xdr:spPr>
    </xdr:pic>
    <xdr:clientData/>
  </xdr:twoCellAnchor>
  <xdr:twoCellAnchor editAs="oneCell">
    <xdr:from>
      <xdr:col>0</xdr:col>
      <xdr:colOff>229235</xdr:colOff>
      <xdr:row>297</xdr:row>
      <xdr:rowOff>98425</xdr:rowOff>
    </xdr:from>
    <xdr:to>
      <xdr:col>0</xdr:col>
      <xdr:colOff>1991360</xdr:colOff>
      <xdr:row>297</xdr:row>
      <xdr:rowOff>1984375</xdr:rowOff>
    </xdr:to>
    <xdr:pic>
      <xdr:nvPicPr>
        <xdr:cNvPr id="1337" name="图片 1336">
          <a:extLst>
            <a:ext uri="{FF2B5EF4-FFF2-40B4-BE49-F238E27FC236}">
              <a16:creationId xmlns:a16="http://schemas.microsoft.com/office/drawing/2014/main" id="{00000000-0008-0000-8800-000039050000}"/>
            </a:ext>
          </a:extLst>
        </xdr:cNvPr>
        <xdr:cNvPicPr>
          <a:picLocks noChangeAspect="1"/>
        </xdr:cNvPicPr>
      </xdr:nvPicPr>
      <xdr:blipFill>
        <a:blip xmlns:r="http://schemas.openxmlformats.org/officeDocument/2006/relationships" r:embed="rId611"/>
        <a:stretch>
          <a:fillRect/>
        </a:stretch>
      </xdr:blipFill>
      <xdr:spPr>
        <a:xfrm>
          <a:off x="229235" y="450365495"/>
          <a:ext cx="1762125" cy="1885950"/>
        </a:xfrm>
        <a:prstGeom prst="rect">
          <a:avLst/>
        </a:prstGeom>
        <a:noFill/>
        <a:ln w="9525">
          <a:noFill/>
        </a:ln>
      </xdr:spPr>
    </xdr:pic>
    <xdr:clientData/>
  </xdr:twoCellAnchor>
  <xdr:twoCellAnchor editAs="oneCell">
    <xdr:from>
      <xdr:col>0</xdr:col>
      <xdr:colOff>257810</xdr:colOff>
      <xdr:row>298</xdr:row>
      <xdr:rowOff>66675</xdr:rowOff>
    </xdr:from>
    <xdr:to>
      <xdr:col>0</xdr:col>
      <xdr:colOff>1991360</xdr:colOff>
      <xdr:row>298</xdr:row>
      <xdr:rowOff>1943100</xdr:rowOff>
    </xdr:to>
    <xdr:pic>
      <xdr:nvPicPr>
        <xdr:cNvPr id="1338" name="图片 1337">
          <a:extLst>
            <a:ext uri="{FF2B5EF4-FFF2-40B4-BE49-F238E27FC236}">
              <a16:creationId xmlns:a16="http://schemas.microsoft.com/office/drawing/2014/main" id="{00000000-0008-0000-8800-00003A050000}"/>
            </a:ext>
          </a:extLst>
        </xdr:cNvPr>
        <xdr:cNvPicPr>
          <a:picLocks noChangeAspect="1"/>
        </xdr:cNvPicPr>
      </xdr:nvPicPr>
      <xdr:blipFill>
        <a:blip xmlns:r="http://schemas.openxmlformats.org/officeDocument/2006/relationships" r:embed="rId612"/>
        <a:stretch>
          <a:fillRect/>
        </a:stretch>
      </xdr:blipFill>
      <xdr:spPr>
        <a:xfrm>
          <a:off x="257810" y="452391145"/>
          <a:ext cx="1733550" cy="1876425"/>
        </a:xfrm>
        <a:prstGeom prst="rect">
          <a:avLst/>
        </a:prstGeom>
        <a:noFill/>
        <a:ln w="9525">
          <a:noFill/>
        </a:ln>
      </xdr:spPr>
    </xdr:pic>
    <xdr:clientData/>
  </xdr:twoCellAnchor>
  <xdr:twoCellAnchor editAs="oneCell">
    <xdr:from>
      <xdr:col>0</xdr:col>
      <xdr:colOff>153035</xdr:colOff>
      <xdr:row>299</xdr:row>
      <xdr:rowOff>76200</xdr:rowOff>
    </xdr:from>
    <xdr:to>
      <xdr:col>0</xdr:col>
      <xdr:colOff>1981835</xdr:colOff>
      <xdr:row>299</xdr:row>
      <xdr:rowOff>1933575</xdr:rowOff>
    </xdr:to>
    <xdr:pic>
      <xdr:nvPicPr>
        <xdr:cNvPr id="1341" name="图片 1340">
          <a:extLst>
            <a:ext uri="{FF2B5EF4-FFF2-40B4-BE49-F238E27FC236}">
              <a16:creationId xmlns:a16="http://schemas.microsoft.com/office/drawing/2014/main" id="{00000000-0008-0000-8800-00003D050000}"/>
            </a:ext>
          </a:extLst>
        </xdr:cNvPr>
        <xdr:cNvPicPr>
          <a:picLocks noChangeAspect="1"/>
        </xdr:cNvPicPr>
      </xdr:nvPicPr>
      <xdr:blipFill>
        <a:blip xmlns:r="http://schemas.openxmlformats.org/officeDocument/2006/relationships" r:embed="rId613"/>
        <a:stretch>
          <a:fillRect/>
        </a:stretch>
      </xdr:blipFill>
      <xdr:spPr>
        <a:xfrm>
          <a:off x="153035" y="454458070"/>
          <a:ext cx="1828800" cy="1857375"/>
        </a:xfrm>
        <a:prstGeom prst="rect">
          <a:avLst/>
        </a:prstGeom>
        <a:noFill/>
        <a:ln w="9525">
          <a:noFill/>
        </a:ln>
      </xdr:spPr>
    </xdr:pic>
    <xdr:clientData/>
  </xdr:twoCellAnchor>
  <xdr:twoCellAnchor editAs="oneCell">
    <xdr:from>
      <xdr:col>0</xdr:col>
      <xdr:colOff>495935</xdr:colOff>
      <xdr:row>779</xdr:row>
      <xdr:rowOff>50800</xdr:rowOff>
    </xdr:from>
    <xdr:to>
      <xdr:col>0</xdr:col>
      <xdr:colOff>1773555</xdr:colOff>
      <xdr:row>779</xdr:row>
      <xdr:rowOff>1442085</xdr:rowOff>
    </xdr:to>
    <xdr:pic>
      <xdr:nvPicPr>
        <xdr:cNvPr id="440" name="图片 439">
          <a:extLst>
            <a:ext uri="{FF2B5EF4-FFF2-40B4-BE49-F238E27FC236}">
              <a16:creationId xmlns:a16="http://schemas.microsoft.com/office/drawing/2014/main" id="{00000000-0008-0000-8800-0000B8010000}"/>
            </a:ext>
          </a:extLst>
        </xdr:cNvPr>
        <xdr:cNvPicPr>
          <a:picLocks noChangeAspect="1"/>
        </xdr:cNvPicPr>
      </xdr:nvPicPr>
      <xdr:blipFill>
        <a:blip xmlns:r="http://schemas.openxmlformats.org/officeDocument/2006/relationships" r:embed="rId614"/>
        <a:stretch>
          <a:fillRect/>
        </a:stretch>
      </xdr:blipFill>
      <xdr:spPr>
        <a:xfrm>
          <a:off x="495935" y="1411085570"/>
          <a:ext cx="1277620" cy="1391285"/>
        </a:xfrm>
        <a:prstGeom prst="rect">
          <a:avLst/>
        </a:prstGeom>
        <a:noFill/>
        <a:ln w="9525">
          <a:noFill/>
        </a:ln>
      </xdr:spPr>
    </xdr:pic>
    <xdr:clientData/>
  </xdr:twoCellAnchor>
  <xdr:twoCellAnchor editAs="oneCell">
    <xdr:from>
      <xdr:col>0</xdr:col>
      <xdr:colOff>523875</xdr:colOff>
      <xdr:row>780</xdr:row>
      <xdr:rowOff>60325</xdr:rowOff>
    </xdr:from>
    <xdr:to>
      <xdr:col>0</xdr:col>
      <xdr:colOff>1805305</xdr:colOff>
      <xdr:row>780</xdr:row>
      <xdr:rowOff>1577975</xdr:rowOff>
    </xdr:to>
    <xdr:pic>
      <xdr:nvPicPr>
        <xdr:cNvPr id="1349" name="图片 1348">
          <a:extLst>
            <a:ext uri="{FF2B5EF4-FFF2-40B4-BE49-F238E27FC236}">
              <a16:creationId xmlns:a16="http://schemas.microsoft.com/office/drawing/2014/main" id="{00000000-0008-0000-8800-000045050000}"/>
            </a:ext>
          </a:extLst>
        </xdr:cNvPr>
        <xdr:cNvPicPr>
          <a:picLocks noChangeAspect="1"/>
        </xdr:cNvPicPr>
      </xdr:nvPicPr>
      <xdr:blipFill>
        <a:blip xmlns:r="http://schemas.openxmlformats.org/officeDocument/2006/relationships" r:embed="rId615"/>
        <a:stretch>
          <a:fillRect/>
        </a:stretch>
      </xdr:blipFill>
      <xdr:spPr>
        <a:xfrm>
          <a:off x="523875" y="1412619095"/>
          <a:ext cx="1281430" cy="1517650"/>
        </a:xfrm>
        <a:prstGeom prst="rect">
          <a:avLst/>
        </a:prstGeom>
        <a:noFill/>
        <a:ln w="9525">
          <a:noFill/>
        </a:ln>
      </xdr:spPr>
    </xdr:pic>
    <xdr:clientData/>
  </xdr:twoCellAnchor>
  <xdr:twoCellAnchor editAs="oneCell">
    <xdr:from>
      <xdr:col>0</xdr:col>
      <xdr:colOff>396875</xdr:colOff>
      <xdr:row>781</xdr:row>
      <xdr:rowOff>76200</xdr:rowOff>
    </xdr:from>
    <xdr:to>
      <xdr:col>0</xdr:col>
      <xdr:colOff>1641475</xdr:colOff>
      <xdr:row>781</xdr:row>
      <xdr:rowOff>1468120</xdr:rowOff>
    </xdr:to>
    <xdr:pic>
      <xdr:nvPicPr>
        <xdr:cNvPr id="1350" name="图片 1349">
          <a:extLst>
            <a:ext uri="{FF2B5EF4-FFF2-40B4-BE49-F238E27FC236}">
              <a16:creationId xmlns:a16="http://schemas.microsoft.com/office/drawing/2014/main" id="{00000000-0008-0000-8800-000046050000}"/>
            </a:ext>
          </a:extLst>
        </xdr:cNvPr>
        <xdr:cNvPicPr>
          <a:picLocks noChangeAspect="1"/>
        </xdr:cNvPicPr>
      </xdr:nvPicPr>
      <xdr:blipFill>
        <a:blip xmlns:r="http://schemas.openxmlformats.org/officeDocument/2006/relationships" r:embed="rId616"/>
        <a:stretch>
          <a:fillRect/>
        </a:stretch>
      </xdr:blipFill>
      <xdr:spPr>
        <a:xfrm>
          <a:off x="396875" y="1414222470"/>
          <a:ext cx="1244600" cy="1391920"/>
        </a:xfrm>
        <a:prstGeom prst="rect">
          <a:avLst/>
        </a:prstGeom>
        <a:noFill/>
        <a:ln w="9525">
          <a:noFill/>
        </a:ln>
      </xdr:spPr>
    </xdr:pic>
    <xdr:clientData/>
  </xdr:twoCellAnchor>
  <xdr:twoCellAnchor editAs="oneCell">
    <xdr:from>
      <xdr:col>0</xdr:col>
      <xdr:colOff>201930</xdr:colOff>
      <xdr:row>208</xdr:row>
      <xdr:rowOff>47625</xdr:rowOff>
    </xdr:from>
    <xdr:to>
      <xdr:col>0</xdr:col>
      <xdr:colOff>2042160</xdr:colOff>
      <xdr:row>208</xdr:row>
      <xdr:rowOff>1885950</xdr:rowOff>
    </xdr:to>
    <xdr:pic>
      <xdr:nvPicPr>
        <xdr:cNvPr id="435" name="图片 434">
          <a:extLst>
            <a:ext uri="{FF2B5EF4-FFF2-40B4-BE49-F238E27FC236}">
              <a16:creationId xmlns:a16="http://schemas.microsoft.com/office/drawing/2014/main" id="{00000000-0008-0000-8800-0000B3010000}"/>
            </a:ext>
          </a:extLst>
        </xdr:cNvPr>
        <xdr:cNvPicPr>
          <a:picLocks noChangeAspect="1"/>
        </xdr:cNvPicPr>
      </xdr:nvPicPr>
      <xdr:blipFill>
        <a:blip xmlns:r="http://schemas.openxmlformats.org/officeDocument/2006/relationships" r:embed="rId617"/>
        <a:stretch>
          <a:fillRect/>
        </a:stretch>
      </xdr:blipFill>
      <xdr:spPr>
        <a:xfrm>
          <a:off x="201930" y="311173495"/>
          <a:ext cx="1840230" cy="1838325"/>
        </a:xfrm>
        <a:prstGeom prst="rect">
          <a:avLst/>
        </a:prstGeom>
        <a:noFill/>
        <a:ln w="9525">
          <a:noFill/>
        </a:ln>
      </xdr:spPr>
    </xdr:pic>
    <xdr:clientData/>
  </xdr:twoCellAnchor>
  <xdr:twoCellAnchor editAs="oneCell">
    <xdr:from>
      <xdr:col>0</xdr:col>
      <xdr:colOff>104775</xdr:colOff>
      <xdr:row>3</xdr:row>
      <xdr:rowOff>114300</xdr:rowOff>
    </xdr:from>
    <xdr:to>
      <xdr:col>0</xdr:col>
      <xdr:colOff>2221865</xdr:colOff>
      <xdr:row>3</xdr:row>
      <xdr:rowOff>1132840</xdr:rowOff>
    </xdr:to>
    <xdr:pic>
      <xdr:nvPicPr>
        <xdr:cNvPr id="808" name="图片 807">
          <a:extLst>
            <a:ext uri="{FF2B5EF4-FFF2-40B4-BE49-F238E27FC236}">
              <a16:creationId xmlns:a16="http://schemas.microsoft.com/office/drawing/2014/main" id="{00000000-0008-0000-8800-000028030000}"/>
            </a:ext>
          </a:extLst>
        </xdr:cNvPr>
        <xdr:cNvPicPr>
          <a:picLocks noChangeAspect="1"/>
        </xdr:cNvPicPr>
      </xdr:nvPicPr>
      <xdr:blipFill>
        <a:blip xmlns:r="http://schemas.openxmlformats.org/officeDocument/2006/relationships" r:embed="rId618"/>
        <a:stretch>
          <a:fillRect/>
        </a:stretch>
      </xdr:blipFill>
      <xdr:spPr>
        <a:xfrm>
          <a:off x="104775" y="2579370"/>
          <a:ext cx="2117090" cy="1018540"/>
        </a:xfrm>
        <a:prstGeom prst="rect">
          <a:avLst/>
        </a:prstGeom>
        <a:noFill/>
        <a:ln w="9525">
          <a:noFill/>
        </a:ln>
      </xdr:spPr>
    </xdr:pic>
    <xdr:clientData/>
  </xdr:twoCellAnchor>
  <xdr:twoCellAnchor editAs="oneCell">
    <xdr:from>
      <xdr:col>0</xdr:col>
      <xdr:colOff>9525</xdr:colOff>
      <xdr:row>4</xdr:row>
      <xdr:rowOff>104775</xdr:rowOff>
    </xdr:from>
    <xdr:to>
      <xdr:col>0</xdr:col>
      <xdr:colOff>2193290</xdr:colOff>
      <xdr:row>4</xdr:row>
      <xdr:rowOff>1190625</xdr:rowOff>
    </xdr:to>
    <xdr:pic>
      <xdr:nvPicPr>
        <xdr:cNvPr id="811" name="图片 810">
          <a:extLst>
            <a:ext uri="{FF2B5EF4-FFF2-40B4-BE49-F238E27FC236}">
              <a16:creationId xmlns:a16="http://schemas.microsoft.com/office/drawing/2014/main" id="{00000000-0008-0000-8800-00002B030000}"/>
            </a:ext>
          </a:extLst>
        </xdr:cNvPr>
        <xdr:cNvPicPr>
          <a:picLocks noChangeAspect="1"/>
        </xdr:cNvPicPr>
      </xdr:nvPicPr>
      <xdr:blipFill>
        <a:blip xmlns:r="http://schemas.openxmlformats.org/officeDocument/2006/relationships" r:embed="rId619"/>
        <a:stretch>
          <a:fillRect/>
        </a:stretch>
      </xdr:blipFill>
      <xdr:spPr>
        <a:xfrm>
          <a:off x="9525" y="3916045"/>
          <a:ext cx="2183765" cy="1085850"/>
        </a:xfrm>
        <a:prstGeom prst="rect">
          <a:avLst/>
        </a:prstGeom>
        <a:noFill/>
        <a:ln w="9525">
          <a:noFill/>
        </a:ln>
      </xdr:spPr>
    </xdr:pic>
    <xdr:clientData/>
  </xdr:twoCellAnchor>
  <xdr:twoCellAnchor editAs="oneCell">
    <xdr:from>
      <xdr:col>0</xdr:col>
      <xdr:colOff>9525</xdr:colOff>
      <xdr:row>5</xdr:row>
      <xdr:rowOff>139700</xdr:rowOff>
    </xdr:from>
    <xdr:to>
      <xdr:col>0</xdr:col>
      <xdr:colOff>2202815</xdr:colOff>
      <xdr:row>5</xdr:row>
      <xdr:rowOff>1210945</xdr:rowOff>
    </xdr:to>
    <xdr:pic>
      <xdr:nvPicPr>
        <xdr:cNvPr id="1353" name="图片 1352">
          <a:extLst>
            <a:ext uri="{FF2B5EF4-FFF2-40B4-BE49-F238E27FC236}">
              <a16:creationId xmlns:a16="http://schemas.microsoft.com/office/drawing/2014/main" id="{00000000-0008-0000-8800-000049050000}"/>
            </a:ext>
          </a:extLst>
        </xdr:cNvPr>
        <xdr:cNvPicPr>
          <a:picLocks noChangeAspect="1"/>
        </xdr:cNvPicPr>
      </xdr:nvPicPr>
      <xdr:blipFill>
        <a:blip xmlns:r="http://schemas.openxmlformats.org/officeDocument/2006/relationships" r:embed="rId620"/>
        <a:stretch>
          <a:fillRect/>
        </a:stretch>
      </xdr:blipFill>
      <xdr:spPr>
        <a:xfrm>
          <a:off x="9525" y="5297170"/>
          <a:ext cx="2193290" cy="1071245"/>
        </a:xfrm>
        <a:prstGeom prst="rect">
          <a:avLst/>
        </a:prstGeom>
        <a:noFill/>
        <a:ln w="9525">
          <a:noFill/>
        </a:ln>
      </xdr:spPr>
    </xdr:pic>
    <xdr:clientData/>
  </xdr:twoCellAnchor>
  <xdr:twoCellAnchor editAs="oneCell">
    <xdr:from>
      <xdr:col>0</xdr:col>
      <xdr:colOff>22225</xdr:colOff>
      <xdr:row>209</xdr:row>
      <xdr:rowOff>107950</xdr:rowOff>
    </xdr:from>
    <xdr:to>
      <xdr:col>0</xdr:col>
      <xdr:colOff>2226945</xdr:colOff>
      <xdr:row>209</xdr:row>
      <xdr:rowOff>1200150</xdr:rowOff>
    </xdr:to>
    <xdr:pic>
      <xdr:nvPicPr>
        <xdr:cNvPr id="1358" name="图片 1357">
          <a:extLst>
            <a:ext uri="{FF2B5EF4-FFF2-40B4-BE49-F238E27FC236}">
              <a16:creationId xmlns:a16="http://schemas.microsoft.com/office/drawing/2014/main" id="{00000000-0008-0000-8800-00004E050000}"/>
            </a:ext>
          </a:extLst>
        </xdr:cNvPr>
        <xdr:cNvPicPr>
          <a:picLocks noChangeAspect="1"/>
        </xdr:cNvPicPr>
      </xdr:nvPicPr>
      <xdr:blipFill>
        <a:blip xmlns:r="http://schemas.openxmlformats.org/officeDocument/2006/relationships" r:embed="rId621"/>
        <a:stretch>
          <a:fillRect/>
        </a:stretch>
      </xdr:blipFill>
      <xdr:spPr>
        <a:xfrm>
          <a:off x="22225" y="313138820"/>
          <a:ext cx="2204720" cy="1092200"/>
        </a:xfrm>
        <a:prstGeom prst="rect">
          <a:avLst/>
        </a:prstGeom>
        <a:noFill/>
        <a:ln w="9525">
          <a:noFill/>
        </a:ln>
      </xdr:spPr>
    </xdr:pic>
    <xdr:clientData/>
  </xdr:twoCellAnchor>
  <xdr:twoCellAnchor editAs="oneCell">
    <xdr:from>
      <xdr:col>0</xdr:col>
      <xdr:colOff>22225</xdr:colOff>
      <xdr:row>210</xdr:row>
      <xdr:rowOff>114300</xdr:rowOff>
    </xdr:from>
    <xdr:to>
      <xdr:col>0</xdr:col>
      <xdr:colOff>2228850</xdr:colOff>
      <xdr:row>210</xdr:row>
      <xdr:rowOff>1193800</xdr:rowOff>
    </xdr:to>
    <xdr:pic>
      <xdr:nvPicPr>
        <xdr:cNvPr id="1364" name="图片 1363">
          <a:extLst>
            <a:ext uri="{FF2B5EF4-FFF2-40B4-BE49-F238E27FC236}">
              <a16:creationId xmlns:a16="http://schemas.microsoft.com/office/drawing/2014/main" id="{00000000-0008-0000-8800-000054050000}"/>
            </a:ext>
          </a:extLst>
        </xdr:cNvPr>
        <xdr:cNvPicPr>
          <a:picLocks noChangeAspect="1"/>
        </xdr:cNvPicPr>
      </xdr:nvPicPr>
      <xdr:blipFill>
        <a:blip xmlns:r="http://schemas.openxmlformats.org/officeDocument/2006/relationships" r:embed="rId622"/>
        <a:stretch>
          <a:fillRect/>
        </a:stretch>
      </xdr:blipFill>
      <xdr:spPr>
        <a:xfrm>
          <a:off x="22225" y="314491370"/>
          <a:ext cx="2206625" cy="1079500"/>
        </a:xfrm>
        <a:prstGeom prst="rect">
          <a:avLst/>
        </a:prstGeom>
        <a:noFill/>
        <a:ln w="9525">
          <a:noFill/>
        </a:ln>
      </xdr:spPr>
    </xdr:pic>
    <xdr:clientData/>
  </xdr:twoCellAnchor>
  <xdr:twoCellAnchor editAs="oneCell">
    <xdr:from>
      <xdr:col>0</xdr:col>
      <xdr:colOff>34925</xdr:colOff>
      <xdr:row>211</xdr:row>
      <xdr:rowOff>139700</xdr:rowOff>
    </xdr:from>
    <xdr:to>
      <xdr:col>0</xdr:col>
      <xdr:colOff>2237740</xdr:colOff>
      <xdr:row>211</xdr:row>
      <xdr:rowOff>1188085</xdr:rowOff>
    </xdr:to>
    <xdr:pic>
      <xdr:nvPicPr>
        <xdr:cNvPr id="1367" name="图片 1366">
          <a:extLst>
            <a:ext uri="{FF2B5EF4-FFF2-40B4-BE49-F238E27FC236}">
              <a16:creationId xmlns:a16="http://schemas.microsoft.com/office/drawing/2014/main" id="{00000000-0008-0000-8800-000057050000}"/>
            </a:ext>
          </a:extLst>
        </xdr:cNvPr>
        <xdr:cNvPicPr>
          <a:picLocks noChangeAspect="1"/>
        </xdr:cNvPicPr>
      </xdr:nvPicPr>
      <xdr:blipFill>
        <a:blip xmlns:r="http://schemas.openxmlformats.org/officeDocument/2006/relationships" r:embed="rId623"/>
        <a:stretch>
          <a:fillRect/>
        </a:stretch>
      </xdr:blipFill>
      <xdr:spPr>
        <a:xfrm>
          <a:off x="34925" y="315862970"/>
          <a:ext cx="2202815" cy="1048385"/>
        </a:xfrm>
        <a:prstGeom prst="rect">
          <a:avLst/>
        </a:prstGeom>
        <a:noFill/>
        <a:ln w="9525">
          <a:noFill/>
        </a:ln>
      </xdr:spPr>
    </xdr:pic>
    <xdr:clientData/>
  </xdr:twoCellAnchor>
  <xdr:twoCellAnchor editAs="oneCell">
    <xdr:from>
      <xdr:col>0</xdr:col>
      <xdr:colOff>66675</xdr:colOff>
      <xdr:row>423</xdr:row>
      <xdr:rowOff>73025</xdr:rowOff>
    </xdr:from>
    <xdr:to>
      <xdr:col>0</xdr:col>
      <xdr:colOff>2219960</xdr:colOff>
      <xdr:row>423</xdr:row>
      <xdr:rowOff>1797685</xdr:rowOff>
    </xdr:to>
    <xdr:pic>
      <xdr:nvPicPr>
        <xdr:cNvPr id="309" name="图片 308">
          <a:extLst>
            <a:ext uri="{FF2B5EF4-FFF2-40B4-BE49-F238E27FC236}">
              <a16:creationId xmlns:a16="http://schemas.microsoft.com/office/drawing/2014/main" id="{00000000-0008-0000-8800-000035010000}"/>
            </a:ext>
          </a:extLst>
        </xdr:cNvPr>
        <xdr:cNvPicPr>
          <a:picLocks noChangeAspect="1"/>
        </xdr:cNvPicPr>
      </xdr:nvPicPr>
      <xdr:blipFill>
        <a:blip xmlns:r="http://schemas.openxmlformats.org/officeDocument/2006/relationships" r:embed="rId624"/>
        <a:stretch>
          <a:fillRect/>
        </a:stretch>
      </xdr:blipFill>
      <xdr:spPr>
        <a:xfrm>
          <a:off x="66675" y="699806195"/>
          <a:ext cx="2153285" cy="1724660"/>
        </a:xfrm>
        <a:prstGeom prst="rect">
          <a:avLst/>
        </a:prstGeom>
        <a:noFill/>
        <a:ln w="9525">
          <a:noFill/>
        </a:ln>
      </xdr:spPr>
    </xdr:pic>
    <xdr:clientData/>
  </xdr:twoCellAnchor>
  <xdr:twoCellAnchor editAs="oneCell">
    <xdr:from>
      <xdr:col>0</xdr:col>
      <xdr:colOff>60325</xdr:colOff>
      <xdr:row>424</xdr:row>
      <xdr:rowOff>38100</xdr:rowOff>
    </xdr:from>
    <xdr:to>
      <xdr:col>0</xdr:col>
      <xdr:colOff>2193925</xdr:colOff>
      <xdr:row>424</xdr:row>
      <xdr:rowOff>1807845</xdr:rowOff>
    </xdr:to>
    <xdr:pic>
      <xdr:nvPicPr>
        <xdr:cNvPr id="310" name="图片 309">
          <a:extLst>
            <a:ext uri="{FF2B5EF4-FFF2-40B4-BE49-F238E27FC236}">
              <a16:creationId xmlns:a16="http://schemas.microsoft.com/office/drawing/2014/main" id="{00000000-0008-0000-8800-000036010000}"/>
            </a:ext>
          </a:extLst>
        </xdr:cNvPr>
        <xdr:cNvPicPr>
          <a:picLocks noChangeAspect="1"/>
        </xdr:cNvPicPr>
      </xdr:nvPicPr>
      <xdr:blipFill>
        <a:blip xmlns:r="http://schemas.openxmlformats.org/officeDocument/2006/relationships" r:embed="rId625"/>
        <a:stretch>
          <a:fillRect/>
        </a:stretch>
      </xdr:blipFill>
      <xdr:spPr>
        <a:xfrm>
          <a:off x="60325" y="701790570"/>
          <a:ext cx="2133600" cy="1769745"/>
        </a:xfrm>
        <a:prstGeom prst="rect">
          <a:avLst/>
        </a:prstGeom>
        <a:noFill/>
        <a:ln w="9525">
          <a:noFill/>
        </a:ln>
      </xdr:spPr>
    </xdr:pic>
    <xdr:clientData/>
  </xdr:twoCellAnchor>
  <xdr:twoCellAnchor editAs="oneCell">
    <xdr:from>
      <xdr:col>0</xdr:col>
      <xdr:colOff>60325</xdr:colOff>
      <xdr:row>425</xdr:row>
      <xdr:rowOff>50800</xdr:rowOff>
    </xdr:from>
    <xdr:to>
      <xdr:col>0</xdr:col>
      <xdr:colOff>2182495</xdr:colOff>
      <xdr:row>425</xdr:row>
      <xdr:rowOff>1717675</xdr:rowOff>
    </xdr:to>
    <xdr:pic>
      <xdr:nvPicPr>
        <xdr:cNvPr id="311" name="图片 310">
          <a:extLst>
            <a:ext uri="{FF2B5EF4-FFF2-40B4-BE49-F238E27FC236}">
              <a16:creationId xmlns:a16="http://schemas.microsoft.com/office/drawing/2014/main" id="{00000000-0008-0000-8800-000037010000}"/>
            </a:ext>
          </a:extLst>
        </xdr:cNvPr>
        <xdr:cNvPicPr>
          <a:picLocks noChangeAspect="1"/>
        </xdr:cNvPicPr>
      </xdr:nvPicPr>
      <xdr:blipFill>
        <a:blip xmlns:r="http://schemas.openxmlformats.org/officeDocument/2006/relationships" r:embed="rId626"/>
        <a:stretch>
          <a:fillRect/>
        </a:stretch>
      </xdr:blipFill>
      <xdr:spPr>
        <a:xfrm>
          <a:off x="60325" y="703670170"/>
          <a:ext cx="2122170" cy="1666875"/>
        </a:xfrm>
        <a:prstGeom prst="rect">
          <a:avLst/>
        </a:prstGeom>
        <a:noFill/>
        <a:ln w="9525">
          <a:noFill/>
        </a:ln>
      </xdr:spPr>
    </xdr:pic>
    <xdr:clientData/>
  </xdr:twoCellAnchor>
  <xdr:twoCellAnchor editAs="oneCell">
    <xdr:from>
      <xdr:col>0</xdr:col>
      <xdr:colOff>1270</xdr:colOff>
      <xdr:row>178</xdr:row>
      <xdr:rowOff>203200</xdr:rowOff>
    </xdr:from>
    <xdr:to>
      <xdr:col>0</xdr:col>
      <xdr:colOff>2229485</xdr:colOff>
      <xdr:row>178</xdr:row>
      <xdr:rowOff>1009650</xdr:rowOff>
    </xdr:to>
    <xdr:pic>
      <xdr:nvPicPr>
        <xdr:cNvPr id="87" name="图片 86">
          <a:extLst>
            <a:ext uri="{FF2B5EF4-FFF2-40B4-BE49-F238E27FC236}">
              <a16:creationId xmlns:a16="http://schemas.microsoft.com/office/drawing/2014/main" id="{00000000-0008-0000-8800-000057000000}"/>
            </a:ext>
          </a:extLst>
        </xdr:cNvPr>
        <xdr:cNvPicPr>
          <a:picLocks noChangeAspect="1"/>
        </xdr:cNvPicPr>
      </xdr:nvPicPr>
      <xdr:blipFill>
        <a:blip xmlns:r="http://schemas.openxmlformats.org/officeDocument/2006/relationships" r:embed="rId627"/>
        <a:stretch>
          <a:fillRect/>
        </a:stretch>
      </xdr:blipFill>
      <xdr:spPr>
        <a:xfrm>
          <a:off x="1270" y="267323570"/>
          <a:ext cx="2228215" cy="806450"/>
        </a:xfrm>
        <a:prstGeom prst="rect">
          <a:avLst/>
        </a:prstGeom>
        <a:noFill/>
        <a:ln w="9525">
          <a:noFill/>
        </a:ln>
      </xdr:spPr>
    </xdr:pic>
    <xdr:clientData/>
  </xdr:twoCellAnchor>
  <xdr:twoCellAnchor editAs="oneCell">
    <xdr:from>
      <xdr:col>0</xdr:col>
      <xdr:colOff>635</xdr:colOff>
      <xdr:row>179</xdr:row>
      <xdr:rowOff>117475</xdr:rowOff>
    </xdr:from>
    <xdr:to>
      <xdr:col>0</xdr:col>
      <xdr:colOff>2210435</xdr:colOff>
      <xdr:row>179</xdr:row>
      <xdr:rowOff>898525</xdr:rowOff>
    </xdr:to>
    <xdr:pic>
      <xdr:nvPicPr>
        <xdr:cNvPr id="89" name="图片 88">
          <a:extLst>
            <a:ext uri="{FF2B5EF4-FFF2-40B4-BE49-F238E27FC236}">
              <a16:creationId xmlns:a16="http://schemas.microsoft.com/office/drawing/2014/main" id="{00000000-0008-0000-8800-000059000000}"/>
            </a:ext>
          </a:extLst>
        </xdr:cNvPr>
        <xdr:cNvPicPr>
          <a:picLocks noChangeAspect="1"/>
        </xdr:cNvPicPr>
      </xdr:nvPicPr>
      <xdr:blipFill>
        <a:blip xmlns:r="http://schemas.openxmlformats.org/officeDocument/2006/relationships" r:embed="rId628"/>
        <a:stretch>
          <a:fillRect/>
        </a:stretch>
      </xdr:blipFill>
      <xdr:spPr>
        <a:xfrm>
          <a:off x="635" y="268457045"/>
          <a:ext cx="2209800" cy="781050"/>
        </a:xfrm>
        <a:prstGeom prst="rect">
          <a:avLst/>
        </a:prstGeom>
        <a:noFill/>
        <a:ln w="9525">
          <a:noFill/>
        </a:ln>
      </xdr:spPr>
    </xdr:pic>
    <xdr:clientData/>
  </xdr:twoCellAnchor>
  <xdr:twoCellAnchor editAs="oneCell">
    <xdr:from>
      <xdr:col>0</xdr:col>
      <xdr:colOff>38735</xdr:colOff>
      <xdr:row>8</xdr:row>
      <xdr:rowOff>82550</xdr:rowOff>
    </xdr:from>
    <xdr:to>
      <xdr:col>0</xdr:col>
      <xdr:colOff>2220595</xdr:colOff>
      <xdr:row>8</xdr:row>
      <xdr:rowOff>1216660</xdr:rowOff>
    </xdr:to>
    <xdr:pic>
      <xdr:nvPicPr>
        <xdr:cNvPr id="88" name="图片 87">
          <a:extLst>
            <a:ext uri="{FF2B5EF4-FFF2-40B4-BE49-F238E27FC236}">
              <a16:creationId xmlns:a16="http://schemas.microsoft.com/office/drawing/2014/main" id="{00000000-0008-0000-8800-000058000000}"/>
            </a:ext>
          </a:extLst>
        </xdr:cNvPr>
        <xdr:cNvPicPr>
          <a:picLocks noChangeAspect="1"/>
        </xdr:cNvPicPr>
      </xdr:nvPicPr>
      <xdr:blipFill>
        <a:blip xmlns:r="http://schemas.openxmlformats.org/officeDocument/2006/relationships" r:embed="rId629"/>
        <a:stretch>
          <a:fillRect/>
        </a:stretch>
      </xdr:blipFill>
      <xdr:spPr>
        <a:xfrm>
          <a:off x="38735" y="9278620"/>
          <a:ext cx="2181860" cy="1134110"/>
        </a:xfrm>
        <a:prstGeom prst="rect">
          <a:avLst/>
        </a:prstGeom>
        <a:noFill/>
        <a:ln w="9525">
          <a:noFill/>
        </a:ln>
      </xdr:spPr>
    </xdr:pic>
    <xdr:clientData/>
  </xdr:twoCellAnchor>
  <xdr:twoCellAnchor editAs="oneCell">
    <xdr:from>
      <xdr:col>0</xdr:col>
      <xdr:colOff>50800</xdr:colOff>
      <xdr:row>9</xdr:row>
      <xdr:rowOff>104775</xdr:rowOff>
    </xdr:from>
    <xdr:to>
      <xdr:col>0</xdr:col>
      <xdr:colOff>2186940</xdr:colOff>
      <xdr:row>9</xdr:row>
      <xdr:rowOff>1142365</xdr:rowOff>
    </xdr:to>
    <xdr:pic>
      <xdr:nvPicPr>
        <xdr:cNvPr id="91" name="图片 90">
          <a:extLst>
            <a:ext uri="{FF2B5EF4-FFF2-40B4-BE49-F238E27FC236}">
              <a16:creationId xmlns:a16="http://schemas.microsoft.com/office/drawing/2014/main" id="{00000000-0008-0000-8800-00005B000000}"/>
            </a:ext>
          </a:extLst>
        </xdr:cNvPr>
        <xdr:cNvPicPr>
          <a:picLocks noChangeAspect="1"/>
        </xdr:cNvPicPr>
      </xdr:nvPicPr>
      <xdr:blipFill>
        <a:blip xmlns:r="http://schemas.openxmlformats.org/officeDocument/2006/relationships" r:embed="rId630"/>
        <a:stretch>
          <a:fillRect/>
        </a:stretch>
      </xdr:blipFill>
      <xdr:spPr>
        <a:xfrm>
          <a:off x="50800" y="10697845"/>
          <a:ext cx="2136140" cy="1037590"/>
        </a:xfrm>
        <a:prstGeom prst="rect">
          <a:avLst/>
        </a:prstGeom>
        <a:noFill/>
        <a:ln w="9525">
          <a:noFill/>
        </a:ln>
      </xdr:spPr>
    </xdr:pic>
    <xdr:clientData/>
  </xdr:twoCellAnchor>
  <xdr:twoCellAnchor editAs="oneCell">
    <xdr:from>
      <xdr:col>0</xdr:col>
      <xdr:colOff>12700</xdr:colOff>
      <xdr:row>189</xdr:row>
      <xdr:rowOff>193675</xdr:rowOff>
    </xdr:from>
    <xdr:to>
      <xdr:col>0</xdr:col>
      <xdr:colOff>2227580</xdr:colOff>
      <xdr:row>189</xdr:row>
      <xdr:rowOff>1155700</xdr:rowOff>
    </xdr:to>
    <xdr:pic>
      <xdr:nvPicPr>
        <xdr:cNvPr id="1342" name="图片 1341">
          <a:extLst>
            <a:ext uri="{FF2B5EF4-FFF2-40B4-BE49-F238E27FC236}">
              <a16:creationId xmlns:a16="http://schemas.microsoft.com/office/drawing/2014/main" id="{00000000-0008-0000-8800-00003E050000}"/>
            </a:ext>
          </a:extLst>
        </xdr:cNvPr>
        <xdr:cNvPicPr>
          <a:picLocks noChangeAspect="1"/>
        </xdr:cNvPicPr>
      </xdr:nvPicPr>
      <xdr:blipFill>
        <a:blip xmlns:r="http://schemas.openxmlformats.org/officeDocument/2006/relationships" r:embed="rId631"/>
        <a:stretch>
          <a:fillRect/>
        </a:stretch>
      </xdr:blipFill>
      <xdr:spPr>
        <a:xfrm>
          <a:off x="12700" y="282884245"/>
          <a:ext cx="2214880" cy="962025"/>
        </a:xfrm>
        <a:prstGeom prst="rect">
          <a:avLst/>
        </a:prstGeom>
        <a:noFill/>
        <a:ln w="9525">
          <a:noFill/>
        </a:ln>
      </xdr:spPr>
    </xdr:pic>
    <xdr:clientData/>
  </xdr:twoCellAnchor>
  <xdr:twoCellAnchor editAs="oneCell">
    <xdr:from>
      <xdr:col>0</xdr:col>
      <xdr:colOff>38100</xdr:colOff>
      <xdr:row>190</xdr:row>
      <xdr:rowOff>238125</xdr:rowOff>
    </xdr:from>
    <xdr:to>
      <xdr:col>0</xdr:col>
      <xdr:colOff>2226310</xdr:colOff>
      <xdr:row>190</xdr:row>
      <xdr:rowOff>1168400</xdr:rowOff>
    </xdr:to>
    <xdr:pic>
      <xdr:nvPicPr>
        <xdr:cNvPr id="3" name="图片 2">
          <a:extLst>
            <a:ext uri="{FF2B5EF4-FFF2-40B4-BE49-F238E27FC236}">
              <a16:creationId xmlns:a16="http://schemas.microsoft.com/office/drawing/2014/main" id="{00000000-0008-0000-8800-000003000000}"/>
            </a:ext>
          </a:extLst>
        </xdr:cNvPr>
        <xdr:cNvPicPr>
          <a:picLocks noChangeAspect="1"/>
        </xdr:cNvPicPr>
      </xdr:nvPicPr>
      <xdr:blipFill>
        <a:blip xmlns:r="http://schemas.openxmlformats.org/officeDocument/2006/relationships" r:embed="rId632"/>
        <a:stretch>
          <a:fillRect/>
        </a:stretch>
      </xdr:blipFill>
      <xdr:spPr>
        <a:xfrm>
          <a:off x="38100" y="284325695"/>
          <a:ext cx="2188210" cy="930275"/>
        </a:xfrm>
        <a:prstGeom prst="rect">
          <a:avLst/>
        </a:prstGeom>
        <a:noFill/>
        <a:ln w="9525">
          <a:noFill/>
        </a:ln>
      </xdr:spPr>
    </xdr:pic>
    <xdr:clientData/>
  </xdr:twoCellAnchor>
  <xdr:twoCellAnchor editAs="oneCell">
    <xdr:from>
      <xdr:col>0</xdr:col>
      <xdr:colOff>12700</xdr:colOff>
      <xdr:row>191</xdr:row>
      <xdr:rowOff>193675</xdr:rowOff>
    </xdr:from>
    <xdr:to>
      <xdr:col>0</xdr:col>
      <xdr:colOff>2227580</xdr:colOff>
      <xdr:row>191</xdr:row>
      <xdr:rowOff>1155700</xdr:rowOff>
    </xdr:to>
    <xdr:pic>
      <xdr:nvPicPr>
        <xdr:cNvPr id="5" name="图片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631"/>
        <a:stretch>
          <a:fillRect/>
        </a:stretch>
      </xdr:blipFill>
      <xdr:spPr>
        <a:xfrm>
          <a:off x="12700" y="285678245"/>
          <a:ext cx="2214880" cy="962025"/>
        </a:xfrm>
        <a:prstGeom prst="rect">
          <a:avLst/>
        </a:prstGeom>
        <a:noFill/>
        <a:ln w="9525">
          <a:noFill/>
        </a:ln>
      </xdr:spPr>
    </xdr:pic>
    <xdr:clientData/>
  </xdr:twoCellAnchor>
  <xdr:twoCellAnchor editAs="oneCell">
    <xdr:from>
      <xdr:col>0</xdr:col>
      <xdr:colOff>51435</xdr:colOff>
      <xdr:row>270</xdr:row>
      <xdr:rowOff>76200</xdr:rowOff>
    </xdr:from>
    <xdr:to>
      <xdr:col>0</xdr:col>
      <xdr:colOff>2224405</xdr:colOff>
      <xdr:row>270</xdr:row>
      <xdr:rowOff>962660</xdr:rowOff>
    </xdr:to>
    <xdr:pic>
      <xdr:nvPicPr>
        <xdr:cNvPr id="4" name="图片 3">
          <a:extLst>
            <a:ext uri="{FF2B5EF4-FFF2-40B4-BE49-F238E27FC236}">
              <a16:creationId xmlns:a16="http://schemas.microsoft.com/office/drawing/2014/main" id="{00000000-0008-0000-8800-000004000000}"/>
            </a:ext>
          </a:extLst>
        </xdr:cNvPr>
        <xdr:cNvPicPr>
          <a:picLocks noChangeAspect="1"/>
        </xdr:cNvPicPr>
      </xdr:nvPicPr>
      <xdr:blipFill>
        <a:blip xmlns:r="http://schemas.openxmlformats.org/officeDocument/2006/relationships" r:embed="rId633"/>
        <a:stretch>
          <a:fillRect/>
        </a:stretch>
      </xdr:blipFill>
      <xdr:spPr>
        <a:xfrm>
          <a:off x="51435" y="409627070"/>
          <a:ext cx="2172970" cy="886460"/>
        </a:xfrm>
        <a:prstGeom prst="rect">
          <a:avLst/>
        </a:prstGeom>
        <a:noFill/>
        <a:ln w="9525">
          <a:noFill/>
        </a:ln>
      </xdr:spPr>
    </xdr:pic>
    <xdr:clientData/>
  </xdr:twoCellAnchor>
  <xdr:twoCellAnchor editAs="oneCell">
    <xdr:from>
      <xdr:col>0</xdr:col>
      <xdr:colOff>19050</xdr:colOff>
      <xdr:row>271</xdr:row>
      <xdr:rowOff>53975</xdr:rowOff>
    </xdr:from>
    <xdr:to>
      <xdr:col>0</xdr:col>
      <xdr:colOff>2211070</xdr:colOff>
      <xdr:row>271</xdr:row>
      <xdr:rowOff>954405</xdr:rowOff>
    </xdr:to>
    <xdr:pic>
      <xdr:nvPicPr>
        <xdr:cNvPr id="6" name="图片 5">
          <a:extLst>
            <a:ext uri="{FF2B5EF4-FFF2-40B4-BE49-F238E27FC236}">
              <a16:creationId xmlns:a16="http://schemas.microsoft.com/office/drawing/2014/main" id="{00000000-0008-0000-8800-000006000000}"/>
            </a:ext>
          </a:extLst>
        </xdr:cNvPr>
        <xdr:cNvPicPr>
          <a:picLocks noChangeAspect="1"/>
        </xdr:cNvPicPr>
      </xdr:nvPicPr>
      <xdr:blipFill>
        <a:blip xmlns:r="http://schemas.openxmlformats.org/officeDocument/2006/relationships" r:embed="rId634"/>
        <a:stretch>
          <a:fillRect/>
        </a:stretch>
      </xdr:blipFill>
      <xdr:spPr>
        <a:xfrm>
          <a:off x="19050" y="410722445"/>
          <a:ext cx="2192020" cy="900430"/>
        </a:xfrm>
        <a:prstGeom prst="rect">
          <a:avLst/>
        </a:prstGeom>
        <a:noFill/>
        <a:ln w="9525">
          <a:noFill/>
        </a:ln>
      </xdr:spPr>
    </xdr:pic>
    <xdr:clientData/>
  </xdr:twoCellAnchor>
  <xdr:twoCellAnchor editAs="oneCell">
    <xdr:from>
      <xdr:col>0</xdr:col>
      <xdr:colOff>22225</xdr:colOff>
      <xdr:row>272</xdr:row>
      <xdr:rowOff>127000</xdr:rowOff>
    </xdr:from>
    <xdr:to>
      <xdr:col>0</xdr:col>
      <xdr:colOff>2222500</xdr:colOff>
      <xdr:row>272</xdr:row>
      <xdr:rowOff>923925</xdr:rowOff>
    </xdr:to>
    <xdr:pic>
      <xdr:nvPicPr>
        <xdr:cNvPr id="11" name="图片 10">
          <a:extLst>
            <a:ext uri="{FF2B5EF4-FFF2-40B4-BE49-F238E27FC236}">
              <a16:creationId xmlns:a16="http://schemas.microsoft.com/office/drawing/2014/main" id="{00000000-0008-0000-8800-00000B000000}"/>
            </a:ext>
          </a:extLst>
        </xdr:cNvPr>
        <xdr:cNvPicPr>
          <a:picLocks noChangeAspect="1"/>
        </xdr:cNvPicPr>
      </xdr:nvPicPr>
      <xdr:blipFill>
        <a:blip xmlns:r="http://schemas.openxmlformats.org/officeDocument/2006/relationships" r:embed="rId635"/>
        <a:stretch>
          <a:fillRect/>
        </a:stretch>
      </xdr:blipFill>
      <xdr:spPr>
        <a:xfrm>
          <a:off x="22225" y="411836870"/>
          <a:ext cx="2200275" cy="796925"/>
        </a:xfrm>
        <a:prstGeom prst="rect">
          <a:avLst/>
        </a:prstGeom>
        <a:noFill/>
        <a:ln w="9525">
          <a:noFill/>
        </a:ln>
      </xdr:spPr>
    </xdr:pic>
    <xdr:clientData/>
  </xdr:twoCellAnchor>
  <xdr:twoCellAnchor editAs="oneCell">
    <xdr:from>
      <xdr:col>0</xdr:col>
      <xdr:colOff>47625</xdr:colOff>
      <xdr:row>273</xdr:row>
      <xdr:rowOff>88900</xdr:rowOff>
    </xdr:from>
    <xdr:to>
      <xdr:col>0</xdr:col>
      <xdr:colOff>2214245</xdr:colOff>
      <xdr:row>273</xdr:row>
      <xdr:rowOff>885825</xdr:rowOff>
    </xdr:to>
    <xdr:pic>
      <xdr:nvPicPr>
        <xdr:cNvPr id="12" name="图片 11">
          <a:extLst>
            <a:ext uri="{FF2B5EF4-FFF2-40B4-BE49-F238E27FC236}">
              <a16:creationId xmlns:a16="http://schemas.microsoft.com/office/drawing/2014/main" id="{00000000-0008-0000-8800-00000C000000}"/>
            </a:ext>
          </a:extLst>
        </xdr:cNvPr>
        <xdr:cNvPicPr>
          <a:picLocks noChangeAspect="1"/>
        </xdr:cNvPicPr>
      </xdr:nvPicPr>
      <xdr:blipFill>
        <a:blip xmlns:r="http://schemas.openxmlformats.org/officeDocument/2006/relationships" r:embed="rId636"/>
        <a:stretch>
          <a:fillRect/>
        </a:stretch>
      </xdr:blipFill>
      <xdr:spPr>
        <a:xfrm>
          <a:off x="47625" y="412916370"/>
          <a:ext cx="2166620" cy="796925"/>
        </a:xfrm>
        <a:prstGeom prst="rect">
          <a:avLst/>
        </a:prstGeom>
        <a:noFill/>
        <a:ln w="9525">
          <a:noFill/>
        </a:ln>
      </xdr:spPr>
    </xdr:pic>
    <xdr:clientData/>
  </xdr:twoCellAnchor>
  <xdr:twoCellAnchor editAs="oneCell">
    <xdr:from>
      <xdr:col>0</xdr:col>
      <xdr:colOff>48260</xdr:colOff>
      <xdr:row>192</xdr:row>
      <xdr:rowOff>222250</xdr:rowOff>
    </xdr:from>
    <xdr:to>
      <xdr:col>0</xdr:col>
      <xdr:colOff>2196465</xdr:colOff>
      <xdr:row>192</xdr:row>
      <xdr:rowOff>1092835</xdr:rowOff>
    </xdr:to>
    <xdr:pic>
      <xdr:nvPicPr>
        <xdr:cNvPr id="1343" name="图片 1342">
          <a:extLst>
            <a:ext uri="{FF2B5EF4-FFF2-40B4-BE49-F238E27FC236}">
              <a16:creationId xmlns:a16="http://schemas.microsoft.com/office/drawing/2014/main" id="{00000000-0008-0000-8800-00003F050000}"/>
            </a:ext>
          </a:extLst>
        </xdr:cNvPr>
        <xdr:cNvPicPr>
          <a:picLocks noChangeAspect="1"/>
        </xdr:cNvPicPr>
      </xdr:nvPicPr>
      <xdr:blipFill>
        <a:blip xmlns:r="http://schemas.openxmlformats.org/officeDocument/2006/relationships" r:embed="rId637"/>
        <a:stretch>
          <a:fillRect/>
        </a:stretch>
      </xdr:blipFill>
      <xdr:spPr>
        <a:xfrm>
          <a:off x="48260" y="287103820"/>
          <a:ext cx="2148205" cy="870585"/>
        </a:xfrm>
        <a:prstGeom prst="rect">
          <a:avLst/>
        </a:prstGeom>
        <a:noFill/>
        <a:ln w="9525">
          <a:noFill/>
        </a:ln>
      </xdr:spPr>
    </xdr:pic>
    <xdr:clientData/>
  </xdr:twoCellAnchor>
  <xdr:twoCellAnchor editAs="oneCell">
    <xdr:from>
      <xdr:col>0</xdr:col>
      <xdr:colOff>9525</xdr:colOff>
      <xdr:row>193</xdr:row>
      <xdr:rowOff>165100</xdr:rowOff>
    </xdr:from>
    <xdr:to>
      <xdr:col>0</xdr:col>
      <xdr:colOff>2231390</xdr:colOff>
      <xdr:row>193</xdr:row>
      <xdr:rowOff>1069975</xdr:rowOff>
    </xdr:to>
    <xdr:pic>
      <xdr:nvPicPr>
        <xdr:cNvPr id="1354" name="图片 1353">
          <a:extLst>
            <a:ext uri="{FF2B5EF4-FFF2-40B4-BE49-F238E27FC236}">
              <a16:creationId xmlns:a16="http://schemas.microsoft.com/office/drawing/2014/main" id="{00000000-0008-0000-8800-00004A050000}"/>
            </a:ext>
          </a:extLst>
        </xdr:cNvPr>
        <xdr:cNvPicPr>
          <a:picLocks noChangeAspect="1"/>
        </xdr:cNvPicPr>
      </xdr:nvPicPr>
      <xdr:blipFill>
        <a:blip xmlns:r="http://schemas.openxmlformats.org/officeDocument/2006/relationships" r:embed="rId638"/>
        <a:stretch>
          <a:fillRect/>
        </a:stretch>
      </xdr:blipFill>
      <xdr:spPr>
        <a:xfrm>
          <a:off x="9525" y="288342070"/>
          <a:ext cx="2221865" cy="904875"/>
        </a:xfrm>
        <a:prstGeom prst="rect">
          <a:avLst/>
        </a:prstGeom>
        <a:noFill/>
        <a:ln w="9525">
          <a:noFill/>
        </a:ln>
      </xdr:spPr>
    </xdr:pic>
    <xdr:clientData/>
  </xdr:twoCellAnchor>
  <xdr:twoCellAnchor editAs="oneCell">
    <xdr:from>
      <xdr:col>0</xdr:col>
      <xdr:colOff>38100</xdr:colOff>
      <xdr:row>194</xdr:row>
      <xdr:rowOff>152400</xdr:rowOff>
    </xdr:from>
    <xdr:to>
      <xdr:col>0</xdr:col>
      <xdr:colOff>2228215</xdr:colOff>
      <xdr:row>194</xdr:row>
      <xdr:rowOff>1056640</xdr:rowOff>
    </xdr:to>
    <xdr:pic>
      <xdr:nvPicPr>
        <xdr:cNvPr id="1359" name="图片 1358">
          <a:extLst>
            <a:ext uri="{FF2B5EF4-FFF2-40B4-BE49-F238E27FC236}">
              <a16:creationId xmlns:a16="http://schemas.microsoft.com/office/drawing/2014/main" id="{00000000-0008-0000-8800-00004F050000}"/>
            </a:ext>
          </a:extLst>
        </xdr:cNvPr>
        <xdr:cNvPicPr>
          <a:picLocks noChangeAspect="1"/>
        </xdr:cNvPicPr>
      </xdr:nvPicPr>
      <xdr:blipFill>
        <a:blip xmlns:r="http://schemas.openxmlformats.org/officeDocument/2006/relationships" r:embed="rId639"/>
        <a:stretch>
          <a:fillRect/>
        </a:stretch>
      </xdr:blipFill>
      <xdr:spPr>
        <a:xfrm>
          <a:off x="38100" y="289624770"/>
          <a:ext cx="2190115" cy="904240"/>
        </a:xfrm>
        <a:prstGeom prst="rect">
          <a:avLst/>
        </a:prstGeom>
        <a:noFill/>
        <a:ln w="9525">
          <a:noFill/>
        </a:ln>
      </xdr:spPr>
    </xdr:pic>
    <xdr:clientData/>
  </xdr:twoCellAnchor>
  <xdr:twoCellAnchor editAs="oneCell">
    <xdr:from>
      <xdr:col>0</xdr:col>
      <xdr:colOff>12700</xdr:colOff>
      <xdr:row>195</xdr:row>
      <xdr:rowOff>225425</xdr:rowOff>
    </xdr:from>
    <xdr:to>
      <xdr:col>0</xdr:col>
      <xdr:colOff>2211705</xdr:colOff>
      <xdr:row>195</xdr:row>
      <xdr:rowOff>1111885</xdr:rowOff>
    </xdr:to>
    <xdr:pic>
      <xdr:nvPicPr>
        <xdr:cNvPr id="1363" name="图片 1362">
          <a:extLst>
            <a:ext uri="{FF2B5EF4-FFF2-40B4-BE49-F238E27FC236}">
              <a16:creationId xmlns:a16="http://schemas.microsoft.com/office/drawing/2014/main" id="{00000000-0008-0000-8800-000053050000}"/>
            </a:ext>
          </a:extLst>
        </xdr:cNvPr>
        <xdr:cNvPicPr>
          <a:picLocks noChangeAspect="1"/>
        </xdr:cNvPicPr>
      </xdr:nvPicPr>
      <xdr:blipFill>
        <a:blip xmlns:r="http://schemas.openxmlformats.org/officeDocument/2006/relationships" r:embed="rId640"/>
        <a:stretch>
          <a:fillRect/>
        </a:stretch>
      </xdr:blipFill>
      <xdr:spPr>
        <a:xfrm>
          <a:off x="12700" y="291107495"/>
          <a:ext cx="2199005" cy="886460"/>
        </a:xfrm>
        <a:prstGeom prst="rect">
          <a:avLst/>
        </a:prstGeom>
        <a:noFill/>
        <a:ln w="9525">
          <a:noFill/>
        </a:ln>
      </xdr:spPr>
    </xdr:pic>
    <xdr:clientData/>
  </xdr:twoCellAnchor>
  <xdr:twoCellAnchor editAs="oneCell">
    <xdr:from>
      <xdr:col>0</xdr:col>
      <xdr:colOff>22860</xdr:colOff>
      <xdr:row>184</xdr:row>
      <xdr:rowOff>101600</xdr:rowOff>
    </xdr:from>
    <xdr:to>
      <xdr:col>0</xdr:col>
      <xdr:colOff>2232025</xdr:colOff>
      <xdr:row>184</xdr:row>
      <xdr:rowOff>979805</xdr:rowOff>
    </xdr:to>
    <xdr:pic>
      <xdr:nvPicPr>
        <xdr:cNvPr id="90" name="图片 89">
          <a:extLst>
            <a:ext uri="{FF2B5EF4-FFF2-40B4-BE49-F238E27FC236}">
              <a16:creationId xmlns:a16="http://schemas.microsoft.com/office/drawing/2014/main" id="{00000000-0008-0000-8800-00005A000000}"/>
            </a:ext>
          </a:extLst>
        </xdr:cNvPr>
        <xdr:cNvPicPr>
          <a:picLocks noChangeAspect="1"/>
        </xdr:cNvPicPr>
      </xdr:nvPicPr>
      <xdr:blipFill>
        <a:blip xmlns:r="http://schemas.openxmlformats.org/officeDocument/2006/relationships" r:embed="rId641"/>
        <a:stretch>
          <a:fillRect/>
        </a:stretch>
      </xdr:blipFill>
      <xdr:spPr>
        <a:xfrm>
          <a:off x="22860" y="275718270"/>
          <a:ext cx="2209165" cy="878205"/>
        </a:xfrm>
        <a:prstGeom prst="rect">
          <a:avLst/>
        </a:prstGeom>
        <a:noFill/>
        <a:ln w="9525">
          <a:noFill/>
        </a:ln>
      </xdr:spPr>
    </xdr:pic>
    <xdr:clientData/>
  </xdr:twoCellAnchor>
  <xdr:twoCellAnchor editAs="oneCell">
    <xdr:from>
      <xdr:col>0</xdr:col>
      <xdr:colOff>10795</xdr:colOff>
      <xdr:row>185</xdr:row>
      <xdr:rowOff>301625</xdr:rowOff>
    </xdr:from>
    <xdr:to>
      <xdr:col>0</xdr:col>
      <xdr:colOff>2233930</xdr:colOff>
      <xdr:row>185</xdr:row>
      <xdr:rowOff>1181100</xdr:rowOff>
    </xdr:to>
    <xdr:pic>
      <xdr:nvPicPr>
        <xdr:cNvPr id="809" name="图片 808">
          <a:extLst>
            <a:ext uri="{FF2B5EF4-FFF2-40B4-BE49-F238E27FC236}">
              <a16:creationId xmlns:a16="http://schemas.microsoft.com/office/drawing/2014/main" id="{00000000-0008-0000-8800-000029030000}"/>
            </a:ext>
          </a:extLst>
        </xdr:cNvPr>
        <xdr:cNvPicPr>
          <a:picLocks noChangeAspect="1"/>
        </xdr:cNvPicPr>
      </xdr:nvPicPr>
      <xdr:blipFill>
        <a:blip xmlns:r="http://schemas.openxmlformats.org/officeDocument/2006/relationships" r:embed="rId642"/>
        <a:stretch>
          <a:fillRect/>
        </a:stretch>
      </xdr:blipFill>
      <xdr:spPr>
        <a:xfrm>
          <a:off x="10795" y="276985095"/>
          <a:ext cx="2223135" cy="879475"/>
        </a:xfrm>
        <a:prstGeom prst="rect">
          <a:avLst/>
        </a:prstGeom>
        <a:noFill/>
        <a:ln w="9525">
          <a:noFill/>
        </a:ln>
      </xdr:spPr>
    </xdr:pic>
    <xdr:clientData/>
  </xdr:twoCellAnchor>
  <xdr:twoCellAnchor editAs="oneCell">
    <xdr:from>
      <xdr:col>0</xdr:col>
      <xdr:colOff>353060</xdr:colOff>
      <xdr:row>935</xdr:row>
      <xdr:rowOff>98425</xdr:rowOff>
    </xdr:from>
    <xdr:to>
      <xdr:col>0</xdr:col>
      <xdr:colOff>1902460</xdr:colOff>
      <xdr:row>935</xdr:row>
      <xdr:rowOff>1858010</xdr:rowOff>
    </xdr:to>
    <xdr:pic>
      <xdr:nvPicPr>
        <xdr:cNvPr id="793" name="图片 792">
          <a:extLst>
            <a:ext uri="{FF2B5EF4-FFF2-40B4-BE49-F238E27FC236}">
              <a16:creationId xmlns:a16="http://schemas.microsoft.com/office/drawing/2014/main" id="{00000000-0008-0000-8800-000019030000}"/>
            </a:ext>
          </a:extLst>
        </xdr:cNvPr>
        <xdr:cNvPicPr>
          <a:picLocks noChangeAspect="1"/>
        </xdr:cNvPicPr>
      </xdr:nvPicPr>
      <xdr:blipFill>
        <a:blip xmlns:r="http://schemas.openxmlformats.org/officeDocument/2006/relationships" r:embed="rId643"/>
        <a:stretch>
          <a:fillRect/>
        </a:stretch>
      </xdr:blipFill>
      <xdr:spPr>
        <a:xfrm>
          <a:off x="353060" y="1719984495"/>
          <a:ext cx="1549400" cy="1759585"/>
        </a:xfrm>
        <a:prstGeom prst="rect">
          <a:avLst/>
        </a:prstGeom>
        <a:noFill/>
        <a:ln w="9525">
          <a:noFill/>
        </a:ln>
      </xdr:spPr>
    </xdr:pic>
    <xdr:clientData/>
  </xdr:twoCellAnchor>
  <xdr:twoCellAnchor editAs="oneCell">
    <xdr:from>
      <xdr:col>0</xdr:col>
      <xdr:colOff>504825</xdr:colOff>
      <xdr:row>936</xdr:row>
      <xdr:rowOff>107950</xdr:rowOff>
    </xdr:from>
    <xdr:to>
      <xdr:col>0</xdr:col>
      <xdr:colOff>1735455</xdr:colOff>
      <xdr:row>936</xdr:row>
      <xdr:rowOff>1867535</xdr:rowOff>
    </xdr:to>
    <xdr:pic>
      <xdr:nvPicPr>
        <xdr:cNvPr id="1297" name="图片 1296">
          <a:extLst>
            <a:ext uri="{FF2B5EF4-FFF2-40B4-BE49-F238E27FC236}">
              <a16:creationId xmlns:a16="http://schemas.microsoft.com/office/drawing/2014/main" id="{00000000-0008-0000-8800-000011050000}"/>
            </a:ext>
          </a:extLst>
        </xdr:cNvPr>
        <xdr:cNvPicPr>
          <a:picLocks noChangeAspect="1"/>
        </xdr:cNvPicPr>
      </xdr:nvPicPr>
      <xdr:blipFill>
        <a:blip xmlns:r="http://schemas.openxmlformats.org/officeDocument/2006/relationships" r:embed="rId644"/>
        <a:stretch>
          <a:fillRect/>
        </a:stretch>
      </xdr:blipFill>
      <xdr:spPr>
        <a:xfrm>
          <a:off x="504825" y="1721924420"/>
          <a:ext cx="1230630" cy="1759585"/>
        </a:xfrm>
        <a:prstGeom prst="rect">
          <a:avLst/>
        </a:prstGeom>
        <a:noFill/>
        <a:ln w="9525">
          <a:noFill/>
        </a:ln>
      </xdr:spPr>
    </xdr:pic>
    <xdr:clientData/>
  </xdr:twoCellAnchor>
  <xdr:twoCellAnchor editAs="oneCell">
    <xdr:from>
      <xdr:col>0</xdr:col>
      <xdr:colOff>390525</xdr:colOff>
      <xdr:row>937</xdr:row>
      <xdr:rowOff>69850</xdr:rowOff>
    </xdr:from>
    <xdr:to>
      <xdr:col>0</xdr:col>
      <xdr:colOff>1772920</xdr:colOff>
      <xdr:row>937</xdr:row>
      <xdr:rowOff>1877060</xdr:rowOff>
    </xdr:to>
    <xdr:pic>
      <xdr:nvPicPr>
        <xdr:cNvPr id="1299" name="图片 1298">
          <a:extLst>
            <a:ext uri="{FF2B5EF4-FFF2-40B4-BE49-F238E27FC236}">
              <a16:creationId xmlns:a16="http://schemas.microsoft.com/office/drawing/2014/main" id="{00000000-0008-0000-8800-000013050000}"/>
            </a:ext>
          </a:extLst>
        </xdr:cNvPr>
        <xdr:cNvPicPr>
          <a:picLocks noChangeAspect="1"/>
        </xdr:cNvPicPr>
      </xdr:nvPicPr>
      <xdr:blipFill>
        <a:blip xmlns:r="http://schemas.openxmlformats.org/officeDocument/2006/relationships" r:embed="rId645"/>
        <a:stretch>
          <a:fillRect/>
        </a:stretch>
      </xdr:blipFill>
      <xdr:spPr>
        <a:xfrm>
          <a:off x="390525" y="1723804020"/>
          <a:ext cx="1382395" cy="1807210"/>
        </a:xfrm>
        <a:prstGeom prst="rect">
          <a:avLst/>
        </a:prstGeom>
        <a:noFill/>
        <a:ln w="9525">
          <a:noFill/>
        </a:ln>
      </xdr:spPr>
    </xdr:pic>
    <xdr:clientData/>
  </xdr:twoCellAnchor>
  <xdr:twoCellAnchor editAs="oneCell">
    <xdr:from>
      <xdr:col>0</xdr:col>
      <xdr:colOff>333375</xdr:colOff>
      <xdr:row>938</xdr:row>
      <xdr:rowOff>98425</xdr:rowOff>
    </xdr:from>
    <xdr:to>
      <xdr:col>0</xdr:col>
      <xdr:colOff>1744345</xdr:colOff>
      <xdr:row>938</xdr:row>
      <xdr:rowOff>1943100</xdr:rowOff>
    </xdr:to>
    <xdr:pic>
      <xdr:nvPicPr>
        <xdr:cNvPr id="1300" name="图片 1299">
          <a:extLst>
            <a:ext uri="{FF2B5EF4-FFF2-40B4-BE49-F238E27FC236}">
              <a16:creationId xmlns:a16="http://schemas.microsoft.com/office/drawing/2014/main" id="{00000000-0008-0000-8800-000014050000}"/>
            </a:ext>
          </a:extLst>
        </xdr:cNvPr>
        <xdr:cNvPicPr>
          <a:picLocks noChangeAspect="1"/>
        </xdr:cNvPicPr>
      </xdr:nvPicPr>
      <xdr:blipFill>
        <a:blip xmlns:r="http://schemas.openxmlformats.org/officeDocument/2006/relationships" r:embed="rId646"/>
        <a:stretch>
          <a:fillRect/>
        </a:stretch>
      </xdr:blipFill>
      <xdr:spPr>
        <a:xfrm>
          <a:off x="333375" y="1725826495"/>
          <a:ext cx="1410970" cy="1844675"/>
        </a:xfrm>
        <a:prstGeom prst="rect">
          <a:avLst/>
        </a:prstGeom>
        <a:noFill/>
        <a:ln w="9525">
          <a:noFill/>
        </a:ln>
      </xdr:spPr>
    </xdr:pic>
    <xdr:clientData/>
  </xdr:twoCellAnchor>
  <xdr:twoCellAnchor editAs="oneCell">
    <xdr:from>
      <xdr:col>0</xdr:col>
      <xdr:colOff>200660</xdr:colOff>
      <xdr:row>856</xdr:row>
      <xdr:rowOff>41275</xdr:rowOff>
    </xdr:from>
    <xdr:to>
      <xdr:col>0</xdr:col>
      <xdr:colOff>2058670</xdr:colOff>
      <xdr:row>856</xdr:row>
      <xdr:rowOff>1896110</xdr:rowOff>
    </xdr:to>
    <xdr:pic>
      <xdr:nvPicPr>
        <xdr:cNvPr id="65" name="图片 64">
          <a:extLst>
            <a:ext uri="{FF2B5EF4-FFF2-40B4-BE49-F238E27FC236}">
              <a16:creationId xmlns:a16="http://schemas.microsoft.com/office/drawing/2014/main" id="{00000000-0008-0000-8800-000041000000}"/>
            </a:ext>
          </a:extLst>
        </xdr:cNvPr>
        <xdr:cNvPicPr>
          <a:picLocks noChangeAspect="1"/>
        </xdr:cNvPicPr>
      </xdr:nvPicPr>
      <xdr:blipFill>
        <a:blip xmlns:r="http://schemas.openxmlformats.org/officeDocument/2006/relationships" r:embed="rId647"/>
        <a:stretch>
          <a:fillRect/>
        </a:stretch>
      </xdr:blipFill>
      <xdr:spPr>
        <a:xfrm>
          <a:off x="200660" y="1563234745"/>
          <a:ext cx="1858010" cy="1854835"/>
        </a:xfrm>
        <a:prstGeom prst="rect">
          <a:avLst/>
        </a:prstGeom>
        <a:noFill/>
        <a:ln w="9525">
          <a:noFill/>
        </a:ln>
      </xdr:spPr>
    </xdr:pic>
    <xdr:clientData/>
  </xdr:twoCellAnchor>
  <xdr:twoCellAnchor editAs="oneCell">
    <xdr:from>
      <xdr:col>0</xdr:col>
      <xdr:colOff>200025</xdr:colOff>
      <xdr:row>857</xdr:row>
      <xdr:rowOff>50800</xdr:rowOff>
    </xdr:from>
    <xdr:to>
      <xdr:col>0</xdr:col>
      <xdr:colOff>2086610</xdr:colOff>
      <xdr:row>857</xdr:row>
      <xdr:rowOff>1871980</xdr:rowOff>
    </xdr:to>
    <xdr:pic>
      <xdr:nvPicPr>
        <xdr:cNvPr id="66" name="图片 65">
          <a:extLst>
            <a:ext uri="{FF2B5EF4-FFF2-40B4-BE49-F238E27FC236}">
              <a16:creationId xmlns:a16="http://schemas.microsoft.com/office/drawing/2014/main" id="{00000000-0008-0000-8800-000042000000}"/>
            </a:ext>
          </a:extLst>
        </xdr:cNvPr>
        <xdr:cNvPicPr>
          <a:picLocks noChangeAspect="1"/>
        </xdr:cNvPicPr>
      </xdr:nvPicPr>
      <xdr:blipFill>
        <a:blip xmlns:r="http://schemas.openxmlformats.org/officeDocument/2006/relationships" r:embed="rId648"/>
        <a:stretch>
          <a:fillRect/>
        </a:stretch>
      </xdr:blipFill>
      <xdr:spPr>
        <a:xfrm>
          <a:off x="200025" y="1565238170"/>
          <a:ext cx="1886585" cy="1821180"/>
        </a:xfrm>
        <a:prstGeom prst="rect">
          <a:avLst/>
        </a:prstGeom>
        <a:noFill/>
        <a:ln w="9525">
          <a:noFill/>
        </a:ln>
      </xdr:spPr>
    </xdr:pic>
    <xdr:clientData/>
  </xdr:twoCellAnchor>
  <xdr:twoCellAnchor editAs="oneCell">
    <xdr:from>
      <xdr:col>0</xdr:col>
      <xdr:colOff>124460</xdr:colOff>
      <xdr:row>858</xdr:row>
      <xdr:rowOff>31750</xdr:rowOff>
    </xdr:from>
    <xdr:to>
      <xdr:col>0</xdr:col>
      <xdr:colOff>2143125</xdr:colOff>
      <xdr:row>858</xdr:row>
      <xdr:rowOff>1979295</xdr:rowOff>
    </xdr:to>
    <xdr:pic>
      <xdr:nvPicPr>
        <xdr:cNvPr id="67" name="图片 66">
          <a:extLst>
            <a:ext uri="{FF2B5EF4-FFF2-40B4-BE49-F238E27FC236}">
              <a16:creationId xmlns:a16="http://schemas.microsoft.com/office/drawing/2014/main" id="{00000000-0008-0000-8800-000043000000}"/>
            </a:ext>
          </a:extLst>
        </xdr:cNvPr>
        <xdr:cNvPicPr>
          <a:picLocks noChangeAspect="1"/>
        </xdr:cNvPicPr>
      </xdr:nvPicPr>
      <xdr:blipFill>
        <a:blip xmlns:r="http://schemas.openxmlformats.org/officeDocument/2006/relationships" r:embed="rId649"/>
        <a:stretch>
          <a:fillRect/>
        </a:stretch>
      </xdr:blipFill>
      <xdr:spPr>
        <a:xfrm>
          <a:off x="124460" y="1567213020"/>
          <a:ext cx="2018665" cy="1947545"/>
        </a:xfrm>
        <a:prstGeom prst="rect">
          <a:avLst/>
        </a:prstGeom>
        <a:noFill/>
        <a:ln w="9525">
          <a:noFill/>
        </a:ln>
      </xdr:spPr>
    </xdr:pic>
    <xdr:clientData/>
  </xdr:twoCellAnchor>
  <xdr:twoCellAnchor editAs="oneCell">
    <xdr:from>
      <xdr:col>0</xdr:col>
      <xdr:colOff>105410</xdr:colOff>
      <xdr:row>513</xdr:row>
      <xdr:rowOff>52070</xdr:rowOff>
    </xdr:from>
    <xdr:to>
      <xdr:col>0</xdr:col>
      <xdr:colOff>2070735</xdr:colOff>
      <xdr:row>513</xdr:row>
      <xdr:rowOff>1966595</xdr:rowOff>
    </xdr:to>
    <xdr:pic>
      <xdr:nvPicPr>
        <xdr:cNvPr id="36" name="图片 35" descr="1678174192969">
          <a:extLst>
            <a:ext uri="{FF2B5EF4-FFF2-40B4-BE49-F238E27FC236}">
              <a16:creationId xmlns:a16="http://schemas.microsoft.com/office/drawing/2014/main" id="{00000000-0008-0000-8800-000024000000}"/>
            </a:ext>
          </a:extLst>
        </xdr:cNvPr>
        <xdr:cNvPicPr>
          <a:picLocks noChangeAspect="1"/>
        </xdr:cNvPicPr>
      </xdr:nvPicPr>
      <xdr:blipFill>
        <a:blip xmlns:r="http://schemas.openxmlformats.org/officeDocument/2006/relationships" r:embed="rId650"/>
        <a:stretch>
          <a:fillRect/>
        </a:stretch>
      </xdr:blipFill>
      <xdr:spPr>
        <a:xfrm>
          <a:off x="105410" y="881103140"/>
          <a:ext cx="1965325" cy="1914525"/>
        </a:xfrm>
        <a:prstGeom prst="rect">
          <a:avLst/>
        </a:prstGeom>
      </xdr:spPr>
    </xdr:pic>
    <xdr:clientData/>
  </xdr:twoCellAnchor>
  <xdr:twoCellAnchor editAs="oneCell">
    <xdr:from>
      <xdr:col>0</xdr:col>
      <xdr:colOff>123825</xdr:colOff>
      <xdr:row>514</xdr:row>
      <xdr:rowOff>50800</xdr:rowOff>
    </xdr:from>
    <xdr:to>
      <xdr:col>0</xdr:col>
      <xdr:colOff>2105660</xdr:colOff>
      <xdr:row>514</xdr:row>
      <xdr:rowOff>1958340</xdr:rowOff>
    </xdr:to>
    <xdr:pic>
      <xdr:nvPicPr>
        <xdr:cNvPr id="69" name="图片 68">
          <a:extLst>
            <a:ext uri="{FF2B5EF4-FFF2-40B4-BE49-F238E27FC236}">
              <a16:creationId xmlns:a16="http://schemas.microsoft.com/office/drawing/2014/main" id="{00000000-0008-0000-8800-000045000000}"/>
            </a:ext>
          </a:extLst>
        </xdr:cNvPr>
        <xdr:cNvPicPr>
          <a:picLocks noChangeAspect="1"/>
        </xdr:cNvPicPr>
      </xdr:nvPicPr>
      <xdr:blipFill>
        <a:blip xmlns:r="http://schemas.openxmlformats.org/officeDocument/2006/relationships" r:embed="rId651"/>
        <a:stretch>
          <a:fillRect/>
        </a:stretch>
      </xdr:blipFill>
      <xdr:spPr>
        <a:xfrm>
          <a:off x="123825" y="883095770"/>
          <a:ext cx="1981835" cy="1907540"/>
        </a:xfrm>
        <a:prstGeom prst="rect">
          <a:avLst/>
        </a:prstGeom>
        <a:noFill/>
        <a:ln w="9525">
          <a:noFill/>
        </a:ln>
      </xdr:spPr>
    </xdr:pic>
    <xdr:clientData/>
  </xdr:twoCellAnchor>
  <xdr:twoCellAnchor editAs="oneCell">
    <xdr:from>
      <xdr:col>0</xdr:col>
      <xdr:colOff>111125</xdr:colOff>
      <xdr:row>511</xdr:row>
      <xdr:rowOff>25400</xdr:rowOff>
    </xdr:from>
    <xdr:to>
      <xdr:col>0</xdr:col>
      <xdr:colOff>2165350</xdr:colOff>
      <xdr:row>511</xdr:row>
      <xdr:rowOff>1920875</xdr:rowOff>
    </xdr:to>
    <xdr:pic>
      <xdr:nvPicPr>
        <xdr:cNvPr id="96" name="图片 95">
          <a:extLst>
            <a:ext uri="{FF2B5EF4-FFF2-40B4-BE49-F238E27FC236}">
              <a16:creationId xmlns:a16="http://schemas.microsoft.com/office/drawing/2014/main" id="{00000000-0008-0000-8800-000060000000}"/>
            </a:ext>
          </a:extLst>
        </xdr:cNvPr>
        <xdr:cNvPicPr>
          <a:picLocks noChangeAspect="1"/>
        </xdr:cNvPicPr>
      </xdr:nvPicPr>
      <xdr:blipFill>
        <a:blip xmlns:r="http://schemas.openxmlformats.org/officeDocument/2006/relationships" r:embed="rId652"/>
        <a:stretch>
          <a:fillRect/>
        </a:stretch>
      </xdr:blipFill>
      <xdr:spPr>
        <a:xfrm>
          <a:off x="111125" y="877088670"/>
          <a:ext cx="2054225" cy="1895475"/>
        </a:xfrm>
        <a:prstGeom prst="rect">
          <a:avLst/>
        </a:prstGeom>
        <a:noFill/>
        <a:ln w="9525">
          <a:noFill/>
        </a:ln>
      </xdr:spPr>
    </xdr:pic>
    <xdr:clientData/>
  </xdr:twoCellAnchor>
  <xdr:twoCellAnchor editAs="oneCell">
    <xdr:from>
      <xdr:col>0</xdr:col>
      <xdr:colOff>241300</xdr:colOff>
      <xdr:row>512</xdr:row>
      <xdr:rowOff>22225</xdr:rowOff>
    </xdr:from>
    <xdr:to>
      <xdr:col>0</xdr:col>
      <xdr:colOff>2125345</xdr:colOff>
      <xdr:row>512</xdr:row>
      <xdr:rowOff>1973580</xdr:rowOff>
    </xdr:to>
    <xdr:pic>
      <xdr:nvPicPr>
        <xdr:cNvPr id="220" name="图片 219">
          <a:extLst>
            <a:ext uri="{FF2B5EF4-FFF2-40B4-BE49-F238E27FC236}">
              <a16:creationId xmlns:a16="http://schemas.microsoft.com/office/drawing/2014/main" id="{00000000-0008-0000-8800-0000DC000000}"/>
            </a:ext>
          </a:extLst>
        </xdr:cNvPr>
        <xdr:cNvPicPr>
          <a:picLocks noChangeAspect="1"/>
        </xdr:cNvPicPr>
      </xdr:nvPicPr>
      <xdr:blipFill>
        <a:blip xmlns:r="http://schemas.openxmlformats.org/officeDocument/2006/relationships" r:embed="rId653"/>
        <a:stretch>
          <a:fillRect/>
        </a:stretch>
      </xdr:blipFill>
      <xdr:spPr>
        <a:xfrm>
          <a:off x="241300" y="879079395"/>
          <a:ext cx="1884045" cy="1951355"/>
        </a:xfrm>
        <a:prstGeom prst="rect">
          <a:avLst/>
        </a:prstGeom>
        <a:noFill/>
        <a:ln w="9525">
          <a:noFill/>
        </a:ln>
      </xdr:spPr>
    </xdr:pic>
    <xdr:clientData/>
  </xdr:twoCellAnchor>
  <xdr:twoCellAnchor editAs="oneCell">
    <xdr:from>
      <xdr:col>0</xdr:col>
      <xdr:colOff>457200</xdr:colOff>
      <xdr:row>175</xdr:row>
      <xdr:rowOff>28575</xdr:rowOff>
    </xdr:from>
    <xdr:to>
      <xdr:col>0</xdr:col>
      <xdr:colOff>1838325</xdr:colOff>
      <xdr:row>175</xdr:row>
      <xdr:rowOff>1202690</xdr:rowOff>
    </xdr:to>
    <xdr:pic>
      <xdr:nvPicPr>
        <xdr:cNvPr id="21" name="图片 20">
          <a:extLst>
            <a:ext uri="{FF2B5EF4-FFF2-40B4-BE49-F238E27FC236}">
              <a16:creationId xmlns:a16="http://schemas.microsoft.com/office/drawing/2014/main" id="{00000000-0008-0000-8800-000015000000}"/>
            </a:ext>
          </a:extLst>
        </xdr:cNvPr>
        <xdr:cNvPicPr>
          <a:picLocks noChangeAspect="1"/>
        </xdr:cNvPicPr>
      </xdr:nvPicPr>
      <xdr:blipFill>
        <a:blip xmlns:r="http://schemas.openxmlformats.org/officeDocument/2006/relationships" r:embed="rId654"/>
        <a:stretch>
          <a:fillRect/>
        </a:stretch>
      </xdr:blipFill>
      <xdr:spPr>
        <a:xfrm>
          <a:off x="457200" y="263275445"/>
          <a:ext cx="1381125" cy="1174115"/>
        </a:xfrm>
        <a:prstGeom prst="rect">
          <a:avLst/>
        </a:prstGeom>
        <a:noFill/>
        <a:ln w="9525">
          <a:noFill/>
        </a:ln>
      </xdr:spPr>
    </xdr:pic>
    <xdr:clientData/>
  </xdr:twoCellAnchor>
  <xdr:twoCellAnchor editAs="oneCell">
    <xdr:from>
      <xdr:col>0</xdr:col>
      <xdr:colOff>447675</xdr:colOff>
      <xdr:row>176</xdr:row>
      <xdr:rowOff>19050</xdr:rowOff>
    </xdr:from>
    <xdr:to>
      <xdr:col>0</xdr:col>
      <xdr:colOff>1763395</xdr:colOff>
      <xdr:row>176</xdr:row>
      <xdr:rowOff>1189990</xdr:rowOff>
    </xdr:to>
    <xdr:pic>
      <xdr:nvPicPr>
        <xdr:cNvPr id="22" name="图片 21">
          <a:extLst>
            <a:ext uri="{FF2B5EF4-FFF2-40B4-BE49-F238E27FC236}">
              <a16:creationId xmlns:a16="http://schemas.microsoft.com/office/drawing/2014/main" id="{00000000-0008-0000-8800-000016000000}"/>
            </a:ext>
          </a:extLst>
        </xdr:cNvPr>
        <xdr:cNvPicPr>
          <a:picLocks noChangeAspect="1"/>
        </xdr:cNvPicPr>
      </xdr:nvPicPr>
      <xdr:blipFill>
        <a:blip xmlns:r="http://schemas.openxmlformats.org/officeDocument/2006/relationships" r:embed="rId655"/>
        <a:stretch>
          <a:fillRect/>
        </a:stretch>
      </xdr:blipFill>
      <xdr:spPr>
        <a:xfrm>
          <a:off x="447675" y="264485120"/>
          <a:ext cx="1315720" cy="1170940"/>
        </a:xfrm>
        <a:prstGeom prst="rect">
          <a:avLst/>
        </a:prstGeom>
        <a:noFill/>
        <a:ln w="9525">
          <a:noFill/>
        </a:ln>
      </xdr:spPr>
    </xdr:pic>
    <xdr:clientData/>
  </xdr:twoCellAnchor>
  <xdr:twoCellAnchor editAs="oneCell">
    <xdr:from>
      <xdr:col>0</xdr:col>
      <xdr:colOff>279400</xdr:colOff>
      <xdr:row>177</xdr:row>
      <xdr:rowOff>28575</xdr:rowOff>
    </xdr:from>
    <xdr:to>
      <xdr:col>0</xdr:col>
      <xdr:colOff>1886585</xdr:colOff>
      <xdr:row>177</xdr:row>
      <xdr:rowOff>1390650</xdr:rowOff>
    </xdr:to>
    <xdr:pic>
      <xdr:nvPicPr>
        <xdr:cNvPr id="35" name="图片 34">
          <a:extLst>
            <a:ext uri="{FF2B5EF4-FFF2-40B4-BE49-F238E27FC236}">
              <a16:creationId xmlns:a16="http://schemas.microsoft.com/office/drawing/2014/main" id="{00000000-0008-0000-8800-000023000000}"/>
            </a:ext>
          </a:extLst>
        </xdr:cNvPr>
        <xdr:cNvPicPr>
          <a:picLocks noChangeAspect="1"/>
        </xdr:cNvPicPr>
      </xdr:nvPicPr>
      <xdr:blipFill>
        <a:blip xmlns:r="http://schemas.openxmlformats.org/officeDocument/2006/relationships" r:embed="rId656"/>
        <a:stretch>
          <a:fillRect/>
        </a:stretch>
      </xdr:blipFill>
      <xdr:spPr>
        <a:xfrm>
          <a:off x="279400" y="265713845"/>
          <a:ext cx="1607185" cy="1362075"/>
        </a:xfrm>
        <a:prstGeom prst="rect">
          <a:avLst/>
        </a:prstGeom>
        <a:noFill/>
        <a:ln w="9525">
          <a:noFill/>
        </a:ln>
      </xdr:spPr>
    </xdr:pic>
    <xdr:clientData/>
  </xdr:twoCellAnchor>
  <xdr:twoCellAnchor editAs="oneCell">
    <xdr:from>
      <xdr:col>0</xdr:col>
      <xdr:colOff>352425</xdr:colOff>
      <xdr:row>2</xdr:row>
      <xdr:rowOff>25400</xdr:rowOff>
    </xdr:from>
    <xdr:to>
      <xdr:col>0</xdr:col>
      <xdr:colOff>2000885</xdr:colOff>
      <xdr:row>2</xdr:row>
      <xdr:rowOff>1524635</xdr:rowOff>
    </xdr:to>
    <xdr:pic>
      <xdr:nvPicPr>
        <xdr:cNvPr id="19" name="图片 18">
          <a:extLst>
            <a:ext uri="{FF2B5EF4-FFF2-40B4-BE49-F238E27FC236}">
              <a16:creationId xmlns:a16="http://schemas.microsoft.com/office/drawing/2014/main" id="{00000000-0008-0000-8800-000013000000}"/>
            </a:ext>
          </a:extLst>
        </xdr:cNvPr>
        <xdr:cNvPicPr>
          <a:picLocks noChangeAspect="1"/>
        </xdr:cNvPicPr>
      </xdr:nvPicPr>
      <xdr:blipFill>
        <a:blip xmlns:r="http://schemas.openxmlformats.org/officeDocument/2006/relationships" r:embed="rId657"/>
        <a:stretch>
          <a:fillRect/>
        </a:stretch>
      </xdr:blipFill>
      <xdr:spPr>
        <a:xfrm>
          <a:off x="352425" y="953770"/>
          <a:ext cx="1648460" cy="1499235"/>
        </a:xfrm>
        <a:prstGeom prst="rect">
          <a:avLst/>
        </a:prstGeom>
        <a:noFill/>
        <a:ln w="9525">
          <a:noFill/>
        </a:ln>
      </xdr:spPr>
    </xdr:pic>
    <xdr:clientData/>
  </xdr:twoCellAnchor>
  <xdr:twoCellAnchor editAs="oneCell">
    <xdr:from>
      <xdr:col>0</xdr:col>
      <xdr:colOff>473075</xdr:colOff>
      <xdr:row>521</xdr:row>
      <xdr:rowOff>22225</xdr:rowOff>
    </xdr:from>
    <xdr:to>
      <xdr:col>0</xdr:col>
      <xdr:colOff>1692910</xdr:colOff>
      <xdr:row>521</xdr:row>
      <xdr:rowOff>1194435</xdr:rowOff>
    </xdr:to>
    <xdr:pic>
      <xdr:nvPicPr>
        <xdr:cNvPr id="20" name="图片 19">
          <a:extLst>
            <a:ext uri="{FF2B5EF4-FFF2-40B4-BE49-F238E27FC236}">
              <a16:creationId xmlns:a16="http://schemas.microsoft.com/office/drawing/2014/main" id="{00000000-0008-0000-8800-000014000000}"/>
            </a:ext>
          </a:extLst>
        </xdr:cNvPr>
        <xdr:cNvPicPr>
          <a:picLocks noChangeAspect="1"/>
        </xdr:cNvPicPr>
      </xdr:nvPicPr>
      <xdr:blipFill>
        <a:blip xmlns:r="http://schemas.openxmlformats.org/officeDocument/2006/relationships" r:embed="rId658"/>
        <a:stretch>
          <a:fillRect/>
        </a:stretch>
      </xdr:blipFill>
      <xdr:spPr>
        <a:xfrm>
          <a:off x="473075" y="897176895"/>
          <a:ext cx="1219835" cy="1172210"/>
        </a:xfrm>
        <a:prstGeom prst="rect">
          <a:avLst/>
        </a:prstGeom>
        <a:noFill/>
        <a:ln w="9525">
          <a:noFill/>
        </a:ln>
      </xdr:spPr>
    </xdr:pic>
    <xdr:clientData/>
  </xdr:twoCellAnchor>
  <xdr:twoCellAnchor editAs="oneCell">
    <xdr:from>
      <xdr:col>0</xdr:col>
      <xdr:colOff>342900</xdr:colOff>
      <xdr:row>522</xdr:row>
      <xdr:rowOff>66675</xdr:rowOff>
    </xdr:from>
    <xdr:to>
      <xdr:col>0</xdr:col>
      <xdr:colOff>1735455</xdr:colOff>
      <xdr:row>522</xdr:row>
      <xdr:rowOff>1267460</xdr:rowOff>
    </xdr:to>
    <xdr:pic>
      <xdr:nvPicPr>
        <xdr:cNvPr id="122" name="图片 121">
          <a:extLst>
            <a:ext uri="{FF2B5EF4-FFF2-40B4-BE49-F238E27FC236}">
              <a16:creationId xmlns:a16="http://schemas.microsoft.com/office/drawing/2014/main" id="{00000000-0008-0000-8800-00007A000000}"/>
            </a:ext>
          </a:extLst>
        </xdr:cNvPr>
        <xdr:cNvPicPr>
          <a:picLocks noChangeAspect="1"/>
        </xdr:cNvPicPr>
      </xdr:nvPicPr>
      <xdr:blipFill>
        <a:blip xmlns:r="http://schemas.openxmlformats.org/officeDocument/2006/relationships" r:embed="rId659"/>
        <a:stretch>
          <a:fillRect/>
        </a:stretch>
      </xdr:blipFill>
      <xdr:spPr>
        <a:xfrm>
          <a:off x="342900" y="898440545"/>
          <a:ext cx="1392555" cy="1200785"/>
        </a:xfrm>
        <a:prstGeom prst="rect">
          <a:avLst/>
        </a:prstGeom>
        <a:noFill/>
        <a:ln w="9525">
          <a:noFill/>
        </a:ln>
      </xdr:spPr>
    </xdr:pic>
    <xdr:clientData/>
  </xdr:twoCellAnchor>
  <xdr:twoCellAnchor editAs="oneCell">
    <xdr:from>
      <xdr:col>0</xdr:col>
      <xdr:colOff>28575</xdr:colOff>
      <xdr:row>523</xdr:row>
      <xdr:rowOff>114300</xdr:rowOff>
    </xdr:from>
    <xdr:to>
      <xdr:col>0</xdr:col>
      <xdr:colOff>1191260</xdr:colOff>
      <xdr:row>523</xdr:row>
      <xdr:rowOff>1122045</xdr:rowOff>
    </xdr:to>
    <xdr:pic>
      <xdr:nvPicPr>
        <xdr:cNvPr id="123" name="图片 122">
          <a:extLst>
            <a:ext uri="{FF2B5EF4-FFF2-40B4-BE49-F238E27FC236}">
              <a16:creationId xmlns:a16="http://schemas.microsoft.com/office/drawing/2014/main" id="{00000000-0008-0000-8800-00007B000000}"/>
            </a:ext>
          </a:extLst>
        </xdr:cNvPr>
        <xdr:cNvPicPr>
          <a:picLocks noChangeAspect="1"/>
        </xdr:cNvPicPr>
      </xdr:nvPicPr>
      <xdr:blipFill>
        <a:blip xmlns:r="http://schemas.openxmlformats.org/officeDocument/2006/relationships" r:embed="rId660"/>
        <a:stretch>
          <a:fillRect/>
        </a:stretch>
      </xdr:blipFill>
      <xdr:spPr>
        <a:xfrm>
          <a:off x="28575" y="899821670"/>
          <a:ext cx="1162685" cy="1007745"/>
        </a:xfrm>
        <a:prstGeom prst="rect">
          <a:avLst/>
        </a:prstGeom>
        <a:noFill/>
        <a:ln w="9525">
          <a:noFill/>
        </a:ln>
      </xdr:spPr>
    </xdr:pic>
    <xdr:clientData/>
  </xdr:twoCellAnchor>
  <xdr:twoCellAnchor editAs="oneCell">
    <xdr:from>
      <xdr:col>0</xdr:col>
      <xdr:colOff>1164590</xdr:colOff>
      <xdr:row>523</xdr:row>
      <xdr:rowOff>108585</xdr:rowOff>
    </xdr:from>
    <xdr:to>
      <xdr:col>0</xdr:col>
      <xdr:colOff>2225675</xdr:colOff>
      <xdr:row>523</xdr:row>
      <xdr:rowOff>1082675</xdr:rowOff>
    </xdr:to>
    <xdr:pic>
      <xdr:nvPicPr>
        <xdr:cNvPr id="133" name="图片 132">
          <a:extLst>
            <a:ext uri="{FF2B5EF4-FFF2-40B4-BE49-F238E27FC236}">
              <a16:creationId xmlns:a16="http://schemas.microsoft.com/office/drawing/2014/main" id="{00000000-0008-0000-8800-000085000000}"/>
            </a:ext>
          </a:extLst>
        </xdr:cNvPr>
        <xdr:cNvPicPr>
          <a:picLocks noChangeAspect="1"/>
        </xdr:cNvPicPr>
      </xdr:nvPicPr>
      <xdr:blipFill>
        <a:blip xmlns:r="http://schemas.openxmlformats.org/officeDocument/2006/relationships" r:embed="rId661"/>
        <a:stretch>
          <a:fillRect/>
        </a:stretch>
      </xdr:blipFill>
      <xdr:spPr>
        <a:xfrm>
          <a:off x="1164590" y="899815955"/>
          <a:ext cx="1061085" cy="974090"/>
        </a:xfrm>
        <a:prstGeom prst="rect">
          <a:avLst/>
        </a:prstGeom>
        <a:noFill/>
        <a:ln w="9525">
          <a:noFill/>
        </a:ln>
      </xdr:spPr>
    </xdr:pic>
    <xdr:clientData/>
  </xdr:twoCellAnchor>
  <xdr:twoCellAnchor editAs="oneCell">
    <xdr:from>
      <xdr:col>0</xdr:col>
      <xdr:colOff>152400</xdr:colOff>
      <xdr:row>130</xdr:row>
      <xdr:rowOff>79375</xdr:rowOff>
    </xdr:from>
    <xdr:to>
      <xdr:col>0</xdr:col>
      <xdr:colOff>1957705</xdr:colOff>
      <xdr:row>130</xdr:row>
      <xdr:rowOff>1489710</xdr:rowOff>
    </xdr:to>
    <xdr:pic>
      <xdr:nvPicPr>
        <xdr:cNvPr id="134" name="图片 133">
          <a:extLst>
            <a:ext uri="{FF2B5EF4-FFF2-40B4-BE49-F238E27FC236}">
              <a16:creationId xmlns:a16="http://schemas.microsoft.com/office/drawing/2014/main" id="{00000000-0008-0000-8800-000086000000}"/>
            </a:ext>
          </a:extLst>
        </xdr:cNvPr>
        <xdr:cNvPicPr>
          <a:picLocks noChangeAspect="1"/>
        </xdr:cNvPicPr>
      </xdr:nvPicPr>
      <xdr:blipFill>
        <a:blip xmlns:r="http://schemas.openxmlformats.org/officeDocument/2006/relationships" r:embed="rId662"/>
        <a:stretch>
          <a:fillRect/>
        </a:stretch>
      </xdr:blipFill>
      <xdr:spPr>
        <a:xfrm>
          <a:off x="152400" y="194403345"/>
          <a:ext cx="1805305" cy="1410335"/>
        </a:xfrm>
        <a:prstGeom prst="rect">
          <a:avLst/>
        </a:prstGeom>
        <a:noFill/>
        <a:ln w="9525">
          <a:noFill/>
        </a:ln>
      </xdr:spPr>
    </xdr:pic>
    <xdr:clientData/>
  </xdr:twoCellAnchor>
  <xdr:twoCellAnchor editAs="oneCell">
    <xdr:from>
      <xdr:col>0</xdr:col>
      <xdr:colOff>228600</xdr:colOff>
      <xdr:row>131</xdr:row>
      <xdr:rowOff>76200</xdr:rowOff>
    </xdr:from>
    <xdr:to>
      <xdr:col>0</xdr:col>
      <xdr:colOff>2019935</xdr:colOff>
      <xdr:row>131</xdr:row>
      <xdr:rowOff>1497330</xdr:rowOff>
    </xdr:to>
    <xdr:pic>
      <xdr:nvPicPr>
        <xdr:cNvPr id="135" name="图片 134">
          <a:extLst>
            <a:ext uri="{FF2B5EF4-FFF2-40B4-BE49-F238E27FC236}">
              <a16:creationId xmlns:a16="http://schemas.microsoft.com/office/drawing/2014/main" id="{00000000-0008-0000-8800-000087000000}"/>
            </a:ext>
          </a:extLst>
        </xdr:cNvPr>
        <xdr:cNvPicPr>
          <a:picLocks noChangeAspect="1"/>
        </xdr:cNvPicPr>
      </xdr:nvPicPr>
      <xdr:blipFill>
        <a:blip xmlns:r="http://schemas.openxmlformats.org/officeDocument/2006/relationships" r:embed="rId663"/>
        <a:stretch>
          <a:fillRect/>
        </a:stretch>
      </xdr:blipFill>
      <xdr:spPr>
        <a:xfrm>
          <a:off x="228600" y="195962270"/>
          <a:ext cx="1791335" cy="1421130"/>
        </a:xfrm>
        <a:prstGeom prst="rect">
          <a:avLst/>
        </a:prstGeom>
        <a:noFill/>
        <a:ln w="9525">
          <a:noFill/>
        </a:ln>
      </xdr:spPr>
    </xdr:pic>
    <xdr:clientData/>
  </xdr:twoCellAnchor>
  <xdr:twoCellAnchor editAs="oneCell">
    <xdr:from>
      <xdr:col>0</xdr:col>
      <xdr:colOff>305435</xdr:colOff>
      <xdr:row>132</xdr:row>
      <xdr:rowOff>38100</xdr:rowOff>
    </xdr:from>
    <xdr:to>
      <xdr:col>0</xdr:col>
      <xdr:colOff>1981200</xdr:colOff>
      <xdr:row>132</xdr:row>
      <xdr:rowOff>1477010</xdr:rowOff>
    </xdr:to>
    <xdr:pic>
      <xdr:nvPicPr>
        <xdr:cNvPr id="136" name="图片 135">
          <a:extLst>
            <a:ext uri="{FF2B5EF4-FFF2-40B4-BE49-F238E27FC236}">
              <a16:creationId xmlns:a16="http://schemas.microsoft.com/office/drawing/2014/main" id="{00000000-0008-0000-8800-000088000000}"/>
            </a:ext>
          </a:extLst>
        </xdr:cNvPr>
        <xdr:cNvPicPr>
          <a:picLocks noChangeAspect="1"/>
        </xdr:cNvPicPr>
      </xdr:nvPicPr>
      <xdr:blipFill>
        <a:blip xmlns:r="http://schemas.openxmlformats.org/officeDocument/2006/relationships" r:embed="rId664"/>
        <a:stretch>
          <a:fillRect/>
        </a:stretch>
      </xdr:blipFill>
      <xdr:spPr>
        <a:xfrm>
          <a:off x="305435" y="197486270"/>
          <a:ext cx="1675765" cy="1438910"/>
        </a:xfrm>
        <a:prstGeom prst="rect">
          <a:avLst/>
        </a:prstGeom>
        <a:noFill/>
        <a:ln w="9525">
          <a:noFill/>
        </a:ln>
      </xdr:spPr>
    </xdr:pic>
    <xdr:clientData/>
  </xdr:twoCellAnchor>
  <xdr:twoCellAnchor editAs="oneCell">
    <xdr:from>
      <xdr:col>0</xdr:col>
      <xdr:colOff>137160</xdr:colOff>
      <xdr:row>133</xdr:row>
      <xdr:rowOff>47625</xdr:rowOff>
    </xdr:from>
    <xdr:to>
      <xdr:col>0</xdr:col>
      <xdr:colOff>2094230</xdr:colOff>
      <xdr:row>133</xdr:row>
      <xdr:rowOff>1503680</xdr:rowOff>
    </xdr:to>
    <xdr:pic>
      <xdr:nvPicPr>
        <xdr:cNvPr id="143" name="图片 142">
          <a:extLst>
            <a:ext uri="{FF2B5EF4-FFF2-40B4-BE49-F238E27FC236}">
              <a16:creationId xmlns:a16="http://schemas.microsoft.com/office/drawing/2014/main" id="{00000000-0008-0000-8800-00008F000000}"/>
            </a:ext>
          </a:extLst>
        </xdr:cNvPr>
        <xdr:cNvPicPr>
          <a:picLocks noChangeAspect="1"/>
        </xdr:cNvPicPr>
      </xdr:nvPicPr>
      <xdr:blipFill>
        <a:blip xmlns:r="http://schemas.openxmlformats.org/officeDocument/2006/relationships" r:embed="rId665"/>
        <a:stretch>
          <a:fillRect/>
        </a:stretch>
      </xdr:blipFill>
      <xdr:spPr>
        <a:xfrm>
          <a:off x="137160" y="199057895"/>
          <a:ext cx="1957070" cy="1456055"/>
        </a:xfrm>
        <a:prstGeom prst="rect">
          <a:avLst/>
        </a:prstGeom>
        <a:noFill/>
        <a:ln w="9525">
          <a:noFill/>
        </a:ln>
      </xdr:spPr>
    </xdr:pic>
    <xdr:clientData/>
  </xdr:twoCellAnchor>
  <xdr:twoCellAnchor editAs="oneCell">
    <xdr:from>
      <xdr:col>0</xdr:col>
      <xdr:colOff>409575</xdr:colOff>
      <xdr:row>134</xdr:row>
      <xdr:rowOff>66675</xdr:rowOff>
    </xdr:from>
    <xdr:to>
      <xdr:col>0</xdr:col>
      <xdr:colOff>1724025</xdr:colOff>
      <xdr:row>134</xdr:row>
      <xdr:rowOff>1515745</xdr:rowOff>
    </xdr:to>
    <xdr:pic>
      <xdr:nvPicPr>
        <xdr:cNvPr id="144" name="图片 143">
          <a:extLst>
            <a:ext uri="{FF2B5EF4-FFF2-40B4-BE49-F238E27FC236}">
              <a16:creationId xmlns:a16="http://schemas.microsoft.com/office/drawing/2014/main" id="{00000000-0008-0000-8800-000090000000}"/>
            </a:ext>
          </a:extLst>
        </xdr:cNvPr>
        <xdr:cNvPicPr>
          <a:picLocks noChangeAspect="1"/>
        </xdr:cNvPicPr>
      </xdr:nvPicPr>
      <xdr:blipFill>
        <a:blip xmlns:r="http://schemas.openxmlformats.org/officeDocument/2006/relationships" r:embed="rId666"/>
        <a:stretch>
          <a:fillRect/>
        </a:stretch>
      </xdr:blipFill>
      <xdr:spPr>
        <a:xfrm>
          <a:off x="409575" y="200639045"/>
          <a:ext cx="1314450" cy="1449070"/>
        </a:xfrm>
        <a:prstGeom prst="rect">
          <a:avLst/>
        </a:prstGeom>
        <a:noFill/>
        <a:ln w="9525">
          <a:noFill/>
        </a:ln>
      </xdr:spPr>
    </xdr:pic>
    <xdr:clientData/>
  </xdr:twoCellAnchor>
  <xdr:twoCellAnchor editAs="oneCell">
    <xdr:from>
      <xdr:col>0</xdr:col>
      <xdr:colOff>447675</xdr:colOff>
      <xdr:row>212</xdr:row>
      <xdr:rowOff>76200</xdr:rowOff>
    </xdr:from>
    <xdr:to>
      <xdr:col>0</xdr:col>
      <xdr:colOff>1848485</xdr:colOff>
      <xdr:row>212</xdr:row>
      <xdr:rowOff>1517015</xdr:rowOff>
    </xdr:to>
    <xdr:pic>
      <xdr:nvPicPr>
        <xdr:cNvPr id="148" name="图片 147">
          <a:extLst>
            <a:ext uri="{FF2B5EF4-FFF2-40B4-BE49-F238E27FC236}">
              <a16:creationId xmlns:a16="http://schemas.microsoft.com/office/drawing/2014/main" id="{00000000-0008-0000-8800-000094000000}"/>
            </a:ext>
          </a:extLst>
        </xdr:cNvPr>
        <xdr:cNvPicPr>
          <a:picLocks noChangeAspect="1"/>
        </xdr:cNvPicPr>
      </xdr:nvPicPr>
      <xdr:blipFill>
        <a:blip xmlns:r="http://schemas.openxmlformats.org/officeDocument/2006/relationships" r:embed="rId667"/>
        <a:stretch>
          <a:fillRect/>
        </a:stretch>
      </xdr:blipFill>
      <xdr:spPr>
        <a:xfrm>
          <a:off x="447675" y="317145670"/>
          <a:ext cx="1400810" cy="1440815"/>
        </a:xfrm>
        <a:prstGeom prst="rect">
          <a:avLst/>
        </a:prstGeom>
        <a:noFill/>
        <a:ln w="9525">
          <a:noFill/>
        </a:ln>
      </xdr:spPr>
    </xdr:pic>
    <xdr:clientData/>
  </xdr:twoCellAnchor>
  <xdr:twoCellAnchor editAs="oneCell">
    <xdr:from>
      <xdr:col>0</xdr:col>
      <xdr:colOff>419735</xdr:colOff>
      <xdr:row>213</xdr:row>
      <xdr:rowOff>28575</xdr:rowOff>
    </xdr:from>
    <xdr:to>
      <xdr:col>0</xdr:col>
      <xdr:colOff>1857375</xdr:colOff>
      <xdr:row>213</xdr:row>
      <xdr:rowOff>1516380</xdr:rowOff>
    </xdr:to>
    <xdr:pic>
      <xdr:nvPicPr>
        <xdr:cNvPr id="149" name="图片 148">
          <a:extLst>
            <a:ext uri="{FF2B5EF4-FFF2-40B4-BE49-F238E27FC236}">
              <a16:creationId xmlns:a16="http://schemas.microsoft.com/office/drawing/2014/main" id="{00000000-0008-0000-8800-000095000000}"/>
            </a:ext>
          </a:extLst>
        </xdr:cNvPr>
        <xdr:cNvPicPr>
          <a:picLocks noChangeAspect="1"/>
        </xdr:cNvPicPr>
      </xdr:nvPicPr>
      <xdr:blipFill>
        <a:blip xmlns:r="http://schemas.openxmlformats.org/officeDocument/2006/relationships" r:embed="rId668"/>
        <a:stretch>
          <a:fillRect/>
        </a:stretch>
      </xdr:blipFill>
      <xdr:spPr>
        <a:xfrm>
          <a:off x="419735" y="318660145"/>
          <a:ext cx="1437640" cy="1487805"/>
        </a:xfrm>
        <a:prstGeom prst="rect">
          <a:avLst/>
        </a:prstGeom>
        <a:noFill/>
        <a:ln w="9525">
          <a:noFill/>
        </a:ln>
      </xdr:spPr>
    </xdr:pic>
    <xdr:clientData/>
  </xdr:twoCellAnchor>
  <xdr:twoCellAnchor editAs="oneCell">
    <xdr:from>
      <xdr:col>0</xdr:col>
      <xdr:colOff>466725</xdr:colOff>
      <xdr:row>214</xdr:row>
      <xdr:rowOff>19050</xdr:rowOff>
    </xdr:from>
    <xdr:to>
      <xdr:col>0</xdr:col>
      <xdr:colOff>1856740</xdr:colOff>
      <xdr:row>214</xdr:row>
      <xdr:rowOff>1501140</xdr:rowOff>
    </xdr:to>
    <xdr:pic>
      <xdr:nvPicPr>
        <xdr:cNvPr id="150" name="图片 149">
          <a:extLst>
            <a:ext uri="{FF2B5EF4-FFF2-40B4-BE49-F238E27FC236}">
              <a16:creationId xmlns:a16="http://schemas.microsoft.com/office/drawing/2014/main" id="{00000000-0008-0000-8800-000096000000}"/>
            </a:ext>
          </a:extLst>
        </xdr:cNvPr>
        <xdr:cNvPicPr>
          <a:picLocks noChangeAspect="1"/>
        </xdr:cNvPicPr>
      </xdr:nvPicPr>
      <xdr:blipFill>
        <a:blip xmlns:r="http://schemas.openxmlformats.org/officeDocument/2006/relationships" r:embed="rId669"/>
        <a:stretch>
          <a:fillRect/>
        </a:stretch>
      </xdr:blipFill>
      <xdr:spPr>
        <a:xfrm>
          <a:off x="466725" y="320212720"/>
          <a:ext cx="1390015" cy="1482090"/>
        </a:xfrm>
        <a:prstGeom prst="rect">
          <a:avLst/>
        </a:prstGeom>
        <a:noFill/>
        <a:ln w="9525">
          <a:noFill/>
        </a:ln>
      </xdr:spPr>
    </xdr:pic>
    <xdr:clientData/>
  </xdr:twoCellAnchor>
  <xdr:twoCellAnchor editAs="oneCell">
    <xdr:from>
      <xdr:col>0</xdr:col>
      <xdr:colOff>304800</xdr:colOff>
      <xdr:row>225</xdr:row>
      <xdr:rowOff>38100</xdr:rowOff>
    </xdr:from>
    <xdr:to>
      <xdr:col>0</xdr:col>
      <xdr:colOff>1914525</xdr:colOff>
      <xdr:row>225</xdr:row>
      <xdr:rowOff>1497965</xdr:rowOff>
    </xdr:to>
    <xdr:pic>
      <xdr:nvPicPr>
        <xdr:cNvPr id="151" name="图片 150">
          <a:extLst>
            <a:ext uri="{FF2B5EF4-FFF2-40B4-BE49-F238E27FC236}">
              <a16:creationId xmlns:a16="http://schemas.microsoft.com/office/drawing/2014/main" id="{00000000-0008-0000-8800-000097000000}"/>
            </a:ext>
          </a:extLst>
        </xdr:cNvPr>
        <xdr:cNvPicPr>
          <a:picLocks noChangeAspect="1"/>
        </xdr:cNvPicPr>
      </xdr:nvPicPr>
      <xdr:blipFill>
        <a:blip xmlns:r="http://schemas.openxmlformats.org/officeDocument/2006/relationships" r:embed="rId670"/>
        <a:stretch>
          <a:fillRect/>
        </a:stretch>
      </xdr:blipFill>
      <xdr:spPr>
        <a:xfrm>
          <a:off x="304800" y="337414870"/>
          <a:ext cx="1609725" cy="1459865"/>
        </a:xfrm>
        <a:prstGeom prst="rect">
          <a:avLst/>
        </a:prstGeom>
        <a:noFill/>
        <a:ln w="9525">
          <a:noFill/>
        </a:ln>
      </xdr:spPr>
    </xdr:pic>
    <xdr:clientData/>
  </xdr:twoCellAnchor>
  <xdr:twoCellAnchor editAs="oneCell">
    <xdr:from>
      <xdr:col>0</xdr:col>
      <xdr:colOff>381000</xdr:colOff>
      <xdr:row>227</xdr:row>
      <xdr:rowOff>57150</xdr:rowOff>
    </xdr:from>
    <xdr:to>
      <xdr:col>0</xdr:col>
      <xdr:colOff>1905000</xdr:colOff>
      <xdr:row>227</xdr:row>
      <xdr:rowOff>1489075</xdr:rowOff>
    </xdr:to>
    <xdr:pic>
      <xdr:nvPicPr>
        <xdr:cNvPr id="152" name="图片 151">
          <a:extLst>
            <a:ext uri="{FF2B5EF4-FFF2-40B4-BE49-F238E27FC236}">
              <a16:creationId xmlns:a16="http://schemas.microsoft.com/office/drawing/2014/main" id="{00000000-0008-0000-8800-000098000000}"/>
            </a:ext>
          </a:extLst>
        </xdr:cNvPr>
        <xdr:cNvPicPr>
          <a:picLocks noChangeAspect="1"/>
        </xdr:cNvPicPr>
      </xdr:nvPicPr>
      <xdr:blipFill>
        <a:blip xmlns:r="http://schemas.openxmlformats.org/officeDocument/2006/relationships" r:embed="rId671"/>
        <a:stretch>
          <a:fillRect/>
        </a:stretch>
      </xdr:blipFill>
      <xdr:spPr>
        <a:xfrm>
          <a:off x="381000" y="340558120"/>
          <a:ext cx="1524000" cy="1431925"/>
        </a:xfrm>
        <a:prstGeom prst="rect">
          <a:avLst/>
        </a:prstGeom>
        <a:noFill/>
        <a:ln w="9525">
          <a:noFill/>
        </a:ln>
      </xdr:spPr>
    </xdr:pic>
    <xdr:clientData/>
  </xdr:twoCellAnchor>
  <xdr:twoCellAnchor editAs="oneCell">
    <xdr:from>
      <xdr:col>0</xdr:col>
      <xdr:colOff>476250</xdr:colOff>
      <xdr:row>226</xdr:row>
      <xdr:rowOff>57150</xdr:rowOff>
    </xdr:from>
    <xdr:to>
      <xdr:col>0</xdr:col>
      <xdr:colOff>1973580</xdr:colOff>
      <xdr:row>226</xdr:row>
      <xdr:rowOff>1495425</xdr:rowOff>
    </xdr:to>
    <xdr:pic>
      <xdr:nvPicPr>
        <xdr:cNvPr id="162" name="图片 161">
          <a:extLst>
            <a:ext uri="{FF2B5EF4-FFF2-40B4-BE49-F238E27FC236}">
              <a16:creationId xmlns:a16="http://schemas.microsoft.com/office/drawing/2014/main" id="{00000000-0008-0000-8800-0000A2000000}"/>
            </a:ext>
          </a:extLst>
        </xdr:cNvPr>
        <xdr:cNvPicPr>
          <a:picLocks noChangeAspect="1"/>
        </xdr:cNvPicPr>
      </xdr:nvPicPr>
      <xdr:blipFill>
        <a:blip xmlns:r="http://schemas.openxmlformats.org/officeDocument/2006/relationships" r:embed="rId672"/>
        <a:stretch>
          <a:fillRect/>
        </a:stretch>
      </xdr:blipFill>
      <xdr:spPr>
        <a:xfrm>
          <a:off x="476250" y="338996020"/>
          <a:ext cx="1497330" cy="1438275"/>
        </a:xfrm>
        <a:prstGeom prst="rect">
          <a:avLst/>
        </a:prstGeom>
        <a:noFill/>
        <a:ln w="9525">
          <a:noFill/>
        </a:ln>
      </xdr:spPr>
    </xdr:pic>
    <xdr:clientData/>
  </xdr:twoCellAnchor>
  <xdr:twoCellAnchor editAs="oneCell">
    <xdr:from>
      <xdr:col>0</xdr:col>
      <xdr:colOff>352425</xdr:colOff>
      <xdr:row>228</xdr:row>
      <xdr:rowOff>47625</xdr:rowOff>
    </xdr:from>
    <xdr:to>
      <xdr:col>0</xdr:col>
      <xdr:colOff>1933575</xdr:colOff>
      <xdr:row>228</xdr:row>
      <xdr:rowOff>1486535</xdr:rowOff>
    </xdr:to>
    <xdr:pic>
      <xdr:nvPicPr>
        <xdr:cNvPr id="163" name="图片 162">
          <a:extLst>
            <a:ext uri="{FF2B5EF4-FFF2-40B4-BE49-F238E27FC236}">
              <a16:creationId xmlns:a16="http://schemas.microsoft.com/office/drawing/2014/main" id="{00000000-0008-0000-8800-0000A3000000}"/>
            </a:ext>
          </a:extLst>
        </xdr:cNvPr>
        <xdr:cNvPicPr>
          <a:picLocks noChangeAspect="1"/>
        </xdr:cNvPicPr>
      </xdr:nvPicPr>
      <xdr:blipFill>
        <a:blip xmlns:r="http://schemas.openxmlformats.org/officeDocument/2006/relationships" r:embed="rId673"/>
        <a:stretch>
          <a:fillRect/>
        </a:stretch>
      </xdr:blipFill>
      <xdr:spPr>
        <a:xfrm>
          <a:off x="352425" y="342110695"/>
          <a:ext cx="1581150" cy="1438910"/>
        </a:xfrm>
        <a:prstGeom prst="rect">
          <a:avLst/>
        </a:prstGeom>
        <a:noFill/>
        <a:ln w="9525">
          <a:noFill/>
        </a:ln>
      </xdr:spPr>
    </xdr:pic>
    <xdr:clientData/>
  </xdr:twoCellAnchor>
  <xdr:twoCellAnchor editAs="oneCell">
    <xdr:from>
      <xdr:col>0</xdr:col>
      <xdr:colOff>209550</xdr:colOff>
      <xdr:row>248</xdr:row>
      <xdr:rowOff>76200</xdr:rowOff>
    </xdr:from>
    <xdr:to>
      <xdr:col>0</xdr:col>
      <xdr:colOff>2019300</xdr:colOff>
      <xdr:row>248</xdr:row>
      <xdr:rowOff>1486535</xdr:rowOff>
    </xdr:to>
    <xdr:pic>
      <xdr:nvPicPr>
        <xdr:cNvPr id="174" name="图片 173">
          <a:extLst>
            <a:ext uri="{FF2B5EF4-FFF2-40B4-BE49-F238E27FC236}">
              <a16:creationId xmlns:a16="http://schemas.microsoft.com/office/drawing/2014/main" id="{00000000-0008-0000-8800-0000AE000000}"/>
            </a:ext>
          </a:extLst>
        </xdr:cNvPr>
        <xdr:cNvPicPr>
          <a:picLocks noChangeAspect="1"/>
        </xdr:cNvPicPr>
      </xdr:nvPicPr>
      <xdr:blipFill>
        <a:blip xmlns:r="http://schemas.openxmlformats.org/officeDocument/2006/relationships" r:embed="rId674"/>
        <a:stretch>
          <a:fillRect/>
        </a:stretch>
      </xdr:blipFill>
      <xdr:spPr>
        <a:xfrm>
          <a:off x="209550" y="373228870"/>
          <a:ext cx="1809750" cy="1410335"/>
        </a:xfrm>
        <a:prstGeom prst="rect">
          <a:avLst/>
        </a:prstGeom>
        <a:noFill/>
        <a:ln w="9525">
          <a:noFill/>
        </a:ln>
      </xdr:spPr>
    </xdr:pic>
    <xdr:clientData/>
  </xdr:twoCellAnchor>
  <xdr:twoCellAnchor editAs="oneCell">
    <xdr:from>
      <xdr:col>0</xdr:col>
      <xdr:colOff>209550</xdr:colOff>
      <xdr:row>249</xdr:row>
      <xdr:rowOff>45085</xdr:rowOff>
    </xdr:from>
    <xdr:to>
      <xdr:col>0</xdr:col>
      <xdr:colOff>2095500</xdr:colOff>
      <xdr:row>249</xdr:row>
      <xdr:rowOff>1517015</xdr:rowOff>
    </xdr:to>
    <xdr:pic>
      <xdr:nvPicPr>
        <xdr:cNvPr id="175" name="图片 174">
          <a:extLst>
            <a:ext uri="{FF2B5EF4-FFF2-40B4-BE49-F238E27FC236}">
              <a16:creationId xmlns:a16="http://schemas.microsoft.com/office/drawing/2014/main" id="{00000000-0008-0000-8800-0000AF000000}"/>
            </a:ext>
          </a:extLst>
        </xdr:cNvPr>
        <xdr:cNvPicPr>
          <a:picLocks noChangeAspect="1"/>
        </xdr:cNvPicPr>
      </xdr:nvPicPr>
      <xdr:blipFill>
        <a:blip xmlns:r="http://schemas.openxmlformats.org/officeDocument/2006/relationships" r:embed="rId675"/>
        <a:stretch>
          <a:fillRect/>
        </a:stretch>
      </xdr:blipFill>
      <xdr:spPr>
        <a:xfrm>
          <a:off x="209550" y="374759855"/>
          <a:ext cx="1885950" cy="1471930"/>
        </a:xfrm>
        <a:prstGeom prst="rect">
          <a:avLst/>
        </a:prstGeom>
        <a:noFill/>
        <a:ln w="9525">
          <a:noFill/>
        </a:ln>
      </xdr:spPr>
    </xdr:pic>
    <xdr:clientData/>
  </xdr:twoCellAnchor>
  <xdr:twoCellAnchor editAs="oneCell">
    <xdr:from>
      <xdr:col>0</xdr:col>
      <xdr:colOff>190500</xdr:colOff>
      <xdr:row>250</xdr:row>
      <xdr:rowOff>38100</xdr:rowOff>
    </xdr:from>
    <xdr:to>
      <xdr:col>0</xdr:col>
      <xdr:colOff>2040890</xdr:colOff>
      <xdr:row>250</xdr:row>
      <xdr:rowOff>1545590</xdr:rowOff>
    </xdr:to>
    <xdr:pic>
      <xdr:nvPicPr>
        <xdr:cNvPr id="176" name="图片 175">
          <a:extLst>
            <a:ext uri="{FF2B5EF4-FFF2-40B4-BE49-F238E27FC236}">
              <a16:creationId xmlns:a16="http://schemas.microsoft.com/office/drawing/2014/main" id="{00000000-0008-0000-8800-0000B0000000}"/>
            </a:ext>
          </a:extLst>
        </xdr:cNvPr>
        <xdr:cNvPicPr>
          <a:picLocks noChangeAspect="1"/>
        </xdr:cNvPicPr>
      </xdr:nvPicPr>
      <xdr:blipFill>
        <a:blip xmlns:r="http://schemas.openxmlformats.org/officeDocument/2006/relationships" r:embed="rId676"/>
        <a:stretch>
          <a:fillRect/>
        </a:stretch>
      </xdr:blipFill>
      <xdr:spPr>
        <a:xfrm>
          <a:off x="190500" y="376314970"/>
          <a:ext cx="1850390" cy="1507490"/>
        </a:xfrm>
        <a:prstGeom prst="rect">
          <a:avLst/>
        </a:prstGeom>
        <a:noFill/>
        <a:ln w="9525">
          <a:noFill/>
        </a:ln>
      </xdr:spPr>
    </xdr:pic>
    <xdr:clientData/>
  </xdr:twoCellAnchor>
  <xdr:twoCellAnchor editAs="oneCell">
    <xdr:from>
      <xdr:col>0</xdr:col>
      <xdr:colOff>571500</xdr:colOff>
      <xdr:row>251</xdr:row>
      <xdr:rowOff>47625</xdr:rowOff>
    </xdr:from>
    <xdr:to>
      <xdr:col>0</xdr:col>
      <xdr:colOff>1831975</xdr:colOff>
      <xdr:row>251</xdr:row>
      <xdr:rowOff>1505585</xdr:rowOff>
    </xdr:to>
    <xdr:pic>
      <xdr:nvPicPr>
        <xdr:cNvPr id="177" name="图片 176">
          <a:extLst>
            <a:ext uri="{FF2B5EF4-FFF2-40B4-BE49-F238E27FC236}">
              <a16:creationId xmlns:a16="http://schemas.microsoft.com/office/drawing/2014/main" id="{00000000-0008-0000-8800-0000B1000000}"/>
            </a:ext>
          </a:extLst>
        </xdr:cNvPr>
        <xdr:cNvPicPr>
          <a:picLocks noChangeAspect="1"/>
        </xdr:cNvPicPr>
      </xdr:nvPicPr>
      <xdr:blipFill>
        <a:blip xmlns:r="http://schemas.openxmlformats.org/officeDocument/2006/relationships" r:embed="rId677"/>
        <a:stretch>
          <a:fillRect/>
        </a:stretch>
      </xdr:blipFill>
      <xdr:spPr>
        <a:xfrm>
          <a:off x="571500" y="377886595"/>
          <a:ext cx="1260475" cy="1457960"/>
        </a:xfrm>
        <a:prstGeom prst="rect">
          <a:avLst/>
        </a:prstGeom>
        <a:noFill/>
        <a:ln w="9525">
          <a:noFill/>
        </a:ln>
      </xdr:spPr>
    </xdr:pic>
    <xdr:clientData/>
  </xdr:twoCellAnchor>
  <xdr:twoCellAnchor editAs="oneCell">
    <xdr:from>
      <xdr:col>0</xdr:col>
      <xdr:colOff>390525</xdr:colOff>
      <xdr:row>252</xdr:row>
      <xdr:rowOff>57150</xdr:rowOff>
    </xdr:from>
    <xdr:to>
      <xdr:col>0</xdr:col>
      <xdr:colOff>1962785</xdr:colOff>
      <xdr:row>252</xdr:row>
      <xdr:rowOff>1485900</xdr:rowOff>
    </xdr:to>
    <xdr:pic>
      <xdr:nvPicPr>
        <xdr:cNvPr id="178" name="图片 177">
          <a:extLst>
            <a:ext uri="{FF2B5EF4-FFF2-40B4-BE49-F238E27FC236}">
              <a16:creationId xmlns:a16="http://schemas.microsoft.com/office/drawing/2014/main" id="{00000000-0008-0000-8800-0000B2000000}"/>
            </a:ext>
          </a:extLst>
        </xdr:cNvPr>
        <xdr:cNvPicPr>
          <a:picLocks noChangeAspect="1"/>
        </xdr:cNvPicPr>
      </xdr:nvPicPr>
      <xdr:blipFill>
        <a:blip xmlns:r="http://schemas.openxmlformats.org/officeDocument/2006/relationships" r:embed="rId678"/>
        <a:stretch>
          <a:fillRect/>
        </a:stretch>
      </xdr:blipFill>
      <xdr:spPr>
        <a:xfrm>
          <a:off x="390525" y="379458220"/>
          <a:ext cx="1572260" cy="1428750"/>
        </a:xfrm>
        <a:prstGeom prst="rect">
          <a:avLst/>
        </a:prstGeom>
        <a:noFill/>
        <a:ln w="9525">
          <a:noFill/>
        </a:ln>
      </xdr:spPr>
    </xdr:pic>
    <xdr:clientData/>
  </xdr:twoCellAnchor>
  <xdr:twoCellAnchor editAs="oneCell">
    <xdr:from>
      <xdr:col>0</xdr:col>
      <xdr:colOff>466725</xdr:colOff>
      <xdr:row>253</xdr:row>
      <xdr:rowOff>47625</xdr:rowOff>
    </xdr:from>
    <xdr:to>
      <xdr:col>0</xdr:col>
      <xdr:colOff>1838960</xdr:colOff>
      <xdr:row>253</xdr:row>
      <xdr:rowOff>1518920</xdr:rowOff>
    </xdr:to>
    <xdr:pic>
      <xdr:nvPicPr>
        <xdr:cNvPr id="179" name="图片 178">
          <a:extLst>
            <a:ext uri="{FF2B5EF4-FFF2-40B4-BE49-F238E27FC236}">
              <a16:creationId xmlns:a16="http://schemas.microsoft.com/office/drawing/2014/main" id="{00000000-0008-0000-8800-0000B3000000}"/>
            </a:ext>
          </a:extLst>
        </xdr:cNvPr>
        <xdr:cNvPicPr>
          <a:picLocks noChangeAspect="1"/>
        </xdr:cNvPicPr>
      </xdr:nvPicPr>
      <xdr:blipFill>
        <a:blip xmlns:r="http://schemas.openxmlformats.org/officeDocument/2006/relationships" r:embed="rId679"/>
        <a:stretch>
          <a:fillRect/>
        </a:stretch>
      </xdr:blipFill>
      <xdr:spPr>
        <a:xfrm>
          <a:off x="466725" y="381010795"/>
          <a:ext cx="1372235" cy="1471295"/>
        </a:xfrm>
        <a:prstGeom prst="rect">
          <a:avLst/>
        </a:prstGeom>
        <a:noFill/>
        <a:ln w="9525">
          <a:noFill/>
        </a:ln>
      </xdr:spPr>
    </xdr:pic>
    <xdr:clientData/>
  </xdr:twoCellAnchor>
  <xdr:twoCellAnchor editAs="oneCell">
    <xdr:from>
      <xdr:col>0</xdr:col>
      <xdr:colOff>314325</xdr:colOff>
      <xdr:row>199</xdr:row>
      <xdr:rowOff>85725</xdr:rowOff>
    </xdr:from>
    <xdr:to>
      <xdr:col>0</xdr:col>
      <xdr:colOff>1896110</xdr:colOff>
      <xdr:row>199</xdr:row>
      <xdr:rowOff>1514475</xdr:rowOff>
    </xdr:to>
    <xdr:pic>
      <xdr:nvPicPr>
        <xdr:cNvPr id="180" name="图片 179">
          <a:extLst>
            <a:ext uri="{FF2B5EF4-FFF2-40B4-BE49-F238E27FC236}">
              <a16:creationId xmlns:a16="http://schemas.microsoft.com/office/drawing/2014/main" id="{00000000-0008-0000-8800-0000B4000000}"/>
            </a:ext>
          </a:extLst>
        </xdr:cNvPr>
        <xdr:cNvPicPr>
          <a:picLocks noChangeAspect="1"/>
        </xdr:cNvPicPr>
      </xdr:nvPicPr>
      <xdr:blipFill>
        <a:blip xmlns:r="http://schemas.openxmlformats.org/officeDocument/2006/relationships" r:embed="rId680"/>
        <a:stretch>
          <a:fillRect/>
        </a:stretch>
      </xdr:blipFill>
      <xdr:spPr>
        <a:xfrm>
          <a:off x="314325" y="297152695"/>
          <a:ext cx="1581785" cy="1428750"/>
        </a:xfrm>
        <a:prstGeom prst="rect">
          <a:avLst/>
        </a:prstGeom>
        <a:noFill/>
        <a:ln w="9525">
          <a:noFill/>
        </a:ln>
      </xdr:spPr>
    </xdr:pic>
    <xdr:clientData/>
  </xdr:twoCellAnchor>
  <xdr:twoCellAnchor editAs="oneCell">
    <xdr:from>
      <xdr:col>0</xdr:col>
      <xdr:colOff>352425</xdr:colOff>
      <xdr:row>200</xdr:row>
      <xdr:rowOff>66675</xdr:rowOff>
    </xdr:from>
    <xdr:to>
      <xdr:col>0</xdr:col>
      <xdr:colOff>1907540</xdr:colOff>
      <xdr:row>200</xdr:row>
      <xdr:rowOff>1536065</xdr:rowOff>
    </xdr:to>
    <xdr:pic>
      <xdr:nvPicPr>
        <xdr:cNvPr id="181" name="图片 180">
          <a:extLst>
            <a:ext uri="{FF2B5EF4-FFF2-40B4-BE49-F238E27FC236}">
              <a16:creationId xmlns:a16="http://schemas.microsoft.com/office/drawing/2014/main" id="{00000000-0008-0000-8800-0000B5000000}"/>
            </a:ext>
          </a:extLst>
        </xdr:cNvPr>
        <xdr:cNvPicPr>
          <a:picLocks noChangeAspect="1"/>
        </xdr:cNvPicPr>
      </xdr:nvPicPr>
      <xdr:blipFill>
        <a:blip xmlns:r="http://schemas.openxmlformats.org/officeDocument/2006/relationships" r:embed="rId681"/>
        <a:stretch>
          <a:fillRect/>
        </a:stretch>
      </xdr:blipFill>
      <xdr:spPr>
        <a:xfrm>
          <a:off x="352425" y="298695745"/>
          <a:ext cx="1555115" cy="1469390"/>
        </a:xfrm>
        <a:prstGeom prst="rect">
          <a:avLst/>
        </a:prstGeom>
        <a:noFill/>
        <a:ln w="9525">
          <a:noFill/>
        </a:ln>
      </xdr:spPr>
    </xdr:pic>
    <xdr:clientData/>
  </xdr:twoCellAnchor>
  <xdr:twoCellAnchor editAs="oneCell">
    <xdr:from>
      <xdr:col>0</xdr:col>
      <xdr:colOff>295275</xdr:colOff>
      <xdr:row>201</xdr:row>
      <xdr:rowOff>95250</xdr:rowOff>
    </xdr:from>
    <xdr:to>
      <xdr:col>0</xdr:col>
      <xdr:colOff>1993900</xdr:colOff>
      <xdr:row>201</xdr:row>
      <xdr:rowOff>1553210</xdr:rowOff>
    </xdr:to>
    <xdr:pic>
      <xdr:nvPicPr>
        <xdr:cNvPr id="182" name="图片 181">
          <a:extLst>
            <a:ext uri="{FF2B5EF4-FFF2-40B4-BE49-F238E27FC236}">
              <a16:creationId xmlns:a16="http://schemas.microsoft.com/office/drawing/2014/main" id="{00000000-0008-0000-8800-0000B6000000}"/>
            </a:ext>
          </a:extLst>
        </xdr:cNvPr>
        <xdr:cNvPicPr>
          <a:picLocks noChangeAspect="1"/>
        </xdr:cNvPicPr>
      </xdr:nvPicPr>
      <xdr:blipFill>
        <a:blip xmlns:r="http://schemas.openxmlformats.org/officeDocument/2006/relationships" r:embed="rId682"/>
        <a:stretch>
          <a:fillRect/>
        </a:stretch>
      </xdr:blipFill>
      <xdr:spPr>
        <a:xfrm>
          <a:off x="295275" y="300286420"/>
          <a:ext cx="1698625" cy="1457960"/>
        </a:xfrm>
        <a:prstGeom prst="rect">
          <a:avLst/>
        </a:prstGeom>
        <a:noFill/>
        <a:ln w="9525">
          <a:noFill/>
        </a:ln>
      </xdr:spPr>
    </xdr:pic>
    <xdr:clientData/>
  </xdr:twoCellAnchor>
  <xdr:twoCellAnchor editAs="oneCell">
    <xdr:from>
      <xdr:col>0</xdr:col>
      <xdr:colOff>247650</xdr:colOff>
      <xdr:row>196</xdr:row>
      <xdr:rowOff>66675</xdr:rowOff>
    </xdr:from>
    <xdr:to>
      <xdr:col>0</xdr:col>
      <xdr:colOff>1952625</xdr:colOff>
      <xdr:row>196</xdr:row>
      <xdr:rowOff>1528445</xdr:rowOff>
    </xdr:to>
    <xdr:pic>
      <xdr:nvPicPr>
        <xdr:cNvPr id="183" name="图片 182">
          <a:extLst>
            <a:ext uri="{FF2B5EF4-FFF2-40B4-BE49-F238E27FC236}">
              <a16:creationId xmlns:a16="http://schemas.microsoft.com/office/drawing/2014/main" id="{00000000-0008-0000-8800-0000B7000000}"/>
            </a:ext>
          </a:extLst>
        </xdr:cNvPr>
        <xdr:cNvPicPr>
          <a:picLocks noChangeAspect="1"/>
        </xdr:cNvPicPr>
      </xdr:nvPicPr>
      <xdr:blipFill>
        <a:blip xmlns:r="http://schemas.openxmlformats.org/officeDocument/2006/relationships" r:embed="rId683"/>
        <a:stretch>
          <a:fillRect/>
        </a:stretch>
      </xdr:blipFill>
      <xdr:spPr>
        <a:xfrm>
          <a:off x="247650" y="292447345"/>
          <a:ext cx="1704975" cy="1461770"/>
        </a:xfrm>
        <a:prstGeom prst="rect">
          <a:avLst/>
        </a:prstGeom>
        <a:noFill/>
        <a:ln w="9525">
          <a:noFill/>
        </a:ln>
      </xdr:spPr>
    </xdr:pic>
    <xdr:clientData/>
  </xdr:twoCellAnchor>
  <xdr:twoCellAnchor editAs="oneCell">
    <xdr:from>
      <xdr:col>0</xdr:col>
      <xdr:colOff>273685</xdr:colOff>
      <xdr:row>198</xdr:row>
      <xdr:rowOff>47625</xdr:rowOff>
    </xdr:from>
    <xdr:to>
      <xdr:col>0</xdr:col>
      <xdr:colOff>2052955</xdr:colOff>
      <xdr:row>198</xdr:row>
      <xdr:rowOff>1466850</xdr:rowOff>
    </xdr:to>
    <xdr:pic>
      <xdr:nvPicPr>
        <xdr:cNvPr id="184" name="图片 183">
          <a:extLst>
            <a:ext uri="{FF2B5EF4-FFF2-40B4-BE49-F238E27FC236}">
              <a16:creationId xmlns:a16="http://schemas.microsoft.com/office/drawing/2014/main" id="{00000000-0008-0000-8800-0000B8000000}"/>
            </a:ext>
          </a:extLst>
        </xdr:cNvPr>
        <xdr:cNvPicPr>
          <a:picLocks noChangeAspect="1"/>
        </xdr:cNvPicPr>
      </xdr:nvPicPr>
      <xdr:blipFill>
        <a:blip xmlns:r="http://schemas.openxmlformats.org/officeDocument/2006/relationships" r:embed="rId684"/>
        <a:stretch>
          <a:fillRect/>
        </a:stretch>
      </xdr:blipFill>
      <xdr:spPr>
        <a:xfrm>
          <a:off x="273685" y="295552495"/>
          <a:ext cx="1779270" cy="1419225"/>
        </a:xfrm>
        <a:prstGeom prst="rect">
          <a:avLst/>
        </a:prstGeom>
        <a:noFill/>
        <a:ln w="9525">
          <a:noFill/>
        </a:ln>
      </xdr:spPr>
    </xdr:pic>
    <xdr:clientData/>
  </xdr:twoCellAnchor>
  <xdr:twoCellAnchor editAs="oneCell">
    <xdr:from>
      <xdr:col>0</xdr:col>
      <xdr:colOff>314325</xdr:colOff>
      <xdr:row>197</xdr:row>
      <xdr:rowOff>38100</xdr:rowOff>
    </xdr:from>
    <xdr:to>
      <xdr:col>0</xdr:col>
      <xdr:colOff>2019935</xdr:colOff>
      <xdr:row>197</xdr:row>
      <xdr:rowOff>1513840</xdr:rowOff>
    </xdr:to>
    <xdr:pic>
      <xdr:nvPicPr>
        <xdr:cNvPr id="193" name="图片 192">
          <a:extLst>
            <a:ext uri="{FF2B5EF4-FFF2-40B4-BE49-F238E27FC236}">
              <a16:creationId xmlns:a16="http://schemas.microsoft.com/office/drawing/2014/main" id="{00000000-0008-0000-8800-0000C1000000}"/>
            </a:ext>
          </a:extLst>
        </xdr:cNvPr>
        <xdr:cNvPicPr>
          <a:picLocks noChangeAspect="1"/>
        </xdr:cNvPicPr>
      </xdr:nvPicPr>
      <xdr:blipFill>
        <a:blip xmlns:r="http://schemas.openxmlformats.org/officeDocument/2006/relationships" r:embed="rId685"/>
        <a:stretch>
          <a:fillRect/>
        </a:stretch>
      </xdr:blipFill>
      <xdr:spPr>
        <a:xfrm>
          <a:off x="314325" y="293980870"/>
          <a:ext cx="1705610" cy="1475740"/>
        </a:xfrm>
        <a:prstGeom prst="rect">
          <a:avLst/>
        </a:prstGeom>
        <a:noFill/>
        <a:ln w="9525">
          <a:noFill/>
        </a:ln>
      </xdr:spPr>
    </xdr:pic>
    <xdr:clientData/>
  </xdr:twoCellAnchor>
  <xdr:twoCellAnchor editAs="oneCell">
    <xdr:from>
      <xdr:col>0</xdr:col>
      <xdr:colOff>219075</xdr:colOff>
      <xdr:row>222</xdr:row>
      <xdr:rowOff>57150</xdr:rowOff>
    </xdr:from>
    <xdr:to>
      <xdr:col>0</xdr:col>
      <xdr:colOff>2095500</xdr:colOff>
      <xdr:row>222</xdr:row>
      <xdr:rowOff>1485900</xdr:rowOff>
    </xdr:to>
    <xdr:pic>
      <xdr:nvPicPr>
        <xdr:cNvPr id="194" name="图片 193">
          <a:extLst>
            <a:ext uri="{FF2B5EF4-FFF2-40B4-BE49-F238E27FC236}">
              <a16:creationId xmlns:a16="http://schemas.microsoft.com/office/drawing/2014/main" id="{00000000-0008-0000-8800-0000C2000000}"/>
            </a:ext>
          </a:extLst>
        </xdr:cNvPr>
        <xdr:cNvPicPr>
          <a:picLocks noChangeAspect="1"/>
        </xdr:cNvPicPr>
      </xdr:nvPicPr>
      <xdr:blipFill>
        <a:blip xmlns:r="http://schemas.openxmlformats.org/officeDocument/2006/relationships" r:embed="rId686"/>
        <a:stretch>
          <a:fillRect/>
        </a:stretch>
      </xdr:blipFill>
      <xdr:spPr>
        <a:xfrm>
          <a:off x="219075" y="332747620"/>
          <a:ext cx="1876425" cy="1428750"/>
        </a:xfrm>
        <a:prstGeom prst="rect">
          <a:avLst/>
        </a:prstGeom>
        <a:noFill/>
        <a:ln w="9525">
          <a:noFill/>
        </a:ln>
      </xdr:spPr>
    </xdr:pic>
    <xdr:clientData/>
  </xdr:twoCellAnchor>
  <xdr:twoCellAnchor editAs="oneCell">
    <xdr:from>
      <xdr:col>0</xdr:col>
      <xdr:colOff>171450</xdr:colOff>
      <xdr:row>223</xdr:row>
      <xdr:rowOff>57150</xdr:rowOff>
    </xdr:from>
    <xdr:to>
      <xdr:col>0</xdr:col>
      <xdr:colOff>2076450</xdr:colOff>
      <xdr:row>223</xdr:row>
      <xdr:rowOff>1494790</xdr:rowOff>
    </xdr:to>
    <xdr:pic>
      <xdr:nvPicPr>
        <xdr:cNvPr id="195" name="图片 194">
          <a:extLst>
            <a:ext uri="{FF2B5EF4-FFF2-40B4-BE49-F238E27FC236}">
              <a16:creationId xmlns:a16="http://schemas.microsoft.com/office/drawing/2014/main" id="{00000000-0008-0000-8800-0000C3000000}"/>
            </a:ext>
          </a:extLst>
        </xdr:cNvPr>
        <xdr:cNvPicPr>
          <a:picLocks noChangeAspect="1"/>
        </xdr:cNvPicPr>
      </xdr:nvPicPr>
      <xdr:blipFill>
        <a:blip xmlns:r="http://schemas.openxmlformats.org/officeDocument/2006/relationships" r:embed="rId687"/>
        <a:stretch>
          <a:fillRect/>
        </a:stretch>
      </xdr:blipFill>
      <xdr:spPr>
        <a:xfrm>
          <a:off x="171450" y="334309720"/>
          <a:ext cx="1905000" cy="1437640"/>
        </a:xfrm>
        <a:prstGeom prst="rect">
          <a:avLst/>
        </a:prstGeom>
        <a:noFill/>
        <a:ln w="9525">
          <a:noFill/>
        </a:ln>
      </xdr:spPr>
    </xdr:pic>
    <xdr:clientData/>
  </xdr:twoCellAnchor>
  <xdr:twoCellAnchor editAs="oneCell">
    <xdr:from>
      <xdr:col>0</xdr:col>
      <xdr:colOff>142875</xdr:colOff>
      <xdr:row>224</xdr:row>
      <xdr:rowOff>47625</xdr:rowOff>
    </xdr:from>
    <xdr:to>
      <xdr:col>0</xdr:col>
      <xdr:colOff>1962785</xdr:colOff>
      <xdr:row>224</xdr:row>
      <xdr:rowOff>1527175</xdr:rowOff>
    </xdr:to>
    <xdr:pic>
      <xdr:nvPicPr>
        <xdr:cNvPr id="221" name="图片 220">
          <a:extLst>
            <a:ext uri="{FF2B5EF4-FFF2-40B4-BE49-F238E27FC236}">
              <a16:creationId xmlns:a16="http://schemas.microsoft.com/office/drawing/2014/main" id="{00000000-0008-0000-8800-0000DD000000}"/>
            </a:ext>
          </a:extLst>
        </xdr:cNvPr>
        <xdr:cNvPicPr>
          <a:picLocks noChangeAspect="1"/>
        </xdr:cNvPicPr>
      </xdr:nvPicPr>
      <xdr:blipFill>
        <a:blip xmlns:r="http://schemas.openxmlformats.org/officeDocument/2006/relationships" r:embed="rId688"/>
        <a:stretch>
          <a:fillRect/>
        </a:stretch>
      </xdr:blipFill>
      <xdr:spPr>
        <a:xfrm>
          <a:off x="142875" y="335862295"/>
          <a:ext cx="1819910" cy="1479550"/>
        </a:xfrm>
        <a:prstGeom prst="rect">
          <a:avLst/>
        </a:prstGeom>
        <a:noFill/>
        <a:ln w="9525">
          <a:noFill/>
        </a:ln>
      </xdr:spPr>
    </xdr:pic>
    <xdr:clientData/>
  </xdr:twoCellAnchor>
  <xdr:twoCellAnchor editAs="oneCell">
    <xdr:from>
      <xdr:col>0</xdr:col>
      <xdr:colOff>352425</xdr:colOff>
      <xdr:row>245</xdr:row>
      <xdr:rowOff>76200</xdr:rowOff>
    </xdr:from>
    <xdr:to>
      <xdr:col>0</xdr:col>
      <xdr:colOff>1845310</xdr:colOff>
      <xdr:row>245</xdr:row>
      <xdr:rowOff>1504950</xdr:rowOff>
    </xdr:to>
    <xdr:pic>
      <xdr:nvPicPr>
        <xdr:cNvPr id="252" name="图片 251">
          <a:extLst>
            <a:ext uri="{FF2B5EF4-FFF2-40B4-BE49-F238E27FC236}">
              <a16:creationId xmlns:a16="http://schemas.microsoft.com/office/drawing/2014/main" id="{00000000-0008-0000-8800-0000FC000000}"/>
            </a:ext>
          </a:extLst>
        </xdr:cNvPr>
        <xdr:cNvPicPr>
          <a:picLocks noChangeAspect="1"/>
        </xdr:cNvPicPr>
      </xdr:nvPicPr>
      <xdr:blipFill>
        <a:blip xmlns:r="http://schemas.openxmlformats.org/officeDocument/2006/relationships" r:embed="rId689"/>
        <a:stretch>
          <a:fillRect/>
        </a:stretch>
      </xdr:blipFill>
      <xdr:spPr>
        <a:xfrm>
          <a:off x="352425" y="368542570"/>
          <a:ext cx="1492885" cy="1428750"/>
        </a:xfrm>
        <a:prstGeom prst="rect">
          <a:avLst/>
        </a:prstGeom>
        <a:noFill/>
        <a:ln w="9525">
          <a:noFill/>
        </a:ln>
      </xdr:spPr>
    </xdr:pic>
    <xdr:clientData/>
  </xdr:twoCellAnchor>
  <xdr:twoCellAnchor editAs="oneCell">
    <xdr:from>
      <xdr:col>0</xdr:col>
      <xdr:colOff>447675</xdr:colOff>
      <xdr:row>246</xdr:row>
      <xdr:rowOff>76835</xdr:rowOff>
    </xdr:from>
    <xdr:to>
      <xdr:col>0</xdr:col>
      <xdr:colOff>1896110</xdr:colOff>
      <xdr:row>246</xdr:row>
      <xdr:rowOff>1492250</xdr:rowOff>
    </xdr:to>
    <xdr:pic>
      <xdr:nvPicPr>
        <xdr:cNvPr id="375" name="图片 374">
          <a:extLst>
            <a:ext uri="{FF2B5EF4-FFF2-40B4-BE49-F238E27FC236}">
              <a16:creationId xmlns:a16="http://schemas.microsoft.com/office/drawing/2014/main" id="{00000000-0008-0000-8800-000077010000}"/>
            </a:ext>
          </a:extLst>
        </xdr:cNvPr>
        <xdr:cNvPicPr>
          <a:picLocks noChangeAspect="1"/>
        </xdr:cNvPicPr>
      </xdr:nvPicPr>
      <xdr:blipFill>
        <a:blip xmlns:r="http://schemas.openxmlformats.org/officeDocument/2006/relationships" r:embed="rId690"/>
        <a:stretch>
          <a:fillRect/>
        </a:stretch>
      </xdr:blipFill>
      <xdr:spPr>
        <a:xfrm>
          <a:off x="447675" y="370105305"/>
          <a:ext cx="1448435" cy="1415415"/>
        </a:xfrm>
        <a:prstGeom prst="rect">
          <a:avLst/>
        </a:prstGeom>
        <a:noFill/>
        <a:ln w="9525">
          <a:noFill/>
        </a:ln>
      </xdr:spPr>
    </xdr:pic>
    <xdr:clientData/>
  </xdr:twoCellAnchor>
  <xdr:twoCellAnchor editAs="oneCell">
    <xdr:from>
      <xdr:col>0</xdr:col>
      <xdr:colOff>485775</xdr:colOff>
      <xdr:row>247</xdr:row>
      <xdr:rowOff>57150</xdr:rowOff>
    </xdr:from>
    <xdr:to>
      <xdr:col>0</xdr:col>
      <xdr:colOff>1914525</xdr:colOff>
      <xdr:row>247</xdr:row>
      <xdr:rowOff>1485900</xdr:rowOff>
    </xdr:to>
    <xdr:pic>
      <xdr:nvPicPr>
        <xdr:cNvPr id="376" name="图片 375">
          <a:extLst>
            <a:ext uri="{FF2B5EF4-FFF2-40B4-BE49-F238E27FC236}">
              <a16:creationId xmlns:a16="http://schemas.microsoft.com/office/drawing/2014/main" id="{00000000-0008-0000-8800-000078010000}"/>
            </a:ext>
          </a:extLst>
        </xdr:cNvPr>
        <xdr:cNvPicPr>
          <a:picLocks noChangeAspect="1"/>
        </xdr:cNvPicPr>
      </xdr:nvPicPr>
      <xdr:blipFill>
        <a:blip xmlns:r="http://schemas.openxmlformats.org/officeDocument/2006/relationships" r:embed="rId691"/>
        <a:stretch>
          <a:fillRect/>
        </a:stretch>
      </xdr:blipFill>
      <xdr:spPr>
        <a:xfrm>
          <a:off x="485775" y="371647720"/>
          <a:ext cx="1428750" cy="1428750"/>
        </a:xfrm>
        <a:prstGeom prst="rect">
          <a:avLst/>
        </a:prstGeom>
        <a:noFill/>
        <a:ln w="9525">
          <a:noFill/>
        </a:ln>
      </xdr:spPr>
    </xdr:pic>
    <xdr:clientData/>
  </xdr:twoCellAnchor>
  <xdr:twoCellAnchor editAs="oneCell">
    <xdr:from>
      <xdr:col>0</xdr:col>
      <xdr:colOff>381000</xdr:colOff>
      <xdr:row>244</xdr:row>
      <xdr:rowOff>57150</xdr:rowOff>
    </xdr:from>
    <xdr:to>
      <xdr:col>0</xdr:col>
      <xdr:colOff>1896110</xdr:colOff>
      <xdr:row>244</xdr:row>
      <xdr:rowOff>1494790</xdr:rowOff>
    </xdr:to>
    <xdr:pic>
      <xdr:nvPicPr>
        <xdr:cNvPr id="377" name="图片 376">
          <a:extLst>
            <a:ext uri="{FF2B5EF4-FFF2-40B4-BE49-F238E27FC236}">
              <a16:creationId xmlns:a16="http://schemas.microsoft.com/office/drawing/2014/main" id="{00000000-0008-0000-8800-000079010000}"/>
            </a:ext>
          </a:extLst>
        </xdr:cNvPr>
        <xdr:cNvPicPr>
          <a:picLocks noChangeAspect="1"/>
        </xdr:cNvPicPr>
      </xdr:nvPicPr>
      <xdr:blipFill>
        <a:blip xmlns:r="http://schemas.openxmlformats.org/officeDocument/2006/relationships" r:embed="rId692"/>
        <a:stretch>
          <a:fillRect/>
        </a:stretch>
      </xdr:blipFill>
      <xdr:spPr>
        <a:xfrm>
          <a:off x="381000" y="366961420"/>
          <a:ext cx="1515110" cy="1437640"/>
        </a:xfrm>
        <a:prstGeom prst="rect">
          <a:avLst/>
        </a:prstGeom>
        <a:noFill/>
        <a:ln w="9525">
          <a:noFill/>
        </a:ln>
      </xdr:spPr>
    </xdr:pic>
    <xdr:clientData/>
  </xdr:twoCellAnchor>
  <xdr:twoCellAnchor editAs="oneCell">
    <xdr:from>
      <xdr:col>0</xdr:col>
      <xdr:colOff>34925</xdr:colOff>
      <xdr:row>701</xdr:row>
      <xdr:rowOff>101600</xdr:rowOff>
    </xdr:from>
    <xdr:to>
      <xdr:col>0</xdr:col>
      <xdr:colOff>2213610</xdr:colOff>
      <xdr:row>701</xdr:row>
      <xdr:rowOff>1729740</xdr:rowOff>
    </xdr:to>
    <xdr:pic>
      <xdr:nvPicPr>
        <xdr:cNvPr id="386" name="图片 385">
          <a:extLst>
            <a:ext uri="{FF2B5EF4-FFF2-40B4-BE49-F238E27FC236}">
              <a16:creationId xmlns:a16="http://schemas.microsoft.com/office/drawing/2014/main" id="{00000000-0008-0000-8800-000082010000}"/>
            </a:ext>
          </a:extLst>
        </xdr:cNvPr>
        <xdr:cNvPicPr>
          <a:picLocks noChangeAspect="1"/>
        </xdr:cNvPicPr>
      </xdr:nvPicPr>
      <xdr:blipFill>
        <a:blip xmlns:r="http://schemas.openxmlformats.org/officeDocument/2006/relationships" r:embed="rId693"/>
        <a:stretch>
          <a:fillRect/>
        </a:stretch>
      </xdr:blipFill>
      <xdr:spPr>
        <a:xfrm>
          <a:off x="34925" y="1255777270"/>
          <a:ext cx="2178685" cy="1628140"/>
        </a:xfrm>
        <a:prstGeom prst="rect">
          <a:avLst/>
        </a:prstGeom>
        <a:noFill/>
        <a:ln w="9525">
          <a:noFill/>
        </a:ln>
      </xdr:spPr>
    </xdr:pic>
    <xdr:clientData/>
  </xdr:twoCellAnchor>
  <xdr:twoCellAnchor editAs="oneCell">
    <xdr:from>
      <xdr:col>0</xdr:col>
      <xdr:colOff>349250</xdr:colOff>
      <xdr:row>702</xdr:row>
      <xdr:rowOff>60325</xdr:rowOff>
    </xdr:from>
    <xdr:to>
      <xdr:col>0</xdr:col>
      <xdr:colOff>1817370</xdr:colOff>
      <xdr:row>702</xdr:row>
      <xdr:rowOff>1954530</xdr:rowOff>
    </xdr:to>
    <xdr:pic>
      <xdr:nvPicPr>
        <xdr:cNvPr id="388" name="图片 387">
          <a:extLst>
            <a:ext uri="{FF2B5EF4-FFF2-40B4-BE49-F238E27FC236}">
              <a16:creationId xmlns:a16="http://schemas.microsoft.com/office/drawing/2014/main" id="{00000000-0008-0000-8800-000084010000}"/>
            </a:ext>
          </a:extLst>
        </xdr:cNvPr>
        <xdr:cNvPicPr>
          <a:picLocks noChangeAspect="1"/>
        </xdr:cNvPicPr>
      </xdr:nvPicPr>
      <xdr:blipFill>
        <a:blip xmlns:r="http://schemas.openxmlformats.org/officeDocument/2006/relationships" r:embed="rId694"/>
        <a:stretch>
          <a:fillRect/>
        </a:stretch>
      </xdr:blipFill>
      <xdr:spPr>
        <a:xfrm>
          <a:off x="349250" y="1257552095"/>
          <a:ext cx="1468120" cy="1894205"/>
        </a:xfrm>
        <a:prstGeom prst="rect">
          <a:avLst/>
        </a:prstGeom>
        <a:noFill/>
        <a:ln w="9525">
          <a:noFill/>
        </a:ln>
      </xdr:spPr>
    </xdr:pic>
    <xdr:clientData/>
  </xdr:twoCellAnchor>
  <xdr:twoCellAnchor editAs="oneCell">
    <xdr:from>
      <xdr:col>0</xdr:col>
      <xdr:colOff>352425</xdr:colOff>
      <xdr:row>703</xdr:row>
      <xdr:rowOff>25400</xdr:rowOff>
    </xdr:from>
    <xdr:to>
      <xdr:col>0</xdr:col>
      <xdr:colOff>1856740</xdr:colOff>
      <xdr:row>703</xdr:row>
      <xdr:rowOff>1979930</xdr:rowOff>
    </xdr:to>
    <xdr:pic>
      <xdr:nvPicPr>
        <xdr:cNvPr id="446" name="图片 445">
          <a:extLst>
            <a:ext uri="{FF2B5EF4-FFF2-40B4-BE49-F238E27FC236}">
              <a16:creationId xmlns:a16="http://schemas.microsoft.com/office/drawing/2014/main" id="{00000000-0008-0000-8800-0000BE010000}"/>
            </a:ext>
          </a:extLst>
        </xdr:cNvPr>
        <xdr:cNvPicPr>
          <a:picLocks noChangeAspect="1"/>
        </xdr:cNvPicPr>
      </xdr:nvPicPr>
      <xdr:blipFill>
        <a:blip xmlns:r="http://schemas.openxmlformats.org/officeDocument/2006/relationships" r:embed="rId695"/>
        <a:stretch>
          <a:fillRect/>
        </a:stretch>
      </xdr:blipFill>
      <xdr:spPr>
        <a:xfrm>
          <a:off x="352425" y="1259511070"/>
          <a:ext cx="1504315" cy="1954530"/>
        </a:xfrm>
        <a:prstGeom prst="rect">
          <a:avLst/>
        </a:prstGeom>
        <a:noFill/>
        <a:ln w="9525">
          <a:noFill/>
        </a:ln>
      </xdr:spPr>
    </xdr:pic>
    <xdr:clientData/>
  </xdr:twoCellAnchor>
  <xdr:twoCellAnchor editAs="oneCell">
    <xdr:from>
      <xdr:col>0</xdr:col>
      <xdr:colOff>333375</xdr:colOff>
      <xdr:row>704</xdr:row>
      <xdr:rowOff>44450</xdr:rowOff>
    </xdr:from>
    <xdr:to>
      <xdr:col>0</xdr:col>
      <xdr:colOff>1880235</xdr:colOff>
      <xdr:row>704</xdr:row>
      <xdr:rowOff>1964690</xdr:rowOff>
    </xdr:to>
    <xdr:pic>
      <xdr:nvPicPr>
        <xdr:cNvPr id="688" name="图片 687">
          <a:extLst>
            <a:ext uri="{FF2B5EF4-FFF2-40B4-BE49-F238E27FC236}">
              <a16:creationId xmlns:a16="http://schemas.microsoft.com/office/drawing/2014/main" id="{00000000-0008-0000-8800-0000B0020000}"/>
            </a:ext>
          </a:extLst>
        </xdr:cNvPr>
        <xdr:cNvPicPr>
          <a:picLocks noChangeAspect="1"/>
        </xdr:cNvPicPr>
      </xdr:nvPicPr>
      <xdr:blipFill>
        <a:blip xmlns:r="http://schemas.openxmlformats.org/officeDocument/2006/relationships" r:embed="rId696"/>
        <a:stretch>
          <a:fillRect/>
        </a:stretch>
      </xdr:blipFill>
      <xdr:spPr>
        <a:xfrm>
          <a:off x="333375" y="1261536720"/>
          <a:ext cx="1546860" cy="1920240"/>
        </a:xfrm>
        <a:prstGeom prst="rect">
          <a:avLst/>
        </a:prstGeom>
        <a:noFill/>
        <a:ln w="9525">
          <a:noFill/>
        </a:ln>
      </xdr:spPr>
    </xdr:pic>
    <xdr:clientData/>
  </xdr:twoCellAnchor>
  <xdr:twoCellAnchor editAs="oneCell">
    <xdr:from>
      <xdr:col>0</xdr:col>
      <xdr:colOff>146050</xdr:colOff>
      <xdr:row>320</xdr:row>
      <xdr:rowOff>31750</xdr:rowOff>
    </xdr:from>
    <xdr:to>
      <xdr:col>0</xdr:col>
      <xdr:colOff>2111375</xdr:colOff>
      <xdr:row>320</xdr:row>
      <xdr:rowOff>1794510</xdr:rowOff>
    </xdr:to>
    <xdr:pic>
      <xdr:nvPicPr>
        <xdr:cNvPr id="378" name="图片 377">
          <a:extLst>
            <a:ext uri="{FF2B5EF4-FFF2-40B4-BE49-F238E27FC236}">
              <a16:creationId xmlns:a16="http://schemas.microsoft.com/office/drawing/2014/main" id="{00000000-0008-0000-8800-00007A010000}"/>
            </a:ext>
          </a:extLst>
        </xdr:cNvPr>
        <xdr:cNvPicPr>
          <a:picLocks noChangeAspect="1"/>
        </xdr:cNvPicPr>
      </xdr:nvPicPr>
      <xdr:blipFill>
        <a:blip xmlns:r="http://schemas.openxmlformats.org/officeDocument/2006/relationships" r:embed="rId697"/>
        <a:stretch>
          <a:fillRect/>
        </a:stretch>
      </xdr:blipFill>
      <xdr:spPr>
        <a:xfrm>
          <a:off x="146050" y="493047020"/>
          <a:ext cx="1965325" cy="1762760"/>
        </a:xfrm>
        <a:prstGeom prst="rect">
          <a:avLst/>
        </a:prstGeom>
        <a:noFill/>
        <a:ln w="9525">
          <a:noFill/>
        </a:ln>
      </xdr:spPr>
    </xdr:pic>
    <xdr:clientData/>
  </xdr:twoCellAnchor>
  <xdr:twoCellAnchor editAs="oneCell">
    <xdr:from>
      <xdr:col>0</xdr:col>
      <xdr:colOff>136525</xdr:colOff>
      <xdr:row>321</xdr:row>
      <xdr:rowOff>47625</xdr:rowOff>
    </xdr:from>
    <xdr:to>
      <xdr:col>0</xdr:col>
      <xdr:colOff>2099310</xdr:colOff>
      <xdr:row>321</xdr:row>
      <xdr:rowOff>1770380</xdr:rowOff>
    </xdr:to>
    <xdr:pic>
      <xdr:nvPicPr>
        <xdr:cNvPr id="387" name="图片 386">
          <a:extLst>
            <a:ext uri="{FF2B5EF4-FFF2-40B4-BE49-F238E27FC236}">
              <a16:creationId xmlns:a16="http://schemas.microsoft.com/office/drawing/2014/main" id="{00000000-0008-0000-8800-000083010000}"/>
            </a:ext>
          </a:extLst>
        </xdr:cNvPr>
        <xdr:cNvPicPr>
          <a:picLocks noChangeAspect="1"/>
        </xdr:cNvPicPr>
      </xdr:nvPicPr>
      <xdr:blipFill>
        <a:blip xmlns:r="http://schemas.openxmlformats.org/officeDocument/2006/relationships" r:embed="rId698"/>
        <a:stretch>
          <a:fillRect/>
        </a:stretch>
      </xdr:blipFill>
      <xdr:spPr>
        <a:xfrm>
          <a:off x="136525" y="494891695"/>
          <a:ext cx="1962785" cy="1722755"/>
        </a:xfrm>
        <a:prstGeom prst="rect">
          <a:avLst/>
        </a:prstGeom>
        <a:noFill/>
        <a:ln w="9525">
          <a:noFill/>
        </a:ln>
      </xdr:spPr>
    </xdr:pic>
    <xdr:clientData/>
  </xdr:twoCellAnchor>
  <xdr:twoCellAnchor editAs="oneCell">
    <xdr:from>
      <xdr:col>0</xdr:col>
      <xdr:colOff>120650</xdr:colOff>
      <xdr:row>322</xdr:row>
      <xdr:rowOff>34925</xdr:rowOff>
    </xdr:from>
    <xdr:to>
      <xdr:col>0</xdr:col>
      <xdr:colOff>2112010</xdr:colOff>
      <xdr:row>322</xdr:row>
      <xdr:rowOff>1787525</xdr:rowOff>
    </xdr:to>
    <xdr:pic>
      <xdr:nvPicPr>
        <xdr:cNvPr id="1154" name="图片 1153">
          <a:extLst>
            <a:ext uri="{FF2B5EF4-FFF2-40B4-BE49-F238E27FC236}">
              <a16:creationId xmlns:a16="http://schemas.microsoft.com/office/drawing/2014/main" id="{00000000-0008-0000-8800-000082040000}"/>
            </a:ext>
          </a:extLst>
        </xdr:cNvPr>
        <xdr:cNvPicPr>
          <a:picLocks noChangeAspect="1"/>
        </xdr:cNvPicPr>
      </xdr:nvPicPr>
      <xdr:blipFill>
        <a:blip xmlns:r="http://schemas.openxmlformats.org/officeDocument/2006/relationships" r:embed="rId699"/>
        <a:stretch>
          <a:fillRect/>
        </a:stretch>
      </xdr:blipFill>
      <xdr:spPr>
        <a:xfrm>
          <a:off x="120650" y="496707795"/>
          <a:ext cx="1991360" cy="1752600"/>
        </a:xfrm>
        <a:prstGeom prst="rect">
          <a:avLst/>
        </a:prstGeom>
        <a:noFill/>
        <a:ln w="9525">
          <a:noFill/>
        </a:ln>
      </xdr:spPr>
    </xdr:pic>
    <xdr:clientData/>
  </xdr:twoCellAnchor>
  <xdr:twoCellAnchor editAs="oneCell">
    <xdr:from>
      <xdr:col>0</xdr:col>
      <xdr:colOff>238125</xdr:colOff>
      <xdr:row>113</xdr:row>
      <xdr:rowOff>31750</xdr:rowOff>
    </xdr:from>
    <xdr:to>
      <xdr:col>0</xdr:col>
      <xdr:colOff>1895475</xdr:colOff>
      <xdr:row>113</xdr:row>
      <xdr:rowOff>1508760</xdr:rowOff>
    </xdr:to>
    <xdr:pic>
      <xdr:nvPicPr>
        <xdr:cNvPr id="690" name="图片 689">
          <a:extLst>
            <a:ext uri="{FF2B5EF4-FFF2-40B4-BE49-F238E27FC236}">
              <a16:creationId xmlns:a16="http://schemas.microsoft.com/office/drawing/2014/main" id="{00000000-0008-0000-8800-0000B2020000}"/>
            </a:ext>
          </a:extLst>
        </xdr:cNvPr>
        <xdr:cNvPicPr>
          <a:picLocks noChangeAspect="1"/>
        </xdr:cNvPicPr>
      </xdr:nvPicPr>
      <xdr:blipFill>
        <a:blip xmlns:r="http://schemas.openxmlformats.org/officeDocument/2006/relationships" r:embed="rId700"/>
        <a:stretch>
          <a:fillRect/>
        </a:stretch>
      </xdr:blipFill>
      <xdr:spPr>
        <a:xfrm>
          <a:off x="238125" y="169285920"/>
          <a:ext cx="1657350" cy="1477010"/>
        </a:xfrm>
        <a:prstGeom prst="rect">
          <a:avLst/>
        </a:prstGeom>
        <a:noFill/>
        <a:ln w="9525">
          <a:noFill/>
        </a:ln>
      </xdr:spPr>
    </xdr:pic>
    <xdr:clientData/>
  </xdr:twoCellAnchor>
  <xdr:twoCellAnchor editAs="oneCell">
    <xdr:from>
      <xdr:col>0</xdr:col>
      <xdr:colOff>225425</xdr:colOff>
      <xdr:row>114</xdr:row>
      <xdr:rowOff>38100</xdr:rowOff>
    </xdr:from>
    <xdr:to>
      <xdr:col>0</xdr:col>
      <xdr:colOff>1853565</xdr:colOff>
      <xdr:row>114</xdr:row>
      <xdr:rowOff>1487805</xdr:rowOff>
    </xdr:to>
    <xdr:pic>
      <xdr:nvPicPr>
        <xdr:cNvPr id="697" name="图片 696">
          <a:extLst>
            <a:ext uri="{FF2B5EF4-FFF2-40B4-BE49-F238E27FC236}">
              <a16:creationId xmlns:a16="http://schemas.microsoft.com/office/drawing/2014/main" id="{00000000-0008-0000-8800-0000B9020000}"/>
            </a:ext>
          </a:extLst>
        </xdr:cNvPr>
        <xdr:cNvPicPr>
          <a:picLocks noChangeAspect="1"/>
        </xdr:cNvPicPr>
      </xdr:nvPicPr>
      <xdr:blipFill>
        <a:blip xmlns:r="http://schemas.openxmlformats.org/officeDocument/2006/relationships" r:embed="rId701"/>
        <a:stretch>
          <a:fillRect/>
        </a:stretch>
      </xdr:blipFill>
      <xdr:spPr>
        <a:xfrm>
          <a:off x="225425" y="170828970"/>
          <a:ext cx="1628140" cy="1449705"/>
        </a:xfrm>
        <a:prstGeom prst="rect">
          <a:avLst/>
        </a:prstGeom>
        <a:noFill/>
        <a:ln w="9525">
          <a:noFill/>
        </a:ln>
      </xdr:spPr>
    </xdr:pic>
    <xdr:clientData/>
  </xdr:twoCellAnchor>
  <xdr:twoCellAnchor editAs="oneCell">
    <xdr:from>
      <xdr:col>0</xdr:col>
      <xdr:colOff>257175</xdr:colOff>
      <xdr:row>115</xdr:row>
      <xdr:rowOff>22225</xdr:rowOff>
    </xdr:from>
    <xdr:to>
      <xdr:col>0</xdr:col>
      <xdr:colOff>1882140</xdr:colOff>
      <xdr:row>115</xdr:row>
      <xdr:rowOff>1499235</xdr:rowOff>
    </xdr:to>
    <xdr:pic>
      <xdr:nvPicPr>
        <xdr:cNvPr id="1155" name="图片 1154">
          <a:extLst>
            <a:ext uri="{FF2B5EF4-FFF2-40B4-BE49-F238E27FC236}">
              <a16:creationId xmlns:a16="http://schemas.microsoft.com/office/drawing/2014/main" id="{00000000-0008-0000-8800-000083040000}"/>
            </a:ext>
          </a:extLst>
        </xdr:cNvPr>
        <xdr:cNvPicPr>
          <a:picLocks noChangeAspect="1"/>
        </xdr:cNvPicPr>
      </xdr:nvPicPr>
      <xdr:blipFill>
        <a:blip xmlns:r="http://schemas.openxmlformats.org/officeDocument/2006/relationships" r:embed="rId702"/>
        <a:stretch>
          <a:fillRect/>
        </a:stretch>
      </xdr:blipFill>
      <xdr:spPr>
        <a:xfrm>
          <a:off x="257175" y="172349795"/>
          <a:ext cx="1624965" cy="1477010"/>
        </a:xfrm>
        <a:prstGeom prst="rect">
          <a:avLst/>
        </a:prstGeom>
        <a:noFill/>
        <a:ln w="9525">
          <a:noFill/>
        </a:ln>
      </xdr:spPr>
    </xdr:pic>
    <xdr:clientData/>
  </xdr:twoCellAnchor>
  <xdr:twoCellAnchor editAs="oneCell">
    <xdr:from>
      <xdr:col>0</xdr:col>
      <xdr:colOff>206375</xdr:colOff>
      <xdr:row>116</xdr:row>
      <xdr:rowOff>34925</xdr:rowOff>
    </xdr:from>
    <xdr:to>
      <xdr:col>0</xdr:col>
      <xdr:colOff>1856105</xdr:colOff>
      <xdr:row>116</xdr:row>
      <xdr:rowOff>1499235</xdr:rowOff>
    </xdr:to>
    <xdr:pic>
      <xdr:nvPicPr>
        <xdr:cNvPr id="1159" name="图片 1158">
          <a:extLst>
            <a:ext uri="{FF2B5EF4-FFF2-40B4-BE49-F238E27FC236}">
              <a16:creationId xmlns:a16="http://schemas.microsoft.com/office/drawing/2014/main" id="{00000000-0008-0000-8800-000087040000}"/>
            </a:ext>
          </a:extLst>
        </xdr:cNvPr>
        <xdr:cNvPicPr>
          <a:picLocks noChangeAspect="1"/>
        </xdr:cNvPicPr>
      </xdr:nvPicPr>
      <xdr:blipFill>
        <a:blip xmlns:r="http://schemas.openxmlformats.org/officeDocument/2006/relationships" r:embed="rId703"/>
        <a:stretch>
          <a:fillRect/>
        </a:stretch>
      </xdr:blipFill>
      <xdr:spPr>
        <a:xfrm>
          <a:off x="206375" y="173899195"/>
          <a:ext cx="1649730" cy="1464310"/>
        </a:xfrm>
        <a:prstGeom prst="rect">
          <a:avLst/>
        </a:prstGeom>
        <a:noFill/>
        <a:ln w="9525">
          <a:noFill/>
        </a:ln>
      </xdr:spPr>
    </xdr:pic>
    <xdr:clientData/>
  </xdr:twoCellAnchor>
  <xdr:twoCellAnchor editAs="oneCell">
    <xdr:from>
      <xdr:col>0</xdr:col>
      <xdr:colOff>219075</xdr:colOff>
      <xdr:row>117</xdr:row>
      <xdr:rowOff>41275</xdr:rowOff>
    </xdr:from>
    <xdr:to>
      <xdr:col>0</xdr:col>
      <xdr:colOff>1905000</xdr:colOff>
      <xdr:row>117</xdr:row>
      <xdr:rowOff>1490980</xdr:rowOff>
    </xdr:to>
    <xdr:pic>
      <xdr:nvPicPr>
        <xdr:cNvPr id="1208" name="图片 1207">
          <a:extLst>
            <a:ext uri="{FF2B5EF4-FFF2-40B4-BE49-F238E27FC236}">
              <a16:creationId xmlns:a16="http://schemas.microsoft.com/office/drawing/2014/main" id="{00000000-0008-0000-8800-0000B8040000}"/>
            </a:ext>
          </a:extLst>
        </xdr:cNvPr>
        <xdr:cNvPicPr>
          <a:picLocks noChangeAspect="1"/>
        </xdr:cNvPicPr>
      </xdr:nvPicPr>
      <xdr:blipFill>
        <a:blip xmlns:r="http://schemas.openxmlformats.org/officeDocument/2006/relationships" r:embed="rId704"/>
        <a:stretch>
          <a:fillRect/>
        </a:stretch>
      </xdr:blipFill>
      <xdr:spPr>
        <a:xfrm>
          <a:off x="219075" y="175442245"/>
          <a:ext cx="1685925" cy="1449705"/>
        </a:xfrm>
        <a:prstGeom prst="rect">
          <a:avLst/>
        </a:prstGeom>
        <a:noFill/>
        <a:ln w="9525">
          <a:noFill/>
        </a:ln>
      </xdr:spPr>
    </xdr:pic>
    <xdr:clientData/>
  </xdr:twoCellAnchor>
  <xdr:twoCellAnchor editAs="oneCell">
    <xdr:from>
      <xdr:col>0</xdr:col>
      <xdr:colOff>314325</xdr:colOff>
      <xdr:row>121</xdr:row>
      <xdr:rowOff>31750</xdr:rowOff>
    </xdr:from>
    <xdr:to>
      <xdr:col>0</xdr:col>
      <xdr:colOff>1885950</xdr:colOff>
      <xdr:row>121</xdr:row>
      <xdr:rowOff>1506855</xdr:rowOff>
    </xdr:to>
    <xdr:pic>
      <xdr:nvPicPr>
        <xdr:cNvPr id="1360" name="图片 1359">
          <a:extLst>
            <a:ext uri="{FF2B5EF4-FFF2-40B4-BE49-F238E27FC236}">
              <a16:creationId xmlns:a16="http://schemas.microsoft.com/office/drawing/2014/main" id="{00000000-0008-0000-8800-000050050000}"/>
            </a:ext>
          </a:extLst>
        </xdr:cNvPr>
        <xdr:cNvPicPr>
          <a:picLocks noChangeAspect="1"/>
        </xdr:cNvPicPr>
      </xdr:nvPicPr>
      <xdr:blipFill>
        <a:blip xmlns:r="http://schemas.openxmlformats.org/officeDocument/2006/relationships" r:embed="rId705"/>
        <a:stretch>
          <a:fillRect/>
        </a:stretch>
      </xdr:blipFill>
      <xdr:spPr>
        <a:xfrm>
          <a:off x="314325" y="181579520"/>
          <a:ext cx="1571625" cy="1475105"/>
        </a:xfrm>
        <a:prstGeom prst="rect">
          <a:avLst/>
        </a:prstGeom>
        <a:noFill/>
        <a:ln w="9525">
          <a:noFill/>
        </a:ln>
      </xdr:spPr>
    </xdr:pic>
    <xdr:clientData/>
  </xdr:twoCellAnchor>
  <xdr:twoCellAnchor editAs="oneCell">
    <xdr:from>
      <xdr:col>0</xdr:col>
      <xdr:colOff>352425</xdr:colOff>
      <xdr:row>118</xdr:row>
      <xdr:rowOff>50800</xdr:rowOff>
    </xdr:from>
    <xdr:to>
      <xdr:col>0</xdr:col>
      <xdr:colOff>1819275</xdr:colOff>
      <xdr:row>118</xdr:row>
      <xdr:rowOff>1517650</xdr:rowOff>
    </xdr:to>
    <xdr:pic>
      <xdr:nvPicPr>
        <xdr:cNvPr id="1361" name="图片 1360">
          <a:extLst>
            <a:ext uri="{FF2B5EF4-FFF2-40B4-BE49-F238E27FC236}">
              <a16:creationId xmlns:a16="http://schemas.microsoft.com/office/drawing/2014/main" id="{00000000-0008-0000-8800-000051050000}"/>
            </a:ext>
          </a:extLst>
        </xdr:cNvPr>
        <xdr:cNvPicPr>
          <a:picLocks noChangeAspect="1"/>
        </xdr:cNvPicPr>
      </xdr:nvPicPr>
      <xdr:blipFill>
        <a:blip xmlns:r="http://schemas.openxmlformats.org/officeDocument/2006/relationships" r:embed="rId706"/>
        <a:stretch>
          <a:fillRect/>
        </a:stretch>
      </xdr:blipFill>
      <xdr:spPr>
        <a:xfrm>
          <a:off x="352425" y="176988470"/>
          <a:ext cx="1466850" cy="1466850"/>
        </a:xfrm>
        <a:prstGeom prst="rect">
          <a:avLst/>
        </a:prstGeom>
        <a:noFill/>
        <a:ln w="9525">
          <a:noFill/>
        </a:ln>
      </xdr:spPr>
    </xdr:pic>
    <xdr:clientData/>
  </xdr:twoCellAnchor>
  <xdr:twoCellAnchor editAs="oneCell">
    <xdr:from>
      <xdr:col>0</xdr:col>
      <xdr:colOff>339725</xdr:colOff>
      <xdr:row>119</xdr:row>
      <xdr:rowOff>28575</xdr:rowOff>
    </xdr:from>
    <xdr:to>
      <xdr:col>0</xdr:col>
      <xdr:colOff>1816735</xdr:colOff>
      <xdr:row>119</xdr:row>
      <xdr:rowOff>1503680</xdr:rowOff>
    </xdr:to>
    <xdr:pic>
      <xdr:nvPicPr>
        <xdr:cNvPr id="1362" name="图片 1361">
          <a:extLst>
            <a:ext uri="{FF2B5EF4-FFF2-40B4-BE49-F238E27FC236}">
              <a16:creationId xmlns:a16="http://schemas.microsoft.com/office/drawing/2014/main" id="{00000000-0008-0000-8800-000052050000}"/>
            </a:ext>
          </a:extLst>
        </xdr:cNvPr>
        <xdr:cNvPicPr>
          <a:picLocks noChangeAspect="1"/>
        </xdr:cNvPicPr>
      </xdr:nvPicPr>
      <xdr:blipFill>
        <a:blip xmlns:r="http://schemas.openxmlformats.org/officeDocument/2006/relationships" r:embed="rId707"/>
        <a:stretch>
          <a:fillRect/>
        </a:stretch>
      </xdr:blipFill>
      <xdr:spPr>
        <a:xfrm>
          <a:off x="339725" y="178502945"/>
          <a:ext cx="1477010" cy="1475105"/>
        </a:xfrm>
        <a:prstGeom prst="rect">
          <a:avLst/>
        </a:prstGeom>
        <a:noFill/>
        <a:ln w="9525">
          <a:noFill/>
        </a:ln>
      </xdr:spPr>
    </xdr:pic>
    <xdr:clientData/>
  </xdr:twoCellAnchor>
  <xdr:twoCellAnchor editAs="oneCell">
    <xdr:from>
      <xdr:col>0</xdr:col>
      <xdr:colOff>390525</xdr:colOff>
      <xdr:row>120</xdr:row>
      <xdr:rowOff>25400</xdr:rowOff>
    </xdr:from>
    <xdr:to>
      <xdr:col>0</xdr:col>
      <xdr:colOff>1845945</xdr:colOff>
      <xdr:row>120</xdr:row>
      <xdr:rowOff>1502410</xdr:rowOff>
    </xdr:to>
    <xdr:pic>
      <xdr:nvPicPr>
        <xdr:cNvPr id="1365" name="图片 1364">
          <a:extLst>
            <a:ext uri="{FF2B5EF4-FFF2-40B4-BE49-F238E27FC236}">
              <a16:creationId xmlns:a16="http://schemas.microsoft.com/office/drawing/2014/main" id="{00000000-0008-0000-8800-000055050000}"/>
            </a:ext>
          </a:extLst>
        </xdr:cNvPr>
        <xdr:cNvPicPr>
          <a:picLocks noChangeAspect="1"/>
        </xdr:cNvPicPr>
      </xdr:nvPicPr>
      <xdr:blipFill>
        <a:blip xmlns:r="http://schemas.openxmlformats.org/officeDocument/2006/relationships" r:embed="rId708"/>
        <a:stretch>
          <a:fillRect/>
        </a:stretch>
      </xdr:blipFill>
      <xdr:spPr>
        <a:xfrm>
          <a:off x="390525" y="180036470"/>
          <a:ext cx="1455420" cy="1477010"/>
        </a:xfrm>
        <a:prstGeom prst="rect">
          <a:avLst/>
        </a:prstGeom>
        <a:noFill/>
        <a:ln w="9525">
          <a:noFill/>
        </a:ln>
      </xdr:spPr>
    </xdr:pic>
    <xdr:clientData/>
  </xdr:twoCellAnchor>
  <xdr:twoCellAnchor editAs="oneCell">
    <xdr:from>
      <xdr:col>0</xdr:col>
      <xdr:colOff>337185</xdr:colOff>
      <xdr:row>323</xdr:row>
      <xdr:rowOff>34925</xdr:rowOff>
    </xdr:from>
    <xdr:to>
      <xdr:col>0</xdr:col>
      <xdr:colOff>1918335</xdr:colOff>
      <xdr:row>323</xdr:row>
      <xdr:rowOff>1825625</xdr:rowOff>
    </xdr:to>
    <xdr:pic>
      <xdr:nvPicPr>
        <xdr:cNvPr id="1372" name="图片 1371">
          <a:extLst>
            <a:ext uri="{FF2B5EF4-FFF2-40B4-BE49-F238E27FC236}">
              <a16:creationId xmlns:a16="http://schemas.microsoft.com/office/drawing/2014/main" id="{00000000-0008-0000-8800-00005C050000}"/>
            </a:ext>
          </a:extLst>
        </xdr:cNvPr>
        <xdr:cNvPicPr>
          <a:picLocks noChangeAspect="1"/>
        </xdr:cNvPicPr>
      </xdr:nvPicPr>
      <xdr:blipFill>
        <a:blip xmlns:r="http://schemas.openxmlformats.org/officeDocument/2006/relationships" r:embed="rId709"/>
        <a:stretch>
          <a:fillRect/>
        </a:stretch>
      </xdr:blipFill>
      <xdr:spPr>
        <a:xfrm>
          <a:off x="337185" y="498536595"/>
          <a:ext cx="1581150" cy="1790700"/>
        </a:xfrm>
        <a:prstGeom prst="rect">
          <a:avLst/>
        </a:prstGeom>
        <a:noFill/>
        <a:ln w="9525">
          <a:noFill/>
        </a:ln>
      </xdr:spPr>
    </xdr:pic>
    <xdr:clientData/>
  </xdr:twoCellAnchor>
  <xdr:twoCellAnchor editAs="oneCell">
    <xdr:from>
      <xdr:col>0</xdr:col>
      <xdr:colOff>334010</xdr:colOff>
      <xdr:row>324</xdr:row>
      <xdr:rowOff>44450</xdr:rowOff>
    </xdr:from>
    <xdr:to>
      <xdr:col>0</xdr:col>
      <xdr:colOff>1762125</xdr:colOff>
      <xdr:row>324</xdr:row>
      <xdr:rowOff>1788160</xdr:rowOff>
    </xdr:to>
    <xdr:pic>
      <xdr:nvPicPr>
        <xdr:cNvPr id="1373" name="图片 1372">
          <a:extLst>
            <a:ext uri="{FF2B5EF4-FFF2-40B4-BE49-F238E27FC236}">
              <a16:creationId xmlns:a16="http://schemas.microsoft.com/office/drawing/2014/main" id="{00000000-0008-0000-8800-00005D050000}"/>
            </a:ext>
          </a:extLst>
        </xdr:cNvPr>
        <xdr:cNvPicPr>
          <a:picLocks noChangeAspect="1"/>
        </xdr:cNvPicPr>
      </xdr:nvPicPr>
      <xdr:blipFill>
        <a:blip xmlns:r="http://schemas.openxmlformats.org/officeDocument/2006/relationships" r:embed="rId710"/>
        <a:stretch>
          <a:fillRect/>
        </a:stretch>
      </xdr:blipFill>
      <xdr:spPr>
        <a:xfrm>
          <a:off x="334010" y="500438420"/>
          <a:ext cx="1428115" cy="1743710"/>
        </a:xfrm>
        <a:prstGeom prst="rect">
          <a:avLst/>
        </a:prstGeom>
        <a:noFill/>
        <a:ln w="9525">
          <a:noFill/>
        </a:ln>
      </xdr:spPr>
    </xdr:pic>
    <xdr:clientData/>
  </xdr:twoCellAnchor>
  <xdr:twoCellAnchor editAs="oneCell">
    <xdr:from>
      <xdr:col>0</xdr:col>
      <xdr:colOff>292735</xdr:colOff>
      <xdr:row>325</xdr:row>
      <xdr:rowOff>38100</xdr:rowOff>
    </xdr:from>
    <xdr:to>
      <xdr:col>0</xdr:col>
      <xdr:colOff>1889125</xdr:colOff>
      <xdr:row>325</xdr:row>
      <xdr:rowOff>1780540</xdr:rowOff>
    </xdr:to>
    <xdr:pic>
      <xdr:nvPicPr>
        <xdr:cNvPr id="1374" name="图片 1373">
          <a:extLst>
            <a:ext uri="{FF2B5EF4-FFF2-40B4-BE49-F238E27FC236}">
              <a16:creationId xmlns:a16="http://schemas.microsoft.com/office/drawing/2014/main" id="{00000000-0008-0000-8800-00005E050000}"/>
            </a:ext>
          </a:extLst>
        </xdr:cNvPr>
        <xdr:cNvPicPr>
          <a:picLocks noChangeAspect="1"/>
        </xdr:cNvPicPr>
      </xdr:nvPicPr>
      <xdr:blipFill>
        <a:blip xmlns:r="http://schemas.openxmlformats.org/officeDocument/2006/relationships" r:embed="rId711"/>
        <a:stretch>
          <a:fillRect/>
        </a:stretch>
      </xdr:blipFill>
      <xdr:spPr>
        <a:xfrm>
          <a:off x="292735" y="502260870"/>
          <a:ext cx="1596390" cy="1742440"/>
        </a:xfrm>
        <a:prstGeom prst="rect">
          <a:avLst/>
        </a:prstGeom>
        <a:noFill/>
        <a:ln w="9525">
          <a:noFill/>
        </a:ln>
      </xdr:spPr>
    </xdr:pic>
    <xdr:clientData/>
  </xdr:twoCellAnchor>
  <xdr:twoCellAnchor editAs="oneCell">
    <xdr:from>
      <xdr:col>0</xdr:col>
      <xdr:colOff>66675</xdr:colOff>
      <xdr:row>326</xdr:row>
      <xdr:rowOff>57150</xdr:rowOff>
    </xdr:from>
    <xdr:to>
      <xdr:col>0</xdr:col>
      <xdr:colOff>2128520</xdr:colOff>
      <xdr:row>326</xdr:row>
      <xdr:rowOff>1981200</xdr:rowOff>
    </xdr:to>
    <xdr:pic>
      <xdr:nvPicPr>
        <xdr:cNvPr id="1375" name="图片 1374">
          <a:extLst>
            <a:ext uri="{FF2B5EF4-FFF2-40B4-BE49-F238E27FC236}">
              <a16:creationId xmlns:a16="http://schemas.microsoft.com/office/drawing/2014/main" id="{00000000-0008-0000-8800-00005F050000}"/>
            </a:ext>
          </a:extLst>
        </xdr:cNvPr>
        <xdr:cNvPicPr>
          <a:picLocks noChangeAspect="1"/>
        </xdr:cNvPicPr>
      </xdr:nvPicPr>
      <xdr:blipFill>
        <a:blip xmlns:r="http://schemas.openxmlformats.org/officeDocument/2006/relationships" r:embed="rId712"/>
        <a:stretch>
          <a:fillRect/>
        </a:stretch>
      </xdr:blipFill>
      <xdr:spPr>
        <a:xfrm>
          <a:off x="66675" y="504108720"/>
          <a:ext cx="2061845" cy="1924050"/>
        </a:xfrm>
        <a:prstGeom prst="rect">
          <a:avLst/>
        </a:prstGeom>
        <a:noFill/>
        <a:ln w="9525">
          <a:noFill/>
        </a:ln>
      </xdr:spPr>
    </xdr:pic>
    <xdr:clientData/>
  </xdr:twoCellAnchor>
  <xdr:twoCellAnchor editAs="oneCell">
    <xdr:from>
      <xdr:col>0</xdr:col>
      <xdr:colOff>174625</xdr:colOff>
      <xdr:row>327</xdr:row>
      <xdr:rowOff>25400</xdr:rowOff>
    </xdr:from>
    <xdr:to>
      <xdr:col>0</xdr:col>
      <xdr:colOff>2084705</xdr:colOff>
      <xdr:row>327</xdr:row>
      <xdr:rowOff>2006600</xdr:rowOff>
    </xdr:to>
    <xdr:pic>
      <xdr:nvPicPr>
        <xdr:cNvPr id="1376" name="图片 1375">
          <a:extLst>
            <a:ext uri="{FF2B5EF4-FFF2-40B4-BE49-F238E27FC236}">
              <a16:creationId xmlns:a16="http://schemas.microsoft.com/office/drawing/2014/main" id="{00000000-0008-0000-8800-000060050000}"/>
            </a:ext>
          </a:extLst>
        </xdr:cNvPr>
        <xdr:cNvPicPr>
          <a:picLocks noChangeAspect="1"/>
        </xdr:cNvPicPr>
      </xdr:nvPicPr>
      <xdr:blipFill>
        <a:blip xmlns:r="http://schemas.openxmlformats.org/officeDocument/2006/relationships" r:embed="rId713"/>
        <a:stretch>
          <a:fillRect/>
        </a:stretch>
      </xdr:blipFill>
      <xdr:spPr>
        <a:xfrm>
          <a:off x="174625" y="506096270"/>
          <a:ext cx="1910080" cy="1981200"/>
        </a:xfrm>
        <a:prstGeom prst="rect">
          <a:avLst/>
        </a:prstGeom>
        <a:noFill/>
        <a:ln w="9525">
          <a:noFill/>
        </a:ln>
      </xdr:spPr>
    </xdr:pic>
    <xdr:clientData/>
  </xdr:twoCellAnchor>
  <xdr:twoCellAnchor editAs="oneCell">
    <xdr:from>
      <xdr:col>0</xdr:col>
      <xdr:colOff>162560</xdr:colOff>
      <xdr:row>328</xdr:row>
      <xdr:rowOff>60325</xdr:rowOff>
    </xdr:from>
    <xdr:to>
      <xdr:col>0</xdr:col>
      <xdr:colOff>2049780</xdr:colOff>
      <xdr:row>328</xdr:row>
      <xdr:rowOff>1984375</xdr:rowOff>
    </xdr:to>
    <xdr:pic>
      <xdr:nvPicPr>
        <xdr:cNvPr id="1377" name="图片 1376">
          <a:extLst>
            <a:ext uri="{FF2B5EF4-FFF2-40B4-BE49-F238E27FC236}">
              <a16:creationId xmlns:a16="http://schemas.microsoft.com/office/drawing/2014/main" id="{00000000-0008-0000-8800-000061050000}"/>
            </a:ext>
          </a:extLst>
        </xdr:cNvPr>
        <xdr:cNvPicPr>
          <a:picLocks noChangeAspect="1"/>
        </xdr:cNvPicPr>
      </xdr:nvPicPr>
      <xdr:blipFill>
        <a:blip xmlns:r="http://schemas.openxmlformats.org/officeDocument/2006/relationships" r:embed="rId714"/>
        <a:stretch>
          <a:fillRect/>
        </a:stretch>
      </xdr:blipFill>
      <xdr:spPr>
        <a:xfrm>
          <a:off x="162560" y="508150495"/>
          <a:ext cx="1887220" cy="1924050"/>
        </a:xfrm>
        <a:prstGeom prst="rect">
          <a:avLst/>
        </a:prstGeom>
        <a:noFill/>
        <a:ln w="9525">
          <a:noFill/>
        </a:ln>
      </xdr:spPr>
    </xdr:pic>
    <xdr:clientData/>
  </xdr:twoCellAnchor>
  <xdr:twoCellAnchor editAs="oneCell">
    <xdr:from>
      <xdr:col>0</xdr:col>
      <xdr:colOff>3810</xdr:colOff>
      <xdr:row>122</xdr:row>
      <xdr:rowOff>149225</xdr:rowOff>
    </xdr:from>
    <xdr:to>
      <xdr:col>0</xdr:col>
      <xdr:colOff>2200275</xdr:colOff>
      <xdr:row>122</xdr:row>
      <xdr:rowOff>1096645</xdr:rowOff>
    </xdr:to>
    <xdr:pic>
      <xdr:nvPicPr>
        <xdr:cNvPr id="37" name="图片 36">
          <a:extLst>
            <a:ext uri="{FF2B5EF4-FFF2-40B4-BE49-F238E27FC236}">
              <a16:creationId xmlns:a16="http://schemas.microsoft.com/office/drawing/2014/main" id="{00000000-0008-0000-8800-000025000000}"/>
            </a:ext>
          </a:extLst>
        </xdr:cNvPr>
        <xdr:cNvPicPr>
          <a:picLocks noChangeAspect="1"/>
        </xdr:cNvPicPr>
      </xdr:nvPicPr>
      <xdr:blipFill>
        <a:blip xmlns:r="http://schemas.openxmlformats.org/officeDocument/2006/relationships" r:embed="rId715"/>
        <a:stretch>
          <a:fillRect/>
        </a:stretch>
      </xdr:blipFill>
      <xdr:spPr>
        <a:xfrm>
          <a:off x="3810" y="183233695"/>
          <a:ext cx="2196465" cy="947420"/>
        </a:xfrm>
        <a:prstGeom prst="rect">
          <a:avLst/>
        </a:prstGeom>
        <a:noFill/>
        <a:ln w="9525">
          <a:noFill/>
        </a:ln>
      </xdr:spPr>
    </xdr:pic>
    <xdr:clientData/>
  </xdr:twoCellAnchor>
  <xdr:twoCellAnchor editAs="oneCell">
    <xdr:from>
      <xdr:col>0</xdr:col>
      <xdr:colOff>22225</xdr:colOff>
      <xdr:row>123</xdr:row>
      <xdr:rowOff>127000</xdr:rowOff>
    </xdr:from>
    <xdr:to>
      <xdr:col>0</xdr:col>
      <xdr:colOff>2211705</xdr:colOff>
      <xdr:row>123</xdr:row>
      <xdr:rowOff>1076325</xdr:rowOff>
    </xdr:to>
    <xdr:pic>
      <xdr:nvPicPr>
        <xdr:cNvPr id="38" name="图片 37">
          <a:extLst>
            <a:ext uri="{FF2B5EF4-FFF2-40B4-BE49-F238E27FC236}">
              <a16:creationId xmlns:a16="http://schemas.microsoft.com/office/drawing/2014/main" id="{00000000-0008-0000-8800-000026000000}"/>
            </a:ext>
          </a:extLst>
        </xdr:cNvPr>
        <xdr:cNvPicPr>
          <a:picLocks noChangeAspect="1"/>
        </xdr:cNvPicPr>
      </xdr:nvPicPr>
      <xdr:blipFill>
        <a:blip xmlns:r="http://schemas.openxmlformats.org/officeDocument/2006/relationships" r:embed="rId716"/>
        <a:stretch>
          <a:fillRect/>
        </a:stretch>
      </xdr:blipFill>
      <xdr:spPr>
        <a:xfrm>
          <a:off x="22225" y="184456070"/>
          <a:ext cx="2189480" cy="949325"/>
        </a:xfrm>
        <a:prstGeom prst="rect">
          <a:avLst/>
        </a:prstGeom>
        <a:noFill/>
        <a:ln w="9525">
          <a:noFill/>
        </a:ln>
      </xdr:spPr>
    </xdr:pic>
    <xdr:clientData/>
  </xdr:twoCellAnchor>
  <xdr:twoCellAnchor editAs="oneCell">
    <xdr:from>
      <xdr:col>0</xdr:col>
      <xdr:colOff>22225</xdr:colOff>
      <xdr:row>124</xdr:row>
      <xdr:rowOff>114300</xdr:rowOff>
    </xdr:from>
    <xdr:to>
      <xdr:col>0</xdr:col>
      <xdr:colOff>2209800</xdr:colOff>
      <xdr:row>124</xdr:row>
      <xdr:rowOff>1080135</xdr:rowOff>
    </xdr:to>
    <xdr:pic>
      <xdr:nvPicPr>
        <xdr:cNvPr id="68" name="图片 67">
          <a:extLst>
            <a:ext uri="{FF2B5EF4-FFF2-40B4-BE49-F238E27FC236}">
              <a16:creationId xmlns:a16="http://schemas.microsoft.com/office/drawing/2014/main" id="{00000000-0008-0000-8800-000044000000}"/>
            </a:ext>
          </a:extLst>
        </xdr:cNvPr>
        <xdr:cNvPicPr>
          <a:picLocks noChangeAspect="1"/>
        </xdr:cNvPicPr>
      </xdr:nvPicPr>
      <xdr:blipFill>
        <a:blip xmlns:r="http://schemas.openxmlformats.org/officeDocument/2006/relationships" r:embed="rId717"/>
        <a:stretch>
          <a:fillRect/>
        </a:stretch>
      </xdr:blipFill>
      <xdr:spPr>
        <a:xfrm>
          <a:off x="22225" y="185687970"/>
          <a:ext cx="2187575" cy="965835"/>
        </a:xfrm>
        <a:prstGeom prst="rect">
          <a:avLst/>
        </a:prstGeom>
        <a:noFill/>
        <a:ln w="9525">
          <a:noFill/>
        </a:ln>
      </xdr:spPr>
    </xdr:pic>
    <xdr:clientData/>
  </xdr:twoCellAnchor>
  <xdr:twoCellAnchor editAs="oneCell">
    <xdr:from>
      <xdr:col>0</xdr:col>
      <xdr:colOff>377825</xdr:colOff>
      <xdr:row>125</xdr:row>
      <xdr:rowOff>25400</xdr:rowOff>
    </xdr:from>
    <xdr:to>
      <xdr:col>0</xdr:col>
      <xdr:colOff>1805940</xdr:colOff>
      <xdr:row>125</xdr:row>
      <xdr:rowOff>1314450</xdr:rowOff>
    </xdr:to>
    <xdr:pic>
      <xdr:nvPicPr>
        <xdr:cNvPr id="92" name="图片 91">
          <a:extLst>
            <a:ext uri="{FF2B5EF4-FFF2-40B4-BE49-F238E27FC236}">
              <a16:creationId xmlns:a16="http://schemas.microsoft.com/office/drawing/2014/main" id="{00000000-0008-0000-8800-00005C000000}"/>
            </a:ext>
          </a:extLst>
        </xdr:cNvPr>
        <xdr:cNvPicPr>
          <a:picLocks noChangeAspect="1"/>
        </xdr:cNvPicPr>
      </xdr:nvPicPr>
      <xdr:blipFill>
        <a:blip xmlns:r="http://schemas.openxmlformats.org/officeDocument/2006/relationships" r:embed="rId718"/>
        <a:stretch>
          <a:fillRect/>
        </a:stretch>
      </xdr:blipFill>
      <xdr:spPr>
        <a:xfrm>
          <a:off x="377825" y="186843670"/>
          <a:ext cx="1428115" cy="1289050"/>
        </a:xfrm>
        <a:prstGeom prst="rect">
          <a:avLst/>
        </a:prstGeom>
        <a:noFill/>
        <a:ln w="9525">
          <a:noFill/>
        </a:ln>
      </xdr:spPr>
    </xdr:pic>
    <xdr:clientData/>
  </xdr:twoCellAnchor>
  <xdr:twoCellAnchor editAs="oneCell">
    <xdr:from>
      <xdr:col>0</xdr:col>
      <xdr:colOff>238125</xdr:colOff>
      <xdr:row>126</xdr:row>
      <xdr:rowOff>53975</xdr:rowOff>
    </xdr:from>
    <xdr:to>
      <xdr:col>0</xdr:col>
      <xdr:colOff>1966595</xdr:colOff>
      <xdr:row>126</xdr:row>
      <xdr:rowOff>1616075</xdr:rowOff>
    </xdr:to>
    <xdr:pic>
      <xdr:nvPicPr>
        <xdr:cNvPr id="93" name="图片 92">
          <a:extLst>
            <a:ext uri="{FF2B5EF4-FFF2-40B4-BE49-F238E27FC236}">
              <a16:creationId xmlns:a16="http://schemas.microsoft.com/office/drawing/2014/main" id="{00000000-0008-0000-8800-00005D000000}"/>
            </a:ext>
          </a:extLst>
        </xdr:cNvPr>
        <xdr:cNvPicPr>
          <a:picLocks noChangeAspect="1"/>
        </xdr:cNvPicPr>
      </xdr:nvPicPr>
      <xdr:blipFill>
        <a:blip xmlns:r="http://schemas.openxmlformats.org/officeDocument/2006/relationships" r:embed="rId719"/>
        <a:stretch>
          <a:fillRect/>
        </a:stretch>
      </xdr:blipFill>
      <xdr:spPr>
        <a:xfrm>
          <a:off x="238125" y="188231145"/>
          <a:ext cx="1728470" cy="1562100"/>
        </a:xfrm>
        <a:prstGeom prst="rect">
          <a:avLst/>
        </a:prstGeom>
        <a:noFill/>
        <a:ln w="9525">
          <a:noFill/>
        </a:ln>
      </xdr:spPr>
    </xdr:pic>
    <xdr:clientData/>
  </xdr:twoCellAnchor>
  <xdr:twoCellAnchor editAs="oneCell">
    <xdr:from>
      <xdr:col>0</xdr:col>
      <xdr:colOff>352425</xdr:colOff>
      <xdr:row>127</xdr:row>
      <xdr:rowOff>25400</xdr:rowOff>
    </xdr:from>
    <xdr:to>
      <xdr:col>0</xdr:col>
      <xdr:colOff>1964055</xdr:colOff>
      <xdr:row>127</xdr:row>
      <xdr:rowOff>1320800</xdr:rowOff>
    </xdr:to>
    <xdr:pic>
      <xdr:nvPicPr>
        <xdr:cNvPr id="94" name="图片 93">
          <a:extLst>
            <a:ext uri="{FF2B5EF4-FFF2-40B4-BE49-F238E27FC236}">
              <a16:creationId xmlns:a16="http://schemas.microsoft.com/office/drawing/2014/main" id="{00000000-0008-0000-8800-00005E000000}"/>
            </a:ext>
          </a:extLst>
        </xdr:cNvPr>
        <xdr:cNvPicPr>
          <a:picLocks noChangeAspect="1"/>
        </xdr:cNvPicPr>
      </xdr:nvPicPr>
      <xdr:blipFill>
        <a:blip xmlns:r="http://schemas.openxmlformats.org/officeDocument/2006/relationships" r:embed="rId720"/>
        <a:stretch>
          <a:fillRect/>
        </a:stretch>
      </xdr:blipFill>
      <xdr:spPr>
        <a:xfrm>
          <a:off x="352425" y="189866270"/>
          <a:ext cx="1611630" cy="1295400"/>
        </a:xfrm>
        <a:prstGeom prst="rect">
          <a:avLst/>
        </a:prstGeom>
        <a:noFill/>
        <a:ln w="9525">
          <a:noFill/>
        </a:ln>
      </xdr:spPr>
    </xdr:pic>
    <xdr:clientData/>
  </xdr:twoCellAnchor>
  <xdr:twoCellAnchor editAs="oneCell">
    <xdr:from>
      <xdr:col>0</xdr:col>
      <xdr:colOff>483235</xdr:colOff>
      <xdr:row>41</xdr:row>
      <xdr:rowOff>60325</xdr:rowOff>
    </xdr:from>
    <xdr:to>
      <xdr:col>0</xdr:col>
      <xdr:colOff>1821815</xdr:colOff>
      <xdr:row>41</xdr:row>
      <xdr:rowOff>1480185</xdr:rowOff>
    </xdr:to>
    <xdr:pic>
      <xdr:nvPicPr>
        <xdr:cNvPr id="70" name="图片 69">
          <a:extLst>
            <a:ext uri="{FF2B5EF4-FFF2-40B4-BE49-F238E27FC236}">
              <a16:creationId xmlns:a16="http://schemas.microsoft.com/office/drawing/2014/main" id="{00000000-0008-0000-8800-000046000000}"/>
            </a:ext>
          </a:extLst>
        </xdr:cNvPr>
        <xdr:cNvPicPr>
          <a:picLocks noChangeAspect="1"/>
        </xdr:cNvPicPr>
      </xdr:nvPicPr>
      <xdr:blipFill>
        <a:blip xmlns:r="http://schemas.openxmlformats.org/officeDocument/2006/relationships" r:embed="rId721"/>
        <a:stretch>
          <a:fillRect/>
        </a:stretch>
      </xdr:blipFill>
      <xdr:spPr>
        <a:xfrm>
          <a:off x="483235" y="58379995"/>
          <a:ext cx="1338580" cy="1419860"/>
        </a:xfrm>
        <a:prstGeom prst="rect">
          <a:avLst/>
        </a:prstGeom>
        <a:noFill/>
        <a:ln w="9525">
          <a:noFill/>
        </a:ln>
      </xdr:spPr>
    </xdr:pic>
    <xdr:clientData/>
  </xdr:twoCellAnchor>
  <xdr:twoCellAnchor editAs="oneCell">
    <xdr:from>
      <xdr:col>0</xdr:col>
      <xdr:colOff>457200</xdr:colOff>
      <xdr:row>42</xdr:row>
      <xdr:rowOff>50800</xdr:rowOff>
    </xdr:from>
    <xdr:to>
      <xdr:col>0</xdr:col>
      <xdr:colOff>1913890</xdr:colOff>
      <xdr:row>42</xdr:row>
      <xdr:rowOff>1504950</xdr:rowOff>
    </xdr:to>
    <xdr:pic>
      <xdr:nvPicPr>
        <xdr:cNvPr id="95" name="图片 94">
          <a:extLst>
            <a:ext uri="{FF2B5EF4-FFF2-40B4-BE49-F238E27FC236}">
              <a16:creationId xmlns:a16="http://schemas.microsoft.com/office/drawing/2014/main" id="{00000000-0008-0000-8800-00005F000000}"/>
            </a:ext>
          </a:extLst>
        </xdr:cNvPr>
        <xdr:cNvPicPr>
          <a:picLocks noChangeAspect="1"/>
        </xdr:cNvPicPr>
      </xdr:nvPicPr>
      <xdr:blipFill>
        <a:blip xmlns:r="http://schemas.openxmlformats.org/officeDocument/2006/relationships" r:embed="rId722"/>
        <a:stretch>
          <a:fillRect/>
        </a:stretch>
      </xdr:blipFill>
      <xdr:spPr>
        <a:xfrm>
          <a:off x="457200" y="59907170"/>
          <a:ext cx="1456690" cy="1454150"/>
        </a:xfrm>
        <a:prstGeom prst="rect">
          <a:avLst/>
        </a:prstGeom>
        <a:noFill/>
        <a:ln w="9525">
          <a:noFill/>
        </a:ln>
      </xdr:spPr>
    </xdr:pic>
    <xdr:clientData/>
  </xdr:twoCellAnchor>
  <xdr:twoCellAnchor editAs="oneCell">
    <xdr:from>
      <xdr:col>0</xdr:col>
      <xdr:colOff>434975</xdr:colOff>
      <xdr:row>43</xdr:row>
      <xdr:rowOff>25400</xdr:rowOff>
    </xdr:from>
    <xdr:to>
      <xdr:col>0</xdr:col>
      <xdr:colOff>1921510</xdr:colOff>
      <xdr:row>43</xdr:row>
      <xdr:rowOff>1501140</xdr:rowOff>
    </xdr:to>
    <xdr:pic>
      <xdr:nvPicPr>
        <xdr:cNvPr id="97" name="图片 96">
          <a:extLst>
            <a:ext uri="{FF2B5EF4-FFF2-40B4-BE49-F238E27FC236}">
              <a16:creationId xmlns:a16="http://schemas.microsoft.com/office/drawing/2014/main" id="{00000000-0008-0000-8800-000061000000}"/>
            </a:ext>
          </a:extLst>
        </xdr:cNvPr>
        <xdr:cNvPicPr>
          <a:picLocks noChangeAspect="1"/>
        </xdr:cNvPicPr>
      </xdr:nvPicPr>
      <xdr:blipFill>
        <a:blip xmlns:r="http://schemas.openxmlformats.org/officeDocument/2006/relationships" r:embed="rId723"/>
        <a:stretch>
          <a:fillRect/>
        </a:stretch>
      </xdr:blipFill>
      <xdr:spPr>
        <a:xfrm>
          <a:off x="434975" y="61418470"/>
          <a:ext cx="1486535" cy="1475740"/>
        </a:xfrm>
        <a:prstGeom prst="rect">
          <a:avLst/>
        </a:prstGeom>
        <a:noFill/>
        <a:ln w="9525">
          <a:noFill/>
        </a:ln>
      </xdr:spPr>
    </xdr:pic>
    <xdr:clientData/>
  </xdr:twoCellAnchor>
  <xdr:twoCellAnchor editAs="oneCell">
    <xdr:from>
      <xdr:col>0</xdr:col>
      <xdr:colOff>438785</xdr:colOff>
      <xdr:row>44</xdr:row>
      <xdr:rowOff>41275</xdr:rowOff>
    </xdr:from>
    <xdr:to>
      <xdr:col>0</xdr:col>
      <xdr:colOff>1905635</xdr:colOff>
      <xdr:row>44</xdr:row>
      <xdr:rowOff>1498600</xdr:rowOff>
    </xdr:to>
    <xdr:pic>
      <xdr:nvPicPr>
        <xdr:cNvPr id="100" name="图片 99">
          <a:extLst>
            <a:ext uri="{FF2B5EF4-FFF2-40B4-BE49-F238E27FC236}">
              <a16:creationId xmlns:a16="http://schemas.microsoft.com/office/drawing/2014/main" id="{00000000-0008-0000-8800-000064000000}"/>
            </a:ext>
          </a:extLst>
        </xdr:cNvPr>
        <xdr:cNvPicPr>
          <a:picLocks noChangeAspect="1"/>
        </xdr:cNvPicPr>
      </xdr:nvPicPr>
      <xdr:blipFill>
        <a:blip xmlns:r="http://schemas.openxmlformats.org/officeDocument/2006/relationships" r:embed="rId724"/>
        <a:stretch>
          <a:fillRect/>
        </a:stretch>
      </xdr:blipFill>
      <xdr:spPr>
        <a:xfrm>
          <a:off x="438785" y="62971045"/>
          <a:ext cx="1466850" cy="1457325"/>
        </a:xfrm>
        <a:prstGeom prst="rect">
          <a:avLst/>
        </a:prstGeom>
        <a:noFill/>
        <a:ln w="9525">
          <a:noFill/>
        </a:ln>
      </xdr:spPr>
    </xdr:pic>
    <xdr:clientData/>
  </xdr:twoCellAnchor>
  <xdr:twoCellAnchor editAs="oneCell">
    <xdr:from>
      <xdr:col>0</xdr:col>
      <xdr:colOff>518160</xdr:colOff>
      <xdr:row>70</xdr:row>
      <xdr:rowOff>15875</xdr:rowOff>
    </xdr:from>
    <xdr:to>
      <xdr:col>0</xdr:col>
      <xdr:colOff>1886585</xdr:colOff>
      <xdr:row>70</xdr:row>
      <xdr:rowOff>1482090</xdr:rowOff>
    </xdr:to>
    <xdr:pic>
      <xdr:nvPicPr>
        <xdr:cNvPr id="101" name="图片 100">
          <a:extLst>
            <a:ext uri="{FF2B5EF4-FFF2-40B4-BE49-F238E27FC236}">
              <a16:creationId xmlns:a16="http://schemas.microsoft.com/office/drawing/2014/main" id="{00000000-0008-0000-8800-000065000000}"/>
            </a:ext>
          </a:extLst>
        </xdr:cNvPr>
        <xdr:cNvPicPr>
          <a:picLocks noChangeAspect="1"/>
        </xdr:cNvPicPr>
      </xdr:nvPicPr>
      <xdr:blipFill>
        <a:blip xmlns:r="http://schemas.openxmlformats.org/officeDocument/2006/relationships" r:embed="rId725"/>
        <a:stretch>
          <a:fillRect/>
        </a:stretch>
      </xdr:blipFill>
      <xdr:spPr>
        <a:xfrm>
          <a:off x="518160" y="103077645"/>
          <a:ext cx="1368425" cy="1466215"/>
        </a:xfrm>
        <a:prstGeom prst="rect">
          <a:avLst/>
        </a:prstGeom>
        <a:noFill/>
        <a:ln w="9525">
          <a:noFill/>
        </a:ln>
      </xdr:spPr>
    </xdr:pic>
    <xdr:clientData/>
  </xdr:twoCellAnchor>
  <xdr:twoCellAnchor editAs="oneCell">
    <xdr:from>
      <xdr:col>0</xdr:col>
      <xdr:colOff>34925</xdr:colOff>
      <xdr:row>71</xdr:row>
      <xdr:rowOff>165100</xdr:rowOff>
    </xdr:from>
    <xdr:to>
      <xdr:col>0</xdr:col>
      <xdr:colOff>2236470</xdr:colOff>
      <xdr:row>71</xdr:row>
      <xdr:rowOff>1381760</xdr:rowOff>
    </xdr:to>
    <xdr:pic>
      <xdr:nvPicPr>
        <xdr:cNvPr id="102" name="图片 101">
          <a:extLst>
            <a:ext uri="{FF2B5EF4-FFF2-40B4-BE49-F238E27FC236}">
              <a16:creationId xmlns:a16="http://schemas.microsoft.com/office/drawing/2014/main" id="{00000000-0008-0000-8800-000066000000}"/>
            </a:ext>
          </a:extLst>
        </xdr:cNvPr>
        <xdr:cNvPicPr>
          <a:picLocks noChangeAspect="1"/>
        </xdr:cNvPicPr>
      </xdr:nvPicPr>
      <xdr:blipFill>
        <a:blip xmlns:r="http://schemas.openxmlformats.org/officeDocument/2006/relationships" r:embed="rId726"/>
        <a:stretch>
          <a:fillRect/>
        </a:stretch>
      </xdr:blipFill>
      <xdr:spPr>
        <a:xfrm>
          <a:off x="34925" y="104763570"/>
          <a:ext cx="2201545" cy="1216660"/>
        </a:xfrm>
        <a:prstGeom prst="rect">
          <a:avLst/>
        </a:prstGeom>
        <a:noFill/>
        <a:ln w="9525">
          <a:noFill/>
        </a:ln>
      </xdr:spPr>
    </xdr:pic>
    <xdr:clientData/>
  </xdr:twoCellAnchor>
  <xdr:twoCellAnchor editAs="oneCell">
    <xdr:from>
      <xdr:col>0</xdr:col>
      <xdr:colOff>19050</xdr:colOff>
      <xdr:row>72</xdr:row>
      <xdr:rowOff>101600</xdr:rowOff>
    </xdr:from>
    <xdr:to>
      <xdr:col>0</xdr:col>
      <xdr:colOff>2219960</xdr:colOff>
      <xdr:row>72</xdr:row>
      <xdr:rowOff>1306195</xdr:rowOff>
    </xdr:to>
    <xdr:pic>
      <xdr:nvPicPr>
        <xdr:cNvPr id="103" name="图片 102">
          <a:extLst>
            <a:ext uri="{FF2B5EF4-FFF2-40B4-BE49-F238E27FC236}">
              <a16:creationId xmlns:a16="http://schemas.microsoft.com/office/drawing/2014/main" id="{00000000-0008-0000-8800-000067000000}"/>
            </a:ext>
          </a:extLst>
        </xdr:cNvPr>
        <xdr:cNvPicPr>
          <a:picLocks noChangeAspect="1"/>
        </xdr:cNvPicPr>
      </xdr:nvPicPr>
      <xdr:blipFill>
        <a:blip xmlns:r="http://schemas.openxmlformats.org/officeDocument/2006/relationships" r:embed="rId727"/>
        <a:stretch>
          <a:fillRect/>
        </a:stretch>
      </xdr:blipFill>
      <xdr:spPr>
        <a:xfrm>
          <a:off x="19050" y="106236770"/>
          <a:ext cx="2200910" cy="1204595"/>
        </a:xfrm>
        <a:prstGeom prst="rect">
          <a:avLst/>
        </a:prstGeom>
        <a:noFill/>
        <a:ln w="9525">
          <a:noFill/>
        </a:ln>
      </xdr:spPr>
    </xdr:pic>
    <xdr:clientData/>
  </xdr:twoCellAnchor>
  <xdr:twoCellAnchor editAs="oneCell">
    <xdr:from>
      <xdr:col>0</xdr:col>
      <xdr:colOff>323850</xdr:colOff>
      <xdr:row>45</xdr:row>
      <xdr:rowOff>73025</xdr:rowOff>
    </xdr:from>
    <xdr:to>
      <xdr:col>0</xdr:col>
      <xdr:colOff>1762760</xdr:colOff>
      <xdr:row>45</xdr:row>
      <xdr:rowOff>1457960</xdr:rowOff>
    </xdr:to>
    <xdr:pic>
      <xdr:nvPicPr>
        <xdr:cNvPr id="121" name="图片 120">
          <a:extLst>
            <a:ext uri="{FF2B5EF4-FFF2-40B4-BE49-F238E27FC236}">
              <a16:creationId xmlns:a16="http://schemas.microsoft.com/office/drawing/2014/main" id="{00000000-0008-0000-8800-000079000000}"/>
            </a:ext>
          </a:extLst>
        </xdr:cNvPr>
        <xdr:cNvPicPr>
          <a:picLocks noChangeAspect="1"/>
        </xdr:cNvPicPr>
      </xdr:nvPicPr>
      <xdr:blipFill>
        <a:blip xmlns:r="http://schemas.openxmlformats.org/officeDocument/2006/relationships" r:embed="rId728"/>
        <a:stretch>
          <a:fillRect/>
        </a:stretch>
      </xdr:blipFill>
      <xdr:spPr>
        <a:xfrm>
          <a:off x="323850" y="64539495"/>
          <a:ext cx="1438910" cy="1384935"/>
        </a:xfrm>
        <a:prstGeom prst="rect">
          <a:avLst/>
        </a:prstGeom>
        <a:noFill/>
        <a:ln w="9525">
          <a:noFill/>
        </a:ln>
      </xdr:spPr>
    </xdr:pic>
    <xdr:clientData/>
  </xdr:twoCellAnchor>
  <xdr:twoCellAnchor editAs="oneCell">
    <xdr:from>
      <xdr:col>0</xdr:col>
      <xdr:colOff>381000</xdr:colOff>
      <xdr:row>47</xdr:row>
      <xdr:rowOff>53975</xdr:rowOff>
    </xdr:from>
    <xdr:to>
      <xdr:col>0</xdr:col>
      <xdr:colOff>1856105</xdr:colOff>
      <xdr:row>47</xdr:row>
      <xdr:rowOff>1466850</xdr:rowOff>
    </xdr:to>
    <xdr:pic>
      <xdr:nvPicPr>
        <xdr:cNvPr id="145" name="图片 144">
          <a:extLst>
            <a:ext uri="{FF2B5EF4-FFF2-40B4-BE49-F238E27FC236}">
              <a16:creationId xmlns:a16="http://schemas.microsoft.com/office/drawing/2014/main" id="{00000000-0008-0000-8800-000091000000}"/>
            </a:ext>
          </a:extLst>
        </xdr:cNvPr>
        <xdr:cNvPicPr>
          <a:picLocks noChangeAspect="1"/>
        </xdr:cNvPicPr>
      </xdr:nvPicPr>
      <xdr:blipFill>
        <a:blip xmlns:r="http://schemas.openxmlformats.org/officeDocument/2006/relationships" r:embed="rId729"/>
        <a:stretch>
          <a:fillRect/>
        </a:stretch>
      </xdr:blipFill>
      <xdr:spPr>
        <a:xfrm>
          <a:off x="381000" y="67543045"/>
          <a:ext cx="1475105" cy="1412875"/>
        </a:xfrm>
        <a:prstGeom prst="rect">
          <a:avLst/>
        </a:prstGeom>
        <a:noFill/>
        <a:ln w="9525">
          <a:noFill/>
        </a:ln>
      </xdr:spPr>
    </xdr:pic>
    <xdr:clientData/>
  </xdr:twoCellAnchor>
  <xdr:twoCellAnchor editAs="oneCell">
    <xdr:from>
      <xdr:col>0</xdr:col>
      <xdr:colOff>371475</xdr:colOff>
      <xdr:row>46</xdr:row>
      <xdr:rowOff>53975</xdr:rowOff>
    </xdr:from>
    <xdr:to>
      <xdr:col>0</xdr:col>
      <xdr:colOff>1760855</xdr:colOff>
      <xdr:row>46</xdr:row>
      <xdr:rowOff>1447800</xdr:rowOff>
    </xdr:to>
    <xdr:pic>
      <xdr:nvPicPr>
        <xdr:cNvPr id="146" name="图片 145">
          <a:extLst>
            <a:ext uri="{FF2B5EF4-FFF2-40B4-BE49-F238E27FC236}">
              <a16:creationId xmlns:a16="http://schemas.microsoft.com/office/drawing/2014/main" id="{00000000-0008-0000-8800-000092000000}"/>
            </a:ext>
          </a:extLst>
        </xdr:cNvPr>
        <xdr:cNvPicPr>
          <a:picLocks noChangeAspect="1"/>
        </xdr:cNvPicPr>
      </xdr:nvPicPr>
      <xdr:blipFill>
        <a:blip xmlns:r="http://schemas.openxmlformats.org/officeDocument/2006/relationships" r:embed="rId730"/>
        <a:stretch>
          <a:fillRect/>
        </a:stretch>
      </xdr:blipFill>
      <xdr:spPr>
        <a:xfrm>
          <a:off x="371475" y="66031745"/>
          <a:ext cx="1389380" cy="1393825"/>
        </a:xfrm>
        <a:prstGeom prst="rect">
          <a:avLst/>
        </a:prstGeom>
        <a:noFill/>
        <a:ln w="9525">
          <a:noFill/>
        </a:ln>
      </xdr:spPr>
    </xdr:pic>
    <xdr:clientData/>
  </xdr:twoCellAnchor>
  <xdr:twoCellAnchor editAs="oneCell">
    <xdr:from>
      <xdr:col>0</xdr:col>
      <xdr:colOff>447675</xdr:colOff>
      <xdr:row>73</xdr:row>
      <xdr:rowOff>44450</xdr:rowOff>
    </xdr:from>
    <xdr:to>
      <xdr:col>0</xdr:col>
      <xdr:colOff>1848485</xdr:colOff>
      <xdr:row>73</xdr:row>
      <xdr:rowOff>1458595</xdr:rowOff>
    </xdr:to>
    <xdr:pic>
      <xdr:nvPicPr>
        <xdr:cNvPr id="147" name="图片 146">
          <a:extLst>
            <a:ext uri="{FF2B5EF4-FFF2-40B4-BE49-F238E27FC236}">
              <a16:creationId xmlns:a16="http://schemas.microsoft.com/office/drawing/2014/main" id="{00000000-0008-0000-8800-000093000000}"/>
            </a:ext>
          </a:extLst>
        </xdr:cNvPr>
        <xdr:cNvPicPr>
          <a:picLocks noChangeAspect="1"/>
        </xdr:cNvPicPr>
      </xdr:nvPicPr>
      <xdr:blipFill>
        <a:blip xmlns:r="http://schemas.openxmlformats.org/officeDocument/2006/relationships" r:embed="rId731"/>
        <a:stretch>
          <a:fillRect/>
        </a:stretch>
      </xdr:blipFill>
      <xdr:spPr>
        <a:xfrm>
          <a:off x="447675" y="107716320"/>
          <a:ext cx="1400810" cy="1414145"/>
        </a:xfrm>
        <a:prstGeom prst="rect">
          <a:avLst/>
        </a:prstGeom>
        <a:noFill/>
        <a:ln w="9525">
          <a:noFill/>
        </a:ln>
      </xdr:spPr>
    </xdr:pic>
    <xdr:clientData/>
  </xdr:twoCellAnchor>
  <xdr:twoCellAnchor editAs="oneCell">
    <xdr:from>
      <xdr:col>0</xdr:col>
      <xdr:colOff>438150</xdr:colOff>
      <xdr:row>74</xdr:row>
      <xdr:rowOff>82550</xdr:rowOff>
    </xdr:from>
    <xdr:to>
      <xdr:col>0</xdr:col>
      <xdr:colOff>1886585</xdr:colOff>
      <xdr:row>74</xdr:row>
      <xdr:rowOff>1477010</xdr:rowOff>
    </xdr:to>
    <xdr:pic>
      <xdr:nvPicPr>
        <xdr:cNvPr id="153" name="图片 152">
          <a:extLst>
            <a:ext uri="{FF2B5EF4-FFF2-40B4-BE49-F238E27FC236}">
              <a16:creationId xmlns:a16="http://schemas.microsoft.com/office/drawing/2014/main" id="{00000000-0008-0000-8800-000099000000}"/>
            </a:ext>
          </a:extLst>
        </xdr:cNvPr>
        <xdr:cNvPicPr>
          <a:picLocks noChangeAspect="1"/>
        </xdr:cNvPicPr>
      </xdr:nvPicPr>
      <xdr:blipFill>
        <a:blip xmlns:r="http://schemas.openxmlformats.org/officeDocument/2006/relationships" r:embed="rId732"/>
        <a:stretch>
          <a:fillRect/>
        </a:stretch>
      </xdr:blipFill>
      <xdr:spPr>
        <a:xfrm>
          <a:off x="438150" y="109265720"/>
          <a:ext cx="1448435" cy="1394460"/>
        </a:xfrm>
        <a:prstGeom prst="rect">
          <a:avLst/>
        </a:prstGeom>
        <a:noFill/>
        <a:ln w="9525">
          <a:noFill/>
        </a:ln>
      </xdr:spPr>
    </xdr:pic>
    <xdr:clientData/>
  </xdr:twoCellAnchor>
  <xdr:twoCellAnchor editAs="oneCell">
    <xdr:from>
      <xdr:col>0</xdr:col>
      <xdr:colOff>466725</xdr:colOff>
      <xdr:row>75</xdr:row>
      <xdr:rowOff>73025</xdr:rowOff>
    </xdr:from>
    <xdr:to>
      <xdr:col>0</xdr:col>
      <xdr:colOff>1831340</xdr:colOff>
      <xdr:row>75</xdr:row>
      <xdr:rowOff>1457960</xdr:rowOff>
    </xdr:to>
    <xdr:pic>
      <xdr:nvPicPr>
        <xdr:cNvPr id="154" name="图片 153">
          <a:extLst>
            <a:ext uri="{FF2B5EF4-FFF2-40B4-BE49-F238E27FC236}">
              <a16:creationId xmlns:a16="http://schemas.microsoft.com/office/drawing/2014/main" id="{00000000-0008-0000-8800-00009A000000}"/>
            </a:ext>
          </a:extLst>
        </xdr:cNvPr>
        <xdr:cNvPicPr>
          <a:picLocks noChangeAspect="1"/>
        </xdr:cNvPicPr>
      </xdr:nvPicPr>
      <xdr:blipFill>
        <a:blip xmlns:r="http://schemas.openxmlformats.org/officeDocument/2006/relationships" r:embed="rId733"/>
        <a:stretch>
          <a:fillRect/>
        </a:stretch>
      </xdr:blipFill>
      <xdr:spPr>
        <a:xfrm>
          <a:off x="466725" y="110767495"/>
          <a:ext cx="1364615" cy="1384935"/>
        </a:xfrm>
        <a:prstGeom prst="rect">
          <a:avLst/>
        </a:prstGeom>
        <a:noFill/>
        <a:ln w="9525">
          <a:noFill/>
        </a:ln>
      </xdr:spPr>
    </xdr:pic>
    <xdr:clientData/>
  </xdr:twoCellAnchor>
  <xdr:twoCellAnchor editAs="oneCell">
    <xdr:from>
      <xdr:col>0</xdr:col>
      <xdr:colOff>338455</xdr:colOff>
      <xdr:row>51</xdr:row>
      <xdr:rowOff>57150</xdr:rowOff>
    </xdr:from>
    <xdr:to>
      <xdr:col>0</xdr:col>
      <xdr:colOff>1953260</xdr:colOff>
      <xdr:row>51</xdr:row>
      <xdr:rowOff>1470025</xdr:rowOff>
    </xdr:to>
    <xdr:pic>
      <xdr:nvPicPr>
        <xdr:cNvPr id="157" name="图片 156">
          <a:extLst>
            <a:ext uri="{FF2B5EF4-FFF2-40B4-BE49-F238E27FC236}">
              <a16:creationId xmlns:a16="http://schemas.microsoft.com/office/drawing/2014/main" id="{00000000-0008-0000-8800-00009D000000}"/>
            </a:ext>
          </a:extLst>
        </xdr:cNvPr>
        <xdr:cNvPicPr>
          <a:picLocks noChangeAspect="1"/>
        </xdr:cNvPicPr>
      </xdr:nvPicPr>
      <xdr:blipFill>
        <a:blip xmlns:r="http://schemas.openxmlformats.org/officeDocument/2006/relationships" r:embed="rId734"/>
        <a:stretch>
          <a:fillRect/>
        </a:stretch>
      </xdr:blipFill>
      <xdr:spPr>
        <a:xfrm>
          <a:off x="338455" y="73680320"/>
          <a:ext cx="1614805" cy="1412875"/>
        </a:xfrm>
        <a:prstGeom prst="rect">
          <a:avLst/>
        </a:prstGeom>
        <a:noFill/>
        <a:ln w="9525">
          <a:noFill/>
        </a:ln>
      </xdr:spPr>
    </xdr:pic>
    <xdr:clientData/>
  </xdr:twoCellAnchor>
  <xdr:twoCellAnchor editAs="oneCell">
    <xdr:from>
      <xdr:col>0</xdr:col>
      <xdr:colOff>257175</xdr:colOff>
      <xdr:row>52</xdr:row>
      <xdr:rowOff>28575</xdr:rowOff>
    </xdr:from>
    <xdr:to>
      <xdr:col>0</xdr:col>
      <xdr:colOff>2057400</xdr:colOff>
      <xdr:row>52</xdr:row>
      <xdr:rowOff>1461135</xdr:rowOff>
    </xdr:to>
    <xdr:pic>
      <xdr:nvPicPr>
        <xdr:cNvPr id="158" name="图片 157">
          <a:extLst>
            <a:ext uri="{FF2B5EF4-FFF2-40B4-BE49-F238E27FC236}">
              <a16:creationId xmlns:a16="http://schemas.microsoft.com/office/drawing/2014/main" id="{00000000-0008-0000-8800-00009E000000}"/>
            </a:ext>
          </a:extLst>
        </xdr:cNvPr>
        <xdr:cNvPicPr>
          <a:picLocks noChangeAspect="1"/>
        </xdr:cNvPicPr>
      </xdr:nvPicPr>
      <xdr:blipFill>
        <a:blip xmlns:r="http://schemas.openxmlformats.org/officeDocument/2006/relationships" r:embed="rId735"/>
        <a:stretch>
          <a:fillRect/>
        </a:stretch>
      </xdr:blipFill>
      <xdr:spPr>
        <a:xfrm>
          <a:off x="257175" y="75175745"/>
          <a:ext cx="1800225" cy="1432560"/>
        </a:xfrm>
        <a:prstGeom prst="rect">
          <a:avLst/>
        </a:prstGeom>
        <a:noFill/>
        <a:ln w="9525">
          <a:noFill/>
        </a:ln>
      </xdr:spPr>
    </xdr:pic>
    <xdr:clientData/>
  </xdr:twoCellAnchor>
  <xdr:twoCellAnchor editAs="oneCell">
    <xdr:from>
      <xdr:col>0</xdr:col>
      <xdr:colOff>276225</xdr:colOff>
      <xdr:row>53</xdr:row>
      <xdr:rowOff>47625</xdr:rowOff>
    </xdr:from>
    <xdr:to>
      <xdr:col>0</xdr:col>
      <xdr:colOff>2000250</xdr:colOff>
      <xdr:row>53</xdr:row>
      <xdr:rowOff>1440815</xdr:rowOff>
    </xdr:to>
    <xdr:pic>
      <xdr:nvPicPr>
        <xdr:cNvPr id="159" name="图片 158">
          <a:extLst>
            <a:ext uri="{FF2B5EF4-FFF2-40B4-BE49-F238E27FC236}">
              <a16:creationId xmlns:a16="http://schemas.microsoft.com/office/drawing/2014/main" id="{00000000-0008-0000-8800-00009F000000}"/>
            </a:ext>
          </a:extLst>
        </xdr:cNvPr>
        <xdr:cNvPicPr>
          <a:picLocks noChangeAspect="1"/>
        </xdr:cNvPicPr>
      </xdr:nvPicPr>
      <xdr:blipFill>
        <a:blip xmlns:r="http://schemas.openxmlformats.org/officeDocument/2006/relationships" r:embed="rId736"/>
        <a:stretch>
          <a:fillRect/>
        </a:stretch>
      </xdr:blipFill>
      <xdr:spPr>
        <a:xfrm>
          <a:off x="276225" y="76718795"/>
          <a:ext cx="1724025" cy="1393190"/>
        </a:xfrm>
        <a:prstGeom prst="rect">
          <a:avLst/>
        </a:prstGeom>
        <a:noFill/>
        <a:ln w="9525">
          <a:noFill/>
        </a:ln>
      </xdr:spPr>
    </xdr:pic>
    <xdr:clientData/>
  </xdr:twoCellAnchor>
  <xdr:twoCellAnchor editAs="oneCell">
    <xdr:from>
      <xdr:col>0</xdr:col>
      <xdr:colOff>304800</xdr:colOff>
      <xdr:row>55</xdr:row>
      <xdr:rowOff>47625</xdr:rowOff>
    </xdr:from>
    <xdr:to>
      <xdr:col>0</xdr:col>
      <xdr:colOff>1973580</xdr:colOff>
      <xdr:row>55</xdr:row>
      <xdr:rowOff>1457960</xdr:rowOff>
    </xdr:to>
    <xdr:pic>
      <xdr:nvPicPr>
        <xdr:cNvPr id="160" name="图片 159">
          <a:extLst>
            <a:ext uri="{FF2B5EF4-FFF2-40B4-BE49-F238E27FC236}">
              <a16:creationId xmlns:a16="http://schemas.microsoft.com/office/drawing/2014/main" id="{00000000-0008-0000-8800-0000A0000000}"/>
            </a:ext>
          </a:extLst>
        </xdr:cNvPr>
        <xdr:cNvPicPr>
          <a:picLocks noChangeAspect="1"/>
        </xdr:cNvPicPr>
      </xdr:nvPicPr>
      <xdr:blipFill>
        <a:blip xmlns:r="http://schemas.openxmlformats.org/officeDocument/2006/relationships" r:embed="rId737"/>
        <a:stretch>
          <a:fillRect/>
        </a:stretch>
      </xdr:blipFill>
      <xdr:spPr>
        <a:xfrm>
          <a:off x="304800" y="79868395"/>
          <a:ext cx="1668780" cy="1410335"/>
        </a:xfrm>
        <a:prstGeom prst="rect">
          <a:avLst/>
        </a:prstGeom>
        <a:noFill/>
        <a:ln w="9525">
          <a:noFill/>
        </a:ln>
      </xdr:spPr>
    </xdr:pic>
    <xdr:clientData/>
  </xdr:twoCellAnchor>
  <xdr:twoCellAnchor editAs="oneCell">
    <xdr:from>
      <xdr:col>0</xdr:col>
      <xdr:colOff>285750</xdr:colOff>
      <xdr:row>54</xdr:row>
      <xdr:rowOff>66675</xdr:rowOff>
    </xdr:from>
    <xdr:to>
      <xdr:col>0</xdr:col>
      <xdr:colOff>1990725</xdr:colOff>
      <xdr:row>54</xdr:row>
      <xdr:rowOff>1480820</xdr:rowOff>
    </xdr:to>
    <xdr:pic>
      <xdr:nvPicPr>
        <xdr:cNvPr id="161" name="图片 160">
          <a:extLst>
            <a:ext uri="{FF2B5EF4-FFF2-40B4-BE49-F238E27FC236}">
              <a16:creationId xmlns:a16="http://schemas.microsoft.com/office/drawing/2014/main" id="{00000000-0008-0000-8800-0000A1000000}"/>
            </a:ext>
          </a:extLst>
        </xdr:cNvPr>
        <xdr:cNvPicPr>
          <a:picLocks noChangeAspect="1"/>
        </xdr:cNvPicPr>
      </xdr:nvPicPr>
      <xdr:blipFill>
        <a:blip xmlns:r="http://schemas.openxmlformats.org/officeDocument/2006/relationships" r:embed="rId738"/>
        <a:stretch>
          <a:fillRect/>
        </a:stretch>
      </xdr:blipFill>
      <xdr:spPr>
        <a:xfrm>
          <a:off x="285750" y="78261845"/>
          <a:ext cx="1704975" cy="1414145"/>
        </a:xfrm>
        <a:prstGeom prst="rect">
          <a:avLst/>
        </a:prstGeom>
        <a:noFill/>
        <a:ln w="9525">
          <a:noFill/>
        </a:ln>
      </xdr:spPr>
    </xdr:pic>
    <xdr:clientData/>
  </xdr:twoCellAnchor>
  <xdr:twoCellAnchor editAs="oneCell">
    <xdr:from>
      <xdr:col>0</xdr:col>
      <xdr:colOff>266700</xdr:colOff>
      <xdr:row>56</xdr:row>
      <xdr:rowOff>38100</xdr:rowOff>
    </xdr:from>
    <xdr:to>
      <xdr:col>0</xdr:col>
      <xdr:colOff>2010410</xdr:colOff>
      <xdr:row>56</xdr:row>
      <xdr:rowOff>1446530</xdr:rowOff>
    </xdr:to>
    <xdr:pic>
      <xdr:nvPicPr>
        <xdr:cNvPr id="164" name="图片 163">
          <a:extLst>
            <a:ext uri="{FF2B5EF4-FFF2-40B4-BE49-F238E27FC236}">
              <a16:creationId xmlns:a16="http://schemas.microsoft.com/office/drawing/2014/main" id="{00000000-0008-0000-8800-0000A4000000}"/>
            </a:ext>
          </a:extLst>
        </xdr:cNvPr>
        <xdr:cNvPicPr>
          <a:picLocks noChangeAspect="1"/>
        </xdr:cNvPicPr>
      </xdr:nvPicPr>
      <xdr:blipFill>
        <a:blip xmlns:r="http://schemas.openxmlformats.org/officeDocument/2006/relationships" r:embed="rId739"/>
        <a:stretch>
          <a:fillRect/>
        </a:stretch>
      </xdr:blipFill>
      <xdr:spPr>
        <a:xfrm>
          <a:off x="266700" y="81484470"/>
          <a:ext cx="1743710" cy="1408430"/>
        </a:xfrm>
        <a:prstGeom prst="rect">
          <a:avLst/>
        </a:prstGeom>
        <a:noFill/>
        <a:ln w="9525">
          <a:noFill/>
        </a:ln>
      </xdr:spPr>
    </xdr:pic>
    <xdr:clientData/>
  </xdr:twoCellAnchor>
  <xdr:twoCellAnchor editAs="oneCell">
    <xdr:from>
      <xdr:col>0</xdr:col>
      <xdr:colOff>323850</xdr:colOff>
      <xdr:row>58</xdr:row>
      <xdr:rowOff>47625</xdr:rowOff>
    </xdr:from>
    <xdr:to>
      <xdr:col>0</xdr:col>
      <xdr:colOff>2076450</xdr:colOff>
      <xdr:row>58</xdr:row>
      <xdr:rowOff>1457960</xdr:rowOff>
    </xdr:to>
    <xdr:pic>
      <xdr:nvPicPr>
        <xdr:cNvPr id="165" name="图片 164">
          <a:extLst>
            <a:ext uri="{FF2B5EF4-FFF2-40B4-BE49-F238E27FC236}">
              <a16:creationId xmlns:a16="http://schemas.microsoft.com/office/drawing/2014/main" id="{00000000-0008-0000-8800-0000A5000000}"/>
            </a:ext>
          </a:extLst>
        </xdr:cNvPr>
        <xdr:cNvPicPr>
          <a:picLocks noChangeAspect="1"/>
        </xdr:cNvPicPr>
      </xdr:nvPicPr>
      <xdr:blipFill>
        <a:blip xmlns:r="http://schemas.openxmlformats.org/officeDocument/2006/relationships" r:embed="rId740"/>
        <a:stretch>
          <a:fillRect/>
        </a:stretch>
      </xdr:blipFill>
      <xdr:spPr>
        <a:xfrm>
          <a:off x="323850" y="84745195"/>
          <a:ext cx="1752600" cy="1410335"/>
        </a:xfrm>
        <a:prstGeom prst="rect">
          <a:avLst/>
        </a:prstGeom>
        <a:noFill/>
        <a:ln w="9525">
          <a:noFill/>
        </a:ln>
      </xdr:spPr>
    </xdr:pic>
    <xdr:clientData/>
  </xdr:twoCellAnchor>
  <xdr:twoCellAnchor editAs="oneCell">
    <xdr:from>
      <xdr:col>0</xdr:col>
      <xdr:colOff>238125</xdr:colOff>
      <xdr:row>57</xdr:row>
      <xdr:rowOff>28575</xdr:rowOff>
    </xdr:from>
    <xdr:to>
      <xdr:col>0</xdr:col>
      <xdr:colOff>2038350</xdr:colOff>
      <xdr:row>57</xdr:row>
      <xdr:rowOff>1498600</xdr:rowOff>
    </xdr:to>
    <xdr:pic>
      <xdr:nvPicPr>
        <xdr:cNvPr id="166" name="图片 165">
          <a:extLst>
            <a:ext uri="{FF2B5EF4-FFF2-40B4-BE49-F238E27FC236}">
              <a16:creationId xmlns:a16="http://schemas.microsoft.com/office/drawing/2014/main" id="{00000000-0008-0000-8800-0000A6000000}"/>
            </a:ext>
          </a:extLst>
        </xdr:cNvPr>
        <xdr:cNvPicPr>
          <a:picLocks noChangeAspect="1"/>
        </xdr:cNvPicPr>
      </xdr:nvPicPr>
      <xdr:blipFill>
        <a:blip xmlns:r="http://schemas.openxmlformats.org/officeDocument/2006/relationships" r:embed="rId741"/>
        <a:stretch>
          <a:fillRect/>
        </a:stretch>
      </xdr:blipFill>
      <xdr:spPr>
        <a:xfrm>
          <a:off x="238125" y="83100545"/>
          <a:ext cx="1800225" cy="1470025"/>
        </a:xfrm>
        <a:prstGeom prst="rect">
          <a:avLst/>
        </a:prstGeom>
        <a:noFill/>
        <a:ln w="9525">
          <a:noFill/>
        </a:ln>
      </xdr:spPr>
    </xdr:pic>
    <xdr:clientData/>
  </xdr:twoCellAnchor>
  <xdr:twoCellAnchor editAs="oneCell">
    <xdr:from>
      <xdr:col>0</xdr:col>
      <xdr:colOff>238125</xdr:colOff>
      <xdr:row>59</xdr:row>
      <xdr:rowOff>38100</xdr:rowOff>
    </xdr:from>
    <xdr:to>
      <xdr:col>0</xdr:col>
      <xdr:colOff>2105025</xdr:colOff>
      <xdr:row>59</xdr:row>
      <xdr:rowOff>1467485</xdr:rowOff>
    </xdr:to>
    <xdr:pic>
      <xdr:nvPicPr>
        <xdr:cNvPr id="167" name="图片 166">
          <a:extLst>
            <a:ext uri="{FF2B5EF4-FFF2-40B4-BE49-F238E27FC236}">
              <a16:creationId xmlns:a16="http://schemas.microsoft.com/office/drawing/2014/main" id="{00000000-0008-0000-8800-0000A7000000}"/>
            </a:ext>
          </a:extLst>
        </xdr:cNvPr>
        <xdr:cNvPicPr>
          <a:picLocks noChangeAspect="1"/>
        </xdr:cNvPicPr>
      </xdr:nvPicPr>
      <xdr:blipFill>
        <a:blip xmlns:r="http://schemas.openxmlformats.org/officeDocument/2006/relationships" r:embed="rId742"/>
        <a:stretch>
          <a:fillRect/>
        </a:stretch>
      </xdr:blipFill>
      <xdr:spPr>
        <a:xfrm>
          <a:off x="238125" y="86335870"/>
          <a:ext cx="1866900" cy="1429385"/>
        </a:xfrm>
        <a:prstGeom prst="rect">
          <a:avLst/>
        </a:prstGeom>
        <a:noFill/>
        <a:ln w="9525">
          <a:noFill/>
        </a:ln>
      </xdr:spPr>
    </xdr:pic>
    <xdr:clientData/>
  </xdr:twoCellAnchor>
  <xdr:twoCellAnchor editAs="oneCell">
    <xdr:from>
      <xdr:col>0</xdr:col>
      <xdr:colOff>238125</xdr:colOff>
      <xdr:row>60</xdr:row>
      <xdr:rowOff>38100</xdr:rowOff>
    </xdr:from>
    <xdr:to>
      <xdr:col>0</xdr:col>
      <xdr:colOff>2019935</xdr:colOff>
      <xdr:row>60</xdr:row>
      <xdr:rowOff>1464310</xdr:rowOff>
    </xdr:to>
    <xdr:pic>
      <xdr:nvPicPr>
        <xdr:cNvPr id="168" name="图片 167">
          <a:extLst>
            <a:ext uri="{FF2B5EF4-FFF2-40B4-BE49-F238E27FC236}">
              <a16:creationId xmlns:a16="http://schemas.microsoft.com/office/drawing/2014/main" id="{00000000-0008-0000-8800-0000A8000000}"/>
            </a:ext>
          </a:extLst>
        </xdr:cNvPr>
        <xdr:cNvPicPr>
          <a:picLocks noChangeAspect="1"/>
        </xdr:cNvPicPr>
      </xdr:nvPicPr>
      <xdr:blipFill>
        <a:blip xmlns:r="http://schemas.openxmlformats.org/officeDocument/2006/relationships" r:embed="rId743"/>
        <a:stretch>
          <a:fillRect/>
        </a:stretch>
      </xdr:blipFill>
      <xdr:spPr>
        <a:xfrm>
          <a:off x="238125" y="87859870"/>
          <a:ext cx="1781810" cy="1426210"/>
        </a:xfrm>
        <a:prstGeom prst="rect">
          <a:avLst/>
        </a:prstGeom>
        <a:noFill/>
        <a:ln w="9525">
          <a:noFill/>
        </a:ln>
      </xdr:spPr>
    </xdr:pic>
    <xdr:clientData/>
  </xdr:twoCellAnchor>
  <xdr:twoCellAnchor editAs="oneCell">
    <xdr:from>
      <xdr:col>0</xdr:col>
      <xdr:colOff>219075</xdr:colOff>
      <xdr:row>61</xdr:row>
      <xdr:rowOff>57150</xdr:rowOff>
    </xdr:from>
    <xdr:to>
      <xdr:col>0</xdr:col>
      <xdr:colOff>2048510</xdr:colOff>
      <xdr:row>61</xdr:row>
      <xdr:rowOff>1478280</xdr:rowOff>
    </xdr:to>
    <xdr:pic>
      <xdr:nvPicPr>
        <xdr:cNvPr id="169" name="图片 168">
          <a:extLst>
            <a:ext uri="{FF2B5EF4-FFF2-40B4-BE49-F238E27FC236}">
              <a16:creationId xmlns:a16="http://schemas.microsoft.com/office/drawing/2014/main" id="{00000000-0008-0000-8800-0000A9000000}"/>
            </a:ext>
          </a:extLst>
        </xdr:cNvPr>
        <xdr:cNvPicPr>
          <a:picLocks noChangeAspect="1"/>
        </xdr:cNvPicPr>
      </xdr:nvPicPr>
      <xdr:blipFill>
        <a:blip xmlns:r="http://schemas.openxmlformats.org/officeDocument/2006/relationships" r:embed="rId744"/>
        <a:stretch>
          <a:fillRect/>
        </a:stretch>
      </xdr:blipFill>
      <xdr:spPr>
        <a:xfrm>
          <a:off x="219075" y="89402920"/>
          <a:ext cx="1829435" cy="1421130"/>
        </a:xfrm>
        <a:prstGeom prst="rect">
          <a:avLst/>
        </a:prstGeom>
        <a:noFill/>
        <a:ln w="9525">
          <a:noFill/>
        </a:ln>
      </xdr:spPr>
    </xdr:pic>
    <xdr:clientData/>
  </xdr:twoCellAnchor>
  <xdr:twoCellAnchor editAs="oneCell">
    <xdr:from>
      <xdr:col>0</xdr:col>
      <xdr:colOff>342900</xdr:colOff>
      <xdr:row>62</xdr:row>
      <xdr:rowOff>28575</xdr:rowOff>
    </xdr:from>
    <xdr:to>
      <xdr:col>0</xdr:col>
      <xdr:colOff>1990725</xdr:colOff>
      <xdr:row>62</xdr:row>
      <xdr:rowOff>1468755</xdr:rowOff>
    </xdr:to>
    <xdr:pic>
      <xdr:nvPicPr>
        <xdr:cNvPr id="170" name="图片 169">
          <a:extLst>
            <a:ext uri="{FF2B5EF4-FFF2-40B4-BE49-F238E27FC236}">
              <a16:creationId xmlns:a16="http://schemas.microsoft.com/office/drawing/2014/main" id="{00000000-0008-0000-8800-0000AA000000}"/>
            </a:ext>
          </a:extLst>
        </xdr:cNvPr>
        <xdr:cNvPicPr>
          <a:picLocks noChangeAspect="1"/>
        </xdr:cNvPicPr>
      </xdr:nvPicPr>
      <xdr:blipFill>
        <a:blip xmlns:r="http://schemas.openxmlformats.org/officeDocument/2006/relationships" r:embed="rId745"/>
        <a:stretch>
          <a:fillRect/>
        </a:stretch>
      </xdr:blipFill>
      <xdr:spPr>
        <a:xfrm>
          <a:off x="342900" y="90898345"/>
          <a:ext cx="1647825" cy="1440180"/>
        </a:xfrm>
        <a:prstGeom prst="rect">
          <a:avLst/>
        </a:prstGeom>
        <a:noFill/>
        <a:ln w="9525">
          <a:noFill/>
        </a:ln>
      </xdr:spPr>
    </xdr:pic>
    <xdr:clientData/>
  </xdr:twoCellAnchor>
  <xdr:twoCellAnchor editAs="oneCell">
    <xdr:from>
      <xdr:col>0</xdr:col>
      <xdr:colOff>200025</xdr:colOff>
      <xdr:row>63</xdr:row>
      <xdr:rowOff>57150</xdr:rowOff>
    </xdr:from>
    <xdr:to>
      <xdr:col>0</xdr:col>
      <xdr:colOff>2029460</xdr:colOff>
      <xdr:row>63</xdr:row>
      <xdr:rowOff>1449070</xdr:rowOff>
    </xdr:to>
    <xdr:pic>
      <xdr:nvPicPr>
        <xdr:cNvPr id="171" name="图片 170">
          <a:extLst>
            <a:ext uri="{FF2B5EF4-FFF2-40B4-BE49-F238E27FC236}">
              <a16:creationId xmlns:a16="http://schemas.microsoft.com/office/drawing/2014/main" id="{00000000-0008-0000-8800-0000AB000000}"/>
            </a:ext>
          </a:extLst>
        </xdr:cNvPr>
        <xdr:cNvPicPr>
          <a:picLocks noChangeAspect="1"/>
        </xdr:cNvPicPr>
      </xdr:nvPicPr>
      <xdr:blipFill>
        <a:blip xmlns:r="http://schemas.openxmlformats.org/officeDocument/2006/relationships" r:embed="rId746"/>
        <a:stretch>
          <a:fillRect/>
        </a:stretch>
      </xdr:blipFill>
      <xdr:spPr>
        <a:xfrm>
          <a:off x="200025" y="92450920"/>
          <a:ext cx="1829435" cy="1391920"/>
        </a:xfrm>
        <a:prstGeom prst="rect">
          <a:avLst/>
        </a:prstGeom>
        <a:noFill/>
        <a:ln w="9525">
          <a:noFill/>
        </a:ln>
      </xdr:spPr>
    </xdr:pic>
    <xdr:clientData/>
  </xdr:twoCellAnchor>
  <xdr:twoCellAnchor editAs="oneCell">
    <xdr:from>
      <xdr:col>0</xdr:col>
      <xdr:colOff>180975</xdr:colOff>
      <xdr:row>64</xdr:row>
      <xdr:rowOff>57150</xdr:rowOff>
    </xdr:from>
    <xdr:to>
      <xdr:col>0</xdr:col>
      <xdr:colOff>1991360</xdr:colOff>
      <xdr:row>64</xdr:row>
      <xdr:rowOff>1476375</xdr:rowOff>
    </xdr:to>
    <xdr:pic>
      <xdr:nvPicPr>
        <xdr:cNvPr id="172" name="图片 171">
          <a:extLst>
            <a:ext uri="{FF2B5EF4-FFF2-40B4-BE49-F238E27FC236}">
              <a16:creationId xmlns:a16="http://schemas.microsoft.com/office/drawing/2014/main" id="{00000000-0008-0000-8800-0000AC000000}"/>
            </a:ext>
          </a:extLst>
        </xdr:cNvPr>
        <xdr:cNvPicPr>
          <a:picLocks noChangeAspect="1"/>
        </xdr:cNvPicPr>
      </xdr:nvPicPr>
      <xdr:blipFill>
        <a:blip xmlns:r="http://schemas.openxmlformats.org/officeDocument/2006/relationships" r:embed="rId747"/>
        <a:stretch>
          <a:fillRect/>
        </a:stretch>
      </xdr:blipFill>
      <xdr:spPr>
        <a:xfrm>
          <a:off x="180975" y="93974920"/>
          <a:ext cx="1810385" cy="1419225"/>
        </a:xfrm>
        <a:prstGeom prst="rect">
          <a:avLst/>
        </a:prstGeom>
        <a:noFill/>
        <a:ln w="9525">
          <a:noFill/>
        </a:ln>
      </xdr:spPr>
    </xdr:pic>
    <xdr:clientData/>
  </xdr:twoCellAnchor>
  <xdr:twoCellAnchor editAs="oneCell">
    <xdr:from>
      <xdr:col>0</xdr:col>
      <xdr:colOff>238125</xdr:colOff>
      <xdr:row>65</xdr:row>
      <xdr:rowOff>57150</xdr:rowOff>
    </xdr:from>
    <xdr:to>
      <xdr:col>0</xdr:col>
      <xdr:colOff>2019935</xdr:colOff>
      <xdr:row>65</xdr:row>
      <xdr:rowOff>1458595</xdr:rowOff>
    </xdr:to>
    <xdr:pic>
      <xdr:nvPicPr>
        <xdr:cNvPr id="173" name="图片 172">
          <a:extLst>
            <a:ext uri="{FF2B5EF4-FFF2-40B4-BE49-F238E27FC236}">
              <a16:creationId xmlns:a16="http://schemas.microsoft.com/office/drawing/2014/main" id="{00000000-0008-0000-8800-0000AD000000}"/>
            </a:ext>
          </a:extLst>
        </xdr:cNvPr>
        <xdr:cNvPicPr>
          <a:picLocks noChangeAspect="1"/>
        </xdr:cNvPicPr>
      </xdr:nvPicPr>
      <xdr:blipFill>
        <a:blip xmlns:r="http://schemas.openxmlformats.org/officeDocument/2006/relationships" r:embed="rId748"/>
        <a:stretch>
          <a:fillRect/>
        </a:stretch>
      </xdr:blipFill>
      <xdr:spPr>
        <a:xfrm>
          <a:off x="238125" y="95498920"/>
          <a:ext cx="1781810" cy="1401445"/>
        </a:xfrm>
        <a:prstGeom prst="rect">
          <a:avLst/>
        </a:prstGeom>
        <a:noFill/>
        <a:ln w="9525">
          <a:noFill/>
        </a:ln>
      </xdr:spPr>
    </xdr:pic>
    <xdr:clientData/>
  </xdr:twoCellAnchor>
  <xdr:twoCellAnchor editAs="oneCell">
    <xdr:from>
      <xdr:col>0</xdr:col>
      <xdr:colOff>333375</xdr:colOff>
      <xdr:row>950</xdr:row>
      <xdr:rowOff>57150</xdr:rowOff>
    </xdr:from>
    <xdr:to>
      <xdr:col>0</xdr:col>
      <xdr:colOff>1828165</xdr:colOff>
      <xdr:row>950</xdr:row>
      <xdr:rowOff>1495425</xdr:rowOff>
    </xdr:to>
    <xdr:pic>
      <xdr:nvPicPr>
        <xdr:cNvPr id="185" name="图片 184">
          <a:extLst>
            <a:ext uri="{FF2B5EF4-FFF2-40B4-BE49-F238E27FC236}">
              <a16:creationId xmlns:a16="http://schemas.microsoft.com/office/drawing/2014/main" id="{00000000-0008-0000-8800-0000B9000000}"/>
            </a:ext>
          </a:extLst>
        </xdr:cNvPr>
        <xdr:cNvPicPr>
          <a:picLocks noChangeAspect="1"/>
        </xdr:cNvPicPr>
      </xdr:nvPicPr>
      <xdr:blipFill>
        <a:blip xmlns:r="http://schemas.openxmlformats.org/officeDocument/2006/relationships" r:embed="rId749"/>
        <a:stretch>
          <a:fillRect/>
        </a:stretch>
      </xdr:blipFill>
      <xdr:spPr>
        <a:xfrm>
          <a:off x="333375" y="1744543120"/>
          <a:ext cx="1494790" cy="1438275"/>
        </a:xfrm>
        <a:prstGeom prst="rect">
          <a:avLst/>
        </a:prstGeom>
        <a:noFill/>
        <a:ln w="9525">
          <a:noFill/>
        </a:ln>
      </xdr:spPr>
    </xdr:pic>
    <xdr:clientData/>
  </xdr:twoCellAnchor>
  <xdr:twoCellAnchor editAs="oneCell">
    <xdr:from>
      <xdr:col>0</xdr:col>
      <xdr:colOff>333375</xdr:colOff>
      <xdr:row>951</xdr:row>
      <xdr:rowOff>38100</xdr:rowOff>
    </xdr:from>
    <xdr:to>
      <xdr:col>0</xdr:col>
      <xdr:colOff>1920240</xdr:colOff>
      <xdr:row>951</xdr:row>
      <xdr:rowOff>1473200</xdr:rowOff>
    </xdr:to>
    <xdr:pic>
      <xdr:nvPicPr>
        <xdr:cNvPr id="186" name="图片 185">
          <a:extLst>
            <a:ext uri="{FF2B5EF4-FFF2-40B4-BE49-F238E27FC236}">
              <a16:creationId xmlns:a16="http://schemas.microsoft.com/office/drawing/2014/main" id="{00000000-0008-0000-8800-0000BA000000}"/>
            </a:ext>
          </a:extLst>
        </xdr:cNvPr>
        <xdr:cNvPicPr>
          <a:picLocks noChangeAspect="1"/>
        </xdr:cNvPicPr>
      </xdr:nvPicPr>
      <xdr:blipFill>
        <a:blip xmlns:r="http://schemas.openxmlformats.org/officeDocument/2006/relationships" r:embed="rId750"/>
        <a:stretch>
          <a:fillRect/>
        </a:stretch>
      </xdr:blipFill>
      <xdr:spPr>
        <a:xfrm>
          <a:off x="333375" y="1746048070"/>
          <a:ext cx="1586865" cy="1435100"/>
        </a:xfrm>
        <a:prstGeom prst="rect">
          <a:avLst/>
        </a:prstGeom>
        <a:noFill/>
        <a:ln w="9525">
          <a:noFill/>
        </a:ln>
      </xdr:spPr>
    </xdr:pic>
    <xdr:clientData/>
  </xdr:twoCellAnchor>
  <xdr:twoCellAnchor editAs="oneCell">
    <xdr:from>
      <xdr:col>0</xdr:col>
      <xdr:colOff>342900</xdr:colOff>
      <xdr:row>952</xdr:row>
      <xdr:rowOff>38100</xdr:rowOff>
    </xdr:from>
    <xdr:to>
      <xdr:col>0</xdr:col>
      <xdr:colOff>1886585</xdr:colOff>
      <xdr:row>952</xdr:row>
      <xdr:rowOff>1503045</xdr:rowOff>
    </xdr:to>
    <xdr:pic>
      <xdr:nvPicPr>
        <xdr:cNvPr id="187" name="图片 186">
          <a:extLst>
            <a:ext uri="{FF2B5EF4-FFF2-40B4-BE49-F238E27FC236}">
              <a16:creationId xmlns:a16="http://schemas.microsoft.com/office/drawing/2014/main" id="{00000000-0008-0000-8800-0000BB000000}"/>
            </a:ext>
          </a:extLst>
        </xdr:cNvPr>
        <xdr:cNvPicPr>
          <a:picLocks noChangeAspect="1"/>
        </xdr:cNvPicPr>
      </xdr:nvPicPr>
      <xdr:blipFill>
        <a:blip xmlns:r="http://schemas.openxmlformats.org/officeDocument/2006/relationships" r:embed="rId751"/>
        <a:stretch>
          <a:fillRect/>
        </a:stretch>
      </xdr:blipFill>
      <xdr:spPr>
        <a:xfrm>
          <a:off x="342900" y="1747572070"/>
          <a:ext cx="1543685" cy="1464945"/>
        </a:xfrm>
        <a:prstGeom prst="rect">
          <a:avLst/>
        </a:prstGeom>
        <a:noFill/>
        <a:ln w="9525">
          <a:noFill/>
        </a:ln>
      </xdr:spPr>
    </xdr:pic>
    <xdr:clientData/>
  </xdr:twoCellAnchor>
  <xdr:twoCellAnchor editAs="oneCell">
    <xdr:from>
      <xdr:col>0</xdr:col>
      <xdr:colOff>314325</xdr:colOff>
      <xdr:row>953</xdr:row>
      <xdr:rowOff>23495</xdr:rowOff>
    </xdr:from>
    <xdr:to>
      <xdr:col>0</xdr:col>
      <xdr:colOff>1875790</xdr:colOff>
      <xdr:row>953</xdr:row>
      <xdr:rowOff>1486535</xdr:rowOff>
    </xdr:to>
    <xdr:pic>
      <xdr:nvPicPr>
        <xdr:cNvPr id="188" name="图片 187">
          <a:extLst>
            <a:ext uri="{FF2B5EF4-FFF2-40B4-BE49-F238E27FC236}">
              <a16:creationId xmlns:a16="http://schemas.microsoft.com/office/drawing/2014/main" id="{00000000-0008-0000-8800-0000BC000000}"/>
            </a:ext>
          </a:extLst>
        </xdr:cNvPr>
        <xdr:cNvPicPr>
          <a:picLocks noChangeAspect="1"/>
        </xdr:cNvPicPr>
      </xdr:nvPicPr>
      <xdr:blipFill>
        <a:blip xmlns:r="http://schemas.openxmlformats.org/officeDocument/2006/relationships" r:embed="rId752"/>
        <a:stretch>
          <a:fillRect/>
        </a:stretch>
      </xdr:blipFill>
      <xdr:spPr>
        <a:xfrm>
          <a:off x="314325" y="1749081465"/>
          <a:ext cx="1561465" cy="1463040"/>
        </a:xfrm>
        <a:prstGeom prst="rect">
          <a:avLst/>
        </a:prstGeom>
        <a:noFill/>
        <a:ln w="9525">
          <a:noFill/>
        </a:ln>
      </xdr:spPr>
    </xdr:pic>
    <xdr:clientData/>
  </xdr:twoCellAnchor>
  <xdr:twoCellAnchor editAs="oneCell">
    <xdr:from>
      <xdr:col>0</xdr:col>
      <xdr:colOff>342265</xdr:colOff>
      <xdr:row>954</xdr:row>
      <xdr:rowOff>47625</xdr:rowOff>
    </xdr:from>
    <xdr:to>
      <xdr:col>0</xdr:col>
      <xdr:colOff>1809750</xdr:colOff>
      <xdr:row>954</xdr:row>
      <xdr:rowOff>1477010</xdr:rowOff>
    </xdr:to>
    <xdr:pic>
      <xdr:nvPicPr>
        <xdr:cNvPr id="189" name="图片 188">
          <a:extLst>
            <a:ext uri="{FF2B5EF4-FFF2-40B4-BE49-F238E27FC236}">
              <a16:creationId xmlns:a16="http://schemas.microsoft.com/office/drawing/2014/main" id="{00000000-0008-0000-8800-0000BD000000}"/>
            </a:ext>
          </a:extLst>
        </xdr:cNvPr>
        <xdr:cNvPicPr>
          <a:picLocks noChangeAspect="1"/>
        </xdr:cNvPicPr>
      </xdr:nvPicPr>
      <xdr:blipFill>
        <a:blip xmlns:r="http://schemas.openxmlformats.org/officeDocument/2006/relationships" r:embed="rId753"/>
        <a:stretch>
          <a:fillRect/>
        </a:stretch>
      </xdr:blipFill>
      <xdr:spPr>
        <a:xfrm>
          <a:off x="342265" y="1750629595"/>
          <a:ext cx="1467485" cy="1429385"/>
        </a:xfrm>
        <a:prstGeom prst="rect">
          <a:avLst/>
        </a:prstGeom>
        <a:noFill/>
        <a:ln w="9525">
          <a:noFill/>
        </a:ln>
      </xdr:spPr>
    </xdr:pic>
    <xdr:clientData/>
  </xdr:twoCellAnchor>
  <xdr:twoCellAnchor editAs="oneCell">
    <xdr:from>
      <xdr:col>0</xdr:col>
      <xdr:colOff>438150</xdr:colOff>
      <xdr:row>955</xdr:row>
      <xdr:rowOff>76200</xdr:rowOff>
    </xdr:from>
    <xdr:to>
      <xdr:col>0</xdr:col>
      <xdr:colOff>1828800</xdr:colOff>
      <xdr:row>955</xdr:row>
      <xdr:rowOff>1466850</xdr:rowOff>
    </xdr:to>
    <xdr:pic>
      <xdr:nvPicPr>
        <xdr:cNvPr id="190" name="图片 189">
          <a:extLst>
            <a:ext uri="{FF2B5EF4-FFF2-40B4-BE49-F238E27FC236}">
              <a16:creationId xmlns:a16="http://schemas.microsoft.com/office/drawing/2014/main" id="{00000000-0008-0000-8800-0000BE000000}"/>
            </a:ext>
          </a:extLst>
        </xdr:cNvPr>
        <xdr:cNvPicPr>
          <a:picLocks noChangeAspect="1"/>
        </xdr:cNvPicPr>
      </xdr:nvPicPr>
      <xdr:blipFill>
        <a:blip xmlns:r="http://schemas.openxmlformats.org/officeDocument/2006/relationships" r:embed="rId754"/>
        <a:stretch>
          <a:fillRect/>
        </a:stretch>
      </xdr:blipFill>
      <xdr:spPr>
        <a:xfrm>
          <a:off x="438150" y="1752182170"/>
          <a:ext cx="1390650" cy="1390650"/>
        </a:xfrm>
        <a:prstGeom prst="rect">
          <a:avLst/>
        </a:prstGeom>
        <a:noFill/>
        <a:ln w="9525">
          <a:noFill/>
        </a:ln>
      </xdr:spPr>
    </xdr:pic>
    <xdr:clientData/>
  </xdr:twoCellAnchor>
  <xdr:twoCellAnchor editAs="oneCell">
    <xdr:from>
      <xdr:col>0</xdr:col>
      <xdr:colOff>466725</xdr:colOff>
      <xdr:row>956</xdr:row>
      <xdr:rowOff>47625</xdr:rowOff>
    </xdr:from>
    <xdr:to>
      <xdr:col>0</xdr:col>
      <xdr:colOff>1854835</xdr:colOff>
      <xdr:row>956</xdr:row>
      <xdr:rowOff>1485900</xdr:rowOff>
    </xdr:to>
    <xdr:pic>
      <xdr:nvPicPr>
        <xdr:cNvPr id="191" name="图片 190">
          <a:extLst>
            <a:ext uri="{FF2B5EF4-FFF2-40B4-BE49-F238E27FC236}">
              <a16:creationId xmlns:a16="http://schemas.microsoft.com/office/drawing/2014/main" id="{00000000-0008-0000-8800-0000BF000000}"/>
            </a:ext>
          </a:extLst>
        </xdr:cNvPr>
        <xdr:cNvPicPr>
          <a:picLocks noChangeAspect="1"/>
        </xdr:cNvPicPr>
      </xdr:nvPicPr>
      <xdr:blipFill>
        <a:blip xmlns:r="http://schemas.openxmlformats.org/officeDocument/2006/relationships" r:embed="rId755"/>
        <a:stretch>
          <a:fillRect/>
        </a:stretch>
      </xdr:blipFill>
      <xdr:spPr>
        <a:xfrm>
          <a:off x="466725" y="1753677595"/>
          <a:ext cx="1388110" cy="1438275"/>
        </a:xfrm>
        <a:prstGeom prst="rect">
          <a:avLst/>
        </a:prstGeom>
        <a:noFill/>
        <a:ln w="9525">
          <a:noFill/>
        </a:ln>
      </xdr:spPr>
    </xdr:pic>
    <xdr:clientData/>
  </xdr:twoCellAnchor>
  <xdr:twoCellAnchor editAs="oneCell">
    <xdr:from>
      <xdr:col>0</xdr:col>
      <xdr:colOff>495300</xdr:colOff>
      <xdr:row>957</xdr:row>
      <xdr:rowOff>47625</xdr:rowOff>
    </xdr:from>
    <xdr:to>
      <xdr:col>0</xdr:col>
      <xdr:colOff>1734185</xdr:colOff>
      <xdr:row>957</xdr:row>
      <xdr:rowOff>1473200</xdr:rowOff>
    </xdr:to>
    <xdr:pic>
      <xdr:nvPicPr>
        <xdr:cNvPr id="192" name="图片 191">
          <a:extLst>
            <a:ext uri="{FF2B5EF4-FFF2-40B4-BE49-F238E27FC236}">
              <a16:creationId xmlns:a16="http://schemas.microsoft.com/office/drawing/2014/main" id="{00000000-0008-0000-8800-0000C0000000}"/>
            </a:ext>
          </a:extLst>
        </xdr:cNvPr>
        <xdr:cNvPicPr>
          <a:picLocks noChangeAspect="1"/>
        </xdr:cNvPicPr>
      </xdr:nvPicPr>
      <xdr:blipFill>
        <a:blip xmlns:r="http://schemas.openxmlformats.org/officeDocument/2006/relationships" r:embed="rId756"/>
        <a:stretch>
          <a:fillRect/>
        </a:stretch>
      </xdr:blipFill>
      <xdr:spPr>
        <a:xfrm>
          <a:off x="495300" y="1755201595"/>
          <a:ext cx="1238885" cy="1425575"/>
        </a:xfrm>
        <a:prstGeom prst="rect">
          <a:avLst/>
        </a:prstGeom>
        <a:noFill/>
        <a:ln w="9525">
          <a:noFill/>
        </a:ln>
      </xdr:spPr>
    </xdr:pic>
    <xdr:clientData/>
  </xdr:twoCellAnchor>
  <xdr:twoCellAnchor editAs="oneCell">
    <xdr:from>
      <xdr:col>0</xdr:col>
      <xdr:colOff>571500</xdr:colOff>
      <xdr:row>958</xdr:row>
      <xdr:rowOff>47625</xdr:rowOff>
    </xdr:from>
    <xdr:to>
      <xdr:col>0</xdr:col>
      <xdr:colOff>1781810</xdr:colOff>
      <xdr:row>958</xdr:row>
      <xdr:rowOff>1482090</xdr:rowOff>
    </xdr:to>
    <xdr:pic>
      <xdr:nvPicPr>
        <xdr:cNvPr id="196" name="图片 195">
          <a:extLst>
            <a:ext uri="{FF2B5EF4-FFF2-40B4-BE49-F238E27FC236}">
              <a16:creationId xmlns:a16="http://schemas.microsoft.com/office/drawing/2014/main" id="{00000000-0008-0000-8800-0000C4000000}"/>
            </a:ext>
          </a:extLst>
        </xdr:cNvPr>
        <xdr:cNvPicPr>
          <a:picLocks noChangeAspect="1"/>
        </xdr:cNvPicPr>
      </xdr:nvPicPr>
      <xdr:blipFill>
        <a:blip xmlns:r="http://schemas.openxmlformats.org/officeDocument/2006/relationships" r:embed="rId757"/>
        <a:stretch>
          <a:fillRect/>
        </a:stretch>
      </xdr:blipFill>
      <xdr:spPr>
        <a:xfrm>
          <a:off x="571500" y="1756725595"/>
          <a:ext cx="1210310" cy="1434465"/>
        </a:xfrm>
        <a:prstGeom prst="rect">
          <a:avLst/>
        </a:prstGeom>
        <a:noFill/>
        <a:ln w="9525">
          <a:noFill/>
        </a:ln>
      </xdr:spPr>
    </xdr:pic>
    <xdr:clientData/>
  </xdr:twoCellAnchor>
  <xdr:twoCellAnchor editAs="oneCell">
    <xdr:from>
      <xdr:col>0</xdr:col>
      <xdr:colOff>542925</xdr:colOff>
      <xdr:row>959</xdr:row>
      <xdr:rowOff>57150</xdr:rowOff>
    </xdr:from>
    <xdr:to>
      <xdr:col>0</xdr:col>
      <xdr:colOff>1695450</xdr:colOff>
      <xdr:row>959</xdr:row>
      <xdr:rowOff>1476375</xdr:rowOff>
    </xdr:to>
    <xdr:pic>
      <xdr:nvPicPr>
        <xdr:cNvPr id="197" name="图片 196">
          <a:extLst>
            <a:ext uri="{FF2B5EF4-FFF2-40B4-BE49-F238E27FC236}">
              <a16:creationId xmlns:a16="http://schemas.microsoft.com/office/drawing/2014/main" id="{00000000-0008-0000-8800-0000C5000000}"/>
            </a:ext>
          </a:extLst>
        </xdr:cNvPr>
        <xdr:cNvPicPr>
          <a:picLocks noChangeAspect="1"/>
        </xdr:cNvPicPr>
      </xdr:nvPicPr>
      <xdr:blipFill>
        <a:blip xmlns:r="http://schemas.openxmlformats.org/officeDocument/2006/relationships" r:embed="rId758"/>
        <a:stretch>
          <a:fillRect/>
        </a:stretch>
      </xdr:blipFill>
      <xdr:spPr>
        <a:xfrm>
          <a:off x="542925" y="1758259120"/>
          <a:ext cx="1152525" cy="1419225"/>
        </a:xfrm>
        <a:prstGeom prst="rect">
          <a:avLst/>
        </a:prstGeom>
        <a:noFill/>
        <a:ln w="9525">
          <a:noFill/>
        </a:ln>
      </xdr:spPr>
    </xdr:pic>
    <xdr:clientData/>
  </xdr:twoCellAnchor>
  <xdr:twoCellAnchor editAs="oneCell">
    <xdr:from>
      <xdr:col>0</xdr:col>
      <xdr:colOff>342900</xdr:colOff>
      <xdr:row>960</xdr:row>
      <xdr:rowOff>66675</xdr:rowOff>
    </xdr:from>
    <xdr:to>
      <xdr:col>0</xdr:col>
      <xdr:colOff>2010410</xdr:colOff>
      <xdr:row>960</xdr:row>
      <xdr:rowOff>1488440</xdr:rowOff>
    </xdr:to>
    <xdr:pic>
      <xdr:nvPicPr>
        <xdr:cNvPr id="198" name="图片 197">
          <a:extLst>
            <a:ext uri="{FF2B5EF4-FFF2-40B4-BE49-F238E27FC236}">
              <a16:creationId xmlns:a16="http://schemas.microsoft.com/office/drawing/2014/main" id="{00000000-0008-0000-8800-0000C6000000}"/>
            </a:ext>
          </a:extLst>
        </xdr:cNvPr>
        <xdr:cNvPicPr>
          <a:picLocks noChangeAspect="1"/>
        </xdr:cNvPicPr>
      </xdr:nvPicPr>
      <xdr:blipFill>
        <a:blip xmlns:r="http://schemas.openxmlformats.org/officeDocument/2006/relationships" r:embed="rId759"/>
        <a:stretch>
          <a:fillRect/>
        </a:stretch>
      </xdr:blipFill>
      <xdr:spPr>
        <a:xfrm>
          <a:off x="342900" y="1759792645"/>
          <a:ext cx="1667510" cy="1421765"/>
        </a:xfrm>
        <a:prstGeom prst="rect">
          <a:avLst/>
        </a:prstGeom>
        <a:noFill/>
        <a:ln w="9525">
          <a:noFill/>
        </a:ln>
      </xdr:spPr>
    </xdr:pic>
    <xdr:clientData/>
  </xdr:twoCellAnchor>
  <xdr:twoCellAnchor editAs="oneCell">
    <xdr:from>
      <xdr:col>0</xdr:col>
      <xdr:colOff>314325</xdr:colOff>
      <xdr:row>961</xdr:row>
      <xdr:rowOff>76200</xdr:rowOff>
    </xdr:from>
    <xdr:to>
      <xdr:col>0</xdr:col>
      <xdr:colOff>1972310</xdr:colOff>
      <xdr:row>961</xdr:row>
      <xdr:rowOff>1478915</xdr:rowOff>
    </xdr:to>
    <xdr:pic>
      <xdr:nvPicPr>
        <xdr:cNvPr id="199" name="图片 198">
          <a:extLst>
            <a:ext uri="{FF2B5EF4-FFF2-40B4-BE49-F238E27FC236}">
              <a16:creationId xmlns:a16="http://schemas.microsoft.com/office/drawing/2014/main" id="{00000000-0008-0000-8800-0000C7000000}"/>
            </a:ext>
          </a:extLst>
        </xdr:cNvPr>
        <xdr:cNvPicPr>
          <a:picLocks noChangeAspect="1"/>
        </xdr:cNvPicPr>
      </xdr:nvPicPr>
      <xdr:blipFill>
        <a:blip xmlns:r="http://schemas.openxmlformats.org/officeDocument/2006/relationships" r:embed="rId760"/>
        <a:stretch>
          <a:fillRect/>
        </a:stretch>
      </xdr:blipFill>
      <xdr:spPr>
        <a:xfrm>
          <a:off x="314325" y="1761326170"/>
          <a:ext cx="1657985" cy="1402715"/>
        </a:xfrm>
        <a:prstGeom prst="rect">
          <a:avLst/>
        </a:prstGeom>
        <a:noFill/>
        <a:ln w="9525">
          <a:noFill/>
        </a:ln>
      </xdr:spPr>
    </xdr:pic>
    <xdr:clientData/>
  </xdr:twoCellAnchor>
  <xdr:twoCellAnchor editAs="oneCell">
    <xdr:from>
      <xdr:col>0</xdr:col>
      <xdr:colOff>295275</xdr:colOff>
      <xdr:row>963</xdr:row>
      <xdr:rowOff>66675</xdr:rowOff>
    </xdr:from>
    <xdr:to>
      <xdr:col>0</xdr:col>
      <xdr:colOff>1951355</xdr:colOff>
      <xdr:row>963</xdr:row>
      <xdr:rowOff>1476375</xdr:rowOff>
    </xdr:to>
    <xdr:pic>
      <xdr:nvPicPr>
        <xdr:cNvPr id="200" name="图片 199">
          <a:extLst>
            <a:ext uri="{FF2B5EF4-FFF2-40B4-BE49-F238E27FC236}">
              <a16:creationId xmlns:a16="http://schemas.microsoft.com/office/drawing/2014/main" id="{00000000-0008-0000-8800-0000C8000000}"/>
            </a:ext>
          </a:extLst>
        </xdr:cNvPr>
        <xdr:cNvPicPr>
          <a:picLocks noChangeAspect="1"/>
        </xdr:cNvPicPr>
      </xdr:nvPicPr>
      <xdr:blipFill>
        <a:blip xmlns:r="http://schemas.openxmlformats.org/officeDocument/2006/relationships" r:embed="rId761"/>
        <a:stretch>
          <a:fillRect/>
        </a:stretch>
      </xdr:blipFill>
      <xdr:spPr>
        <a:xfrm>
          <a:off x="295275" y="1764364645"/>
          <a:ext cx="1656080" cy="1409700"/>
        </a:xfrm>
        <a:prstGeom prst="rect">
          <a:avLst/>
        </a:prstGeom>
        <a:noFill/>
        <a:ln w="9525">
          <a:noFill/>
        </a:ln>
      </xdr:spPr>
    </xdr:pic>
    <xdr:clientData/>
  </xdr:twoCellAnchor>
  <xdr:twoCellAnchor editAs="oneCell">
    <xdr:from>
      <xdr:col>0</xdr:col>
      <xdr:colOff>247650</xdr:colOff>
      <xdr:row>962</xdr:row>
      <xdr:rowOff>47625</xdr:rowOff>
    </xdr:from>
    <xdr:to>
      <xdr:col>0</xdr:col>
      <xdr:colOff>2000885</xdr:colOff>
      <xdr:row>962</xdr:row>
      <xdr:rowOff>1468120</xdr:rowOff>
    </xdr:to>
    <xdr:pic>
      <xdr:nvPicPr>
        <xdr:cNvPr id="201" name="图片 200">
          <a:extLst>
            <a:ext uri="{FF2B5EF4-FFF2-40B4-BE49-F238E27FC236}">
              <a16:creationId xmlns:a16="http://schemas.microsoft.com/office/drawing/2014/main" id="{00000000-0008-0000-8800-0000C9000000}"/>
            </a:ext>
          </a:extLst>
        </xdr:cNvPr>
        <xdr:cNvPicPr>
          <a:picLocks noChangeAspect="1"/>
        </xdr:cNvPicPr>
      </xdr:nvPicPr>
      <xdr:blipFill>
        <a:blip xmlns:r="http://schemas.openxmlformats.org/officeDocument/2006/relationships" r:embed="rId762"/>
        <a:stretch>
          <a:fillRect/>
        </a:stretch>
      </xdr:blipFill>
      <xdr:spPr>
        <a:xfrm>
          <a:off x="247650" y="1762821595"/>
          <a:ext cx="1753235" cy="1420495"/>
        </a:xfrm>
        <a:prstGeom prst="rect">
          <a:avLst/>
        </a:prstGeom>
        <a:noFill/>
        <a:ln w="9525">
          <a:noFill/>
        </a:ln>
      </xdr:spPr>
    </xdr:pic>
    <xdr:clientData/>
  </xdr:twoCellAnchor>
  <xdr:twoCellAnchor editAs="oneCell">
    <xdr:from>
      <xdr:col>0</xdr:col>
      <xdr:colOff>438150</xdr:colOff>
      <xdr:row>68</xdr:row>
      <xdr:rowOff>66675</xdr:rowOff>
    </xdr:from>
    <xdr:to>
      <xdr:col>0</xdr:col>
      <xdr:colOff>1828800</xdr:colOff>
      <xdr:row>68</xdr:row>
      <xdr:rowOff>1471295</xdr:rowOff>
    </xdr:to>
    <xdr:pic>
      <xdr:nvPicPr>
        <xdr:cNvPr id="202" name="图片 201">
          <a:extLst>
            <a:ext uri="{FF2B5EF4-FFF2-40B4-BE49-F238E27FC236}">
              <a16:creationId xmlns:a16="http://schemas.microsoft.com/office/drawing/2014/main" id="{00000000-0008-0000-8800-0000CA000000}"/>
            </a:ext>
          </a:extLst>
        </xdr:cNvPr>
        <xdr:cNvPicPr>
          <a:picLocks noChangeAspect="1"/>
        </xdr:cNvPicPr>
      </xdr:nvPicPr>
      <xdr:blipFill>
        <a:blip xmlns:r="http://schemas.openxmlformats.org/officeDocument/2006/relationships" r:embed="rId763"/>
        <a:stretch>
          <a:fillRect/>
        </a:stretch>
      </xdr:blipFill>
      <xdr:spPr>
        <a:xfrm>
          <a:off x="438150" y="100080445"/>
          <a:ext cx="1390650" cy="1404620"/>
        </a:xfrm>
        <a:prstGeom prst="rect">
          <a:avLst/>
        </a:prstGeom>
        <a:noFill/>
        <a:ln w="9525">
          <a:noFill/>
        </a:ln>
      </xdr:spPr>
    </xdr:pic>
    <xdr:clientData/>
  </xdr:twoCellAnchor>
  <xdr:twoCellAnchor editAs="oneCell">
    <xdr:from>
      <xdr:col>0</xdr:col>
      <xdr:colOff>447675</xdr:colOff>
      <xdr:row>67</xdr:row>
      <xdr:rowOff>35560</xdr:rowOff>
    </xdr:from>
    <xdr:to>
      <xdr:col>0</xdr:col>
      <xdr:colOff>1819275</xdr:colOff>
      <xdr:row>67</xdr:row>
      <xdr:rowOff>1467485</xdr:rowOff>
    </xdr:to>
    <xdr:pic>
      <xdr:nvPicPr>
        <xdr:cNvPr id="203" name="图片 202">
          <a:extLst>
            <a:ext uri="{FF2B5EF4-FFF2-40B4-BE49-F238E27FC236}">
              <a16:creationId xmlns:a16="http://schemas.microsoft.com/office/drawing/2014/main" id="{00000000-0008-0000-8800-0000CB000000}"/>
            </a:ext>
          </a:extLst>
        </xdr:cNvPr>
        <xdr:cNvPicPr>
          <a:picLocks noChangeAspect="1"/>
        </xdr:cNvPicPr>
      </xdr:nvPicPr>
      <xdr:blipFill>
        <a:blip xmlns:r="http://schemas.openxmlformats.org/officeDocument/2006/relationships" r:embed="rId764"/>
        <a:stretch>
          <a:fillRect/>
        </a:stretch>
      </xdr:blipFill>
      <xdr:spPr>
        <a:xfrm>
          <a:off x="447675" y="98525330"/>
          <a:ext cx="1371600" cy="1431925"/>
        </a:xfrm>
        <a:prstGeom prst="rect">
          <a:avLst/>
        </a:prstGeom>
        <a:noFill/>
        <a:ln w="9525">
          <a:noFill/>
        </a:ln>
      </xdr:spPr>
    </xdr:pic>
    <xdr:clientData/>
  </xdr:twoCellAnchor>
  <xdr:twoCellAnchor editAs="oneCell">
    <xdr:from>
      <xdr:col>0</xdr:col>
      <xdr:colOff>314325</xdr:colOff>
      <xdr:row>66</xdr:row>
      <xdr:rowOff>24765</xdr:rowOff>
    </xdr:from>
    <xdr:to>
      <xdr:col>0</xdr:col>
      <xdr:colOff>1619250</xdr:colOff>
      <xdr:row>66</xdr:row>
      <xdr:rowOff>1477010</xdr:rowOff>
    </xdr:to>
    <xdr:pic>
      <xdr:nvPicPr>
        <xdr:cNvPr id="204" name="图片 203">
          <a:extLst>
            <a:ext uri="{FF2B5EF4-FFF2-40B4-BE49-F238E27FC236}">
              <a16:creationId xmlns:a16="http://schemas.microsoft.com/office/drawing/2014/main" id="{00000000-0008-0000-8800-0000CC000000}"/>
            </a:ext>
          </a:extLst>
        </xdr:cNvPr>
        <xdr:cNvPicPr>
          <a:picLocks noChangeAspect="1"/>
        </xdr:cNvPicPr>
      </xdr:nvPicPr>
      <xdr:blipFill>
        <a:blip xmlns:r="http://schemas.openxmlformats.org/officeDocument/2006/relationships" r:embed="rId765"/>
        <a:stretch>
          <a:fillRect/>
        </a:stretch>
      </xdr:blipFill>
      <xdr:spPr>
        <a:xfrm>
          <a:off x="314325" y="96990535"/>
          <a:ext cx="1304925" cy="1452245"/>
        </a:xfrm>
        <a:prstGeom prst="rect">
          <a:avLst/>
        </a:prstGeom>
        <a:noFill/>
        <a:ln w="9525">
          <a:noFill/>
        </a:ln>
      </xdr:spPr>
    </xdr:pic>
    <xdr:clientData/>
  </xdr:twoCellAnchor>
  <xdr:twoCellAnchor editAs="oneCell">
    <xdr:from>
      <xdr:col>0</xdr:col>
      <xdr:colOff>495300</xdr:colOff>
      <xdr:row>69</xdr:row>
      <xdr:rowOff>38100</xdr:rowOff>
    </xdr:from>
    <xdr:to>
      <xdr:col>0</xdr:col>
      <xdr:colOff>1816735</xdr:colOff>
      <xdr:row>69</xdr:row>
      <xdr:rowOff>1477010</xdr:rowOff>
    </xdr:to>
    <xdr:pic>
      <xdr:nvPicPr>
        <xdr:cNvPr id="205" name="图片 204">
          <a:extLst>
            <a:ext uri="{FF2B5EF4-FFF2-40B4-BE49-F238E27FC236}">
              <a16:creationId xmlns:a16="http://schemas.microsoft.com/office/drawing/2014/main" id="{00000000-0008-0000-8800-0000CD000000}"/>
            </a:ext>
          </a:extLst>
        </xdr:cNvPr>
        <xdr:cNvPicPr>
          <a:picLocks noChangeAspect="1"/>
        </xdr:cNvPicPr>
      </xdr:nvPicPr>
      <xdr:blipFill>
        <a:blip xmlns:r="http://schemas.openxmlformats.org/officeDocument/2006/relationships" r:embed="rId766"/>
        <a:stretch>
          <a:fillRect/>
        </a:stretch>
      </xdr:blipFill>
      <xdr:spPr>
        <a:xfrm>
          <a:off x="495300" y="101575870"/>
          <a:ext cx="1321435" cy="1438910"/>
        </a:xfrm>
        <a:prstGeom prst="rect">
          <a:avLst/>
        </a:prstGeom>
        <a:noFill/>
        <a:ln w="9525">
          <a:noFill/>
        </a:ln>
      </xdr:spPr>
    </xdr:pic>
    <xdr:clientData/>
  </xdr:twoCellAnchor>
  <xdr:twoCellAnchor editAs="oneCell">
    <xdr:from>
      <xdr:col>0</xdr:col>
      <xdr:colOff>381000</xdr:colOff>
      <xdr:row>87</xdr:row>
      <xdr:rowOff>28575</xdr:rowOff>
    </xdr:from>
    <xdr:to>
      <xdr:col>0</xdr:col>
      <xdr:colOff>1924050</xdr:colOff>
      <xdr:row>87</xdr:row>
      <xdr:rowOff>1464945</xdr:rowOff>
    </xdr:to>
    <xdr:pic>
      <xdr:nvPicPr>
        <xdr:cNvPr id="206" name="图片 205">
          <a:extLst>
            <a:ext uri="{FF2B5EF4-FFF2-40B4-BE49-F238E27FC236}">
              <a16:creationId xmlns:a16="http://schemas.microsoft.com/office/drawing/2014/main" id="{00000000-0008-0000-8800-0000CE000000}"/>
            </a:ext>
          </a:extLst>
        </xdr:cNvPr>
        <xdr:cNvPicPr>
          <a:picLocks noChangeAspect="1"/>
        </xdr:cNvPicPr>
      </xdr:nvPicPr>
      <xdr:blipFill>
        <a:blip xmlns:r="http://schemas.openxmlformats.org/officeDocument/2006/relationships" r:embed="rId767"/>
        <a:stretch>
          <a:fillRect/>
        </a:stretch>
      </xdr:blipFill>
      <xdr:spPr>
        <a:xfrm>
          <a:off x="381000" y="129379345"/>
          <a:ext cx="1543050" cy="1436370"/>
        </a:xfrm>
        <a:prstGeom prst="rect">
          <a:avLst/>
        </a:prstGeom>
        <a:noFill/>
        <a:ln w="9525">
          <a:noFill/>
        </a:ln>
      </xdr:spPr>
    </xdr:pic>
    <xdr:clientData/>
  </xdr:twoCellAnchor>
  <xdr:twoCellAnchor editAs="oneCell">
    <xdr:from>
      <xdr:col>0</xdr:col>
      <xdr:colOff>495300</xdr:colOff>
      <xdr:row>86</xdr:row>
      <xdr:rowOff>57150</xdr:rowOff>
    </xdr:from>
    <xdr:to>
      <xdr:col>0</xdr:col>
      <xdr:colOff>1917065</xdr:colOff>
      <xdr:row>86</xdr:row>
      <xdr:rowOff>1477010</xdr:rowOff>
    </xdr:to>
    <xdr:pic>
      <xdr:nvPicPr>
        <xdr:cNvPr id="207" name="图片 206">
          <a:extLst>
            <a:ext uri="{FF2B5EF4-FFF2-40B4-BE49-F238E27FC236}">
              <a16:creationId xmlns:a16="http://schemas.microsoft.com/office/drawing/2014/main" id="{00000000-0008-0000-8800-0000CF000000}"/>
            </a:ext>
          </a:extLst>
        </xdr:cNvPr>
        <xdr:cNvPicPr>
          <a:picLocks noChangeAspect="1"/>
        </xdr:cNvPicPr>
      </xdr:nvPicPr>
      <xdr:blipFill>
        <a:blip xmlns:r="http://schemas.openxmlformats.org/officeDocument/2006/relationships" r:embed="rId768"/>
        <a:stretch>
          <a:fillRect/>
        </a:stretch>
      </xdr:blipFill>
      <xdr:spPr>
        <a:xfrm>
          <a:off x="495300" y="127883920"/>
          <a:ext cx="1421765" cy="1419860"/>
        </a:xfrm>
        <a:prstGeom prst="rect">
          <a:avLst/>
        </a:prstGeom>
        <a:noFill/>
        <a:ln w="9525">
          <a:noFill/>
        </a:ln>
      </xdr:spPr>
    </xdr:pic>
    <xdr:clientData/>
  </xdr:twoCellAnchor>
  <xdr:twoCellAnchor editAs="oneCell">
    <xdr:from>
      <xdr:col>0</xdr:col>
      <xdr:colOff>381000</xdr:colOff>
      <xdr:row>88</xdr:row>
      <xdr:rowOff>38100</xdr:rowOff>
    </xdr:from>
    <xdr:to>
      <xdr:col>0</xdr:col>
      <xdr:colOff>1862455</xdr:colOff>
      <xdr:row>88</xdr:row>
      <xdr:rowOff>1447800</xdr:rowOff>
    </xdr:to>
    <xdr:pic>
      <xdr:nvPicPr>
        <xdr:cNvPr id="208" name="图片 207">
          <a:extLst>
            <a:ext uri="{FF2B5EF4-FFF2-40B4-BE49-F238E27FC236}">
              <a16:creationId xmlns:a16="http://schemas.microsoft.com/office/drawing/2014/main" id="{00000000-0008-0000-8800-0000D0000000}"/>
            </a:ext>
          </a:extLst>
        </xdr:cNvPr>
        <xdr:cNvPicPr>
          <a:picLocks noChangeAspect="1"/>
        </xdr:cNvPicPr>
      </xdr:nvPicPr>
      <xdr:blipFill>
        <a:blip xmlns:r="http://schemas.openxmlformats.org/officeDocument/2006/relationships" r:embed="rId769"/>
        <a:stretch>
          <a:fillRect/>
        </a:stretch>
      </xdr:blipFill>
      <xdr:spPr>
        <a:xfrm>
          <a:off x="381000" y="130912870"/>
          <a:ext cx="1481455" cy="1409700"/>
        </a:xfrm>
        <a:prstGeom prst="rect">
          <a:avLst/>
        </a:prstGeom>
        <a:noFill/>
        <a:ln w="9525">
          <a:noFill/>
        </a:ln>
      </xdr:spPr>
    </xdr:pic>
    <xdr:clientData/>
  </xdr:twoCellAnchor>
  <xdr:twoCellAnchor editAs="oneCell">
    <xdr:from>
      <xdr:col>0</xdr:col>
      <xdr:colOff>590550</xdr:colOff>
      <xdr:row>89</xdr:row>
      <xdr:rowOff>38100</xdr:rowOff>
    </xdr:from>
    <xdr:to>
      <xdr:col>0</xdr:col>
      <xdr:colOff>1845945</xdr:colOff>
      <xdr:row>89</xdr:row>
      <xdr:rowOff>1476375</xdr:rowOff>
    </xdr:to>
    <xdr:pic>
      <xdr:nvPicPr>
        <xdr:cNvPr id="209" name="图片 208">
          <a:extLst>
            <a:ext uri="{FF2B5EF4-FFF2-40B4-BE49-F238E27FC236}">
              <a16:creationId xmlns:a16="http://schemas.microsoft.com/office/drawing/2014/main" id="{00000000-0008-0000-8800-0000D1000000}"/>
            </a:ext>
          </a:extLst>
        </xdr:cNvPr>
        <xdr:cNvPicPr>
          <a:picLocks noChangeAspect="1"/>
        </xdr:cNvPicPr>
      </xdr:nvPicPr>
      <xdr:blipFill>
        <a:blip xmlns:r="http://schemas.openxmlformats.org/officeDocument/2006/relationships" r:embed="rId770"/>
        <a:stretch>
          <a:fillRect/>
        </a:stretch>
      </xdr:blipFill>
      <xdr:spPr>
        <a:xfrm>
          <a:off x="590550" y="132436870"/>
          <a:ext cx="1255395" cy="1438275"/>
        </a:xfrm>
        <a:prstGeom prst="rect">
          <a:avLst/>
        </a:prstGeom>
        <a:noFill/>
        <a:ln w="9525">
          <a:noFill/>
        </a:ln>
      </xdr:spPr>
    </xdr:pic>
    <xdr:clientData/>
  </xdr:twoCellAnchor>
  <xdr:twoCellAnchor editAs="oneCell">
    <xdr:from>
      <xdr:col>0</xdr:col>
      <xdr:colOff>581025</xdr:colOff>
      <xdr:row>90</xdr:row>
      <xdr:rowOff>57150</xdr:rowOff>
    </xdr:from>
    <xdr:to>
      <xdr:col>0</xdr:col>
      <xdr:colOff>1791335</xdr:colOff>
      <xdr:row>90</xdr:row>
      <xdr:rowOff>1468755</xdr:rowOff>
    </xdr:to>
    <xdr:pic>
      <xdr:nvPicPr>
        <xdr:cNvPr id="210" name="图片 209">
          <a:extLst>
            <a:ext uri="{FF2B5EF4-FFF2-40B4-BE49-F238E27FC236}">
              <a16:creationId xmlns:a16="http://schemas.microsoft.com/office/drawing/2014/main" id="{00000000-0008-0000-8800-0000D2000000}"/>
            </a:ext>
          </a:extLst>
        </xdr:cNvPr>
        <xdr:cNvPicPr>
          <a:picLocks noChangeAspect="1"/>
        </xdr:cNvPicPr>
      </xdr:nvPicPr>
      <xdr:blipFill>
        <a:blip xmlns:r="http://schemas.openxmlformats.org/officeDocument/2006/relationships" r:embed="rId771"/>
        <a:stretch>
          <a:fillRect/>
        </a:stretch>
      </xdr:blipFill>
      <xdr:spPr>
        <a:xfrm>
          <a:off x="581025" y="133979920"/>
          <a:ext cx="1210310" cy="1411605"/>
        </a:xfrm>
        <a:prstGeom prst="rect">
          <a:avLst/>
        </a:prstGeom>
        <a:noFill/>
        <a:ln w="9525">
          <a:noFill/>
        </a:ln>
      </xdr:spPr>
    </xdr:pic>
    <xdr:clientData/>
  </xdr:twoCellAnchor>
  <xdr:twoCellAnchor editAs="oneCell">
    <xdr:from>
      <xdr:col>0</xdr:col>
      <xdr:colOff>542925</xdr:colOff>
      <xdr:row>91</xdr:row>
      <xdr:rowOff>76200</xdr:rowOff>
    </xdr:from>
    <xdr:to>
      <xdr:col>0</xdr:col>
      <xdr:colOff>1781175</xdr:colOff>
      <xdr:row>91</xdr:row>
      <xdr:rowOff>1407795</xdr:rowOff>
    </xdr:to>
    <xdr:pic>
      <xdr:nvPicPr>
        <xdr:cNvPr id="219" name="图片 218">
          <a:extLst>
            <a:ext uri="{FF2B5EF4-FFF2-40B4-BE49-F238E27FC236}">
              <a16:creationId xmlns:a16="http://schemas.microsoft.com/office/drawing/2014/main" id="{00000000-0008-0000-8800-0000DB000000}"/>
            </a:ext>
          </a:extLst>
        </xdr:cNvPr>
        <xdr:cNvPicPr>
          <a:picLocks noChangeAspect="1"/>
        </xdr:cNvPicPr>
      </xdr:nvPicPr>
      <xdr:blipFill>
        <a:blip xmlns:r="http://schemas.openxmlformats.org/officeDocument/2006/relationships" r:embed="rId772"/>
        <a:stretch>
          <a:fillRect/>
        </a:stretch>
      </xdr:blipFill>
      <xdr:spPr>
        <a:xfrm>
          <a:off x="542925" y="135522970"/>
          <a:ext cx="1238250" cy="1331595"/>
        </a:xfrm>
        <a:prstGeom prst="rect">
          <a:avLst/>
        </a:prstGeom>
        <a:noFill/>
        <a:ln w="9525">
          <a:noFill/>
        </a:ln>
      </xdr:spPr>
    </xdr:pic>
    <xdr:clientData/>
  </xdr:twoCellAnchor>
  <xdr:twoCellAnchor editAs="oneCell">
    <xdr:from>
      <xdr:col>0</xdr:col>
      <xdr:colOff>276860</xdr:colOff>
      <xdr:row>939</xdr:row>
      <xdr:rowOff>57150</xdr:rowOff>
    </xdr:from>
    <xdr:to>
      <xdr:col>0</xdr:col>
      <xdr:colOff>1957705</xdr:colOff>
      <xdr:row>939</xdr:row>
      <xdr:rowOff>1473835</xdr:rowOff>
    </xdr:to>
    <xdr:pic>
      <xdr:nvPicPr>
        <xdr:cNvPr id="222" name="图片 221">
          <a:extLst>
            <a:ext uri="{FF2B5EF4-FFF2-40B4-BE49-F238E27FC236}">
              <a16:creationId xmlns:a16="http://schemas.microsoft.com/office/drawing/2014/main" id="{00000000-0008-0000-8800-0000DE000000}"/>
            </a:ext>
          </a:extLst>
        </xdr:cNvPr>
        <xdr:cNvPicPr>
          <a:picLocks noChangeAspect="1"/>
        </xdr:cNvPicPr>
      </xdr:nvPicPr>
      <xdr:blipFill>
        <a:blip xmlns:r="http://schemas.openxmlformats.org/officeDocument/2006/relationships" r:embed="rId773"/>
        <a:stretch>
          <a:fillRect/>
        </a:stretch>
      </xdr:blipFill>
      <xdr:spPr>
        <a:xfrm>
          <a:off x="276860" y="1727779120"/>
          <a:ext cx="1680845" cy="1416685"/>
        </a:xfrm>
        <a:prstGeom prst="rect">
          <a:avLst/>
        </a:prstGeom>
        <a:noFill/>
        <a:ln w="9525">
          <a:noFill/>
        </a:ln>
      </xdr:spPr>
    </xdr:pic>
    <xdr:clientData/>
  </xdr:twoCellAnchor>
  <xdr:twoCellAnchor editAs="oneCell">
    <xdr:from>
      <xdr:col>0</xdr:col>
      <xdr:colOff>238125</xdr:colOff>
      <xdr:row>940</xdr:row>
      <xdr:rowOff>38100</xdr:rowOff>
    </xdr:from>
    <xdr:to>
      <xdr:col>0</xdr:col>
      <xdr:colOff>1962785</xdr:colOff>
      <xdr:row>940</xdr:row>
      <xdr:rowOff>1454785</xdr:rowOff>
    </xdr:to>
    <xdr:pic>
      <xdr:nvPicPr>
        <xdr:cNvPr id="249" name="图片 248">
          <a:extLst>
            <a:ext uri="{FF2B5EF4-FFF2-40B4-BE49-F238E27FC236}">
              <a16:creationId xmlns:a16="http://schemas.microsoft.com/office/drawing/2014/main" id="{00000000-0008-0000-8800-0000F9000000}"/>
            </a:ext>
          </a:extLst>
        </xdr:cNvPr>
        <xdr:cNvPicPr>
          <a:picLocks noChangeAspect="1"/>
        </xdr:cNvPicPr>
      </xdr:nvPicPr>
      <xdr:blipFill>
        <a:blip xmlns:r="http://schemas.openxmlformats.org/officeDocument/2006/relationships" r:embed="rId774"/>
        <a:stretch>
          <a:fillRect/>
        </a:stretch>
      </xdr:blipFill>
      <xdr:spPr>
        <a:xfrm>
          <a:off x="238125" y="1729284070"/>
          <a:ext cx="1724660" cy="1416685"/>
        </a:xfrm>
        <a:prstGeom prst="rect">
          <a:avLst/>
        </a:prstGeom>
        <a:noFill/>
        <a:ln w="9525">
          <a:noFill/>
        </a:ln>
      </xdr:spPr>
    </xdr:pic>
    <xdr:clientData/>
  </xdr:twoCellAnchor>
  <xdr:twoCellAnchor editAs="oneCell">
    <xdr:from>
      <xdr:col>0</xdr:col>
      <xdr:colOff>409575</xdr:colOff>
      <xdr:row>943</xdr:row>
      <xdr:rowOff>38735</xdr:rowOff>
    </xdr:from>
    <xdr:to>
      <xdr:col>0</xdr:col>
      <xdr:colOff>1915795</xdr:colOff>
      <xdr:row>943</xdr:row>
      <xdr:rowOff>1472565</xdr:rowOff>
    </xdr:to>
    <xdr:pic>
      <xdr:nvPicPr>
        <xdr:cNvPr id="250" name="图片 249">
          <a:extLst>
            <a:ext uri="{FF2B5EF4-FFF2-40B4-BE49-F238E27FC236}">
              <a16:creationId xmlns:a16="http://schemas.microsoft.com/office/drawing/2014/main" id="{00000000-0008-0000-8800-0000FA000000}"/>
            </a:ext>
          </a:extLst>
        </xdr:cNvPr>
        <xdr:cNvPicPr>
          <a:picLocks noChangeAspect="1"/>
        </xdr:cNvPicPr>
      </xdr:nvPicPr>
      <xdr:blipFill>
        <a:blip xmlns:r="http://schemas.openxmlformats.org/officeDocument/2006/relationships" r:embed="rId775"/>
        <a:stretch>
          <a:fillRect/>
        </a:stretch>
      </xdr:blipFill>
      <xdr:spPr>
        <a:xfrm>
          <a:off x="409575" y="1733856705"/>
          <a:ext cx="1506220" cy="1433830"/>
        </a:xfrm>
        <a:prstGeom prst="rect">
          <a:avLst/>
        </a:prstGeom>
        <a:noFill/>
        <a:ln w="9525">
          <a:noFill/>
        </a:ln>
      </xdr:spPr>
    </xdr:pic>
    <xdr:clientData/>
  </xdr:twoCellAnchor>
  <xdr:twoCellAnchor editAs="oneCell">
    <xdr:from>
      <xdr:col>0</xdr:col>
      <xdr:colOff>438150</xdr:colOff>
      <xdr:row>942</xdr:row>
      <xdr:rowOff>38100</xdr:rowOff>
    </xdr:from>
    <xdr:to>
      <xdr:col>0</xdr:col>
      <xdr:colOff>1924685</xdr:colOff>
      <xdr:row>942</xdr:row>
      <xdr:rowOff>1447800</xdr:rowOff>
    </xdr:to>
    <xdr:pic>
      <xdr:nvPicPr>
        <xdr:cNvPr id="251" name="图片 250">
          <a:extLst>
            <a:ext uri="{FF2B5EF4-FFF2-40B4-BE49-F238E27FC236}">
              <a16:creationId xmlns:a16="http://schemas.microsoft.com/office/drawing/2014/main" id="{00000000-0008-0000-8800-0000FB000000}"/>
            </a:ext>
          </a:extLst>
        </xdr:cNvPr>
        <xdr:cNvPicPr>
          <a:picLocks noChangeAspect="1"/>
        </xdr:cNvPicPr>
      </xdr:nvPicPr>
      <xdr:blipFill>
        <a:blip xmlns:r="http://schemas.openxmlformats.org/officeDocument/2006/relationships" r:embed="rId776"/>
        <a:stretch>
          <a:fillRect/>
        </a:stretch>
      </xdr:blipFill>
      <xdr:spPr>
        <a:xfrm>
          <a:off x="438150" y="1732332070"/>
          <a:ext cx="1486535" cy="1409700"/>
        </a:xfrm>
        <a:prstGeom prst="rect">
          <a:avLst/>
        </a:prstGeom>
        <a:noFill/>
        <a:ln w="9525">
          <a:noFill/>
        </a:ln>
      </xdr:spPr>
    </xdr:pic>
    <xdr:clientData/>
  </xdr:twoCellAnchor>
  <xdr:twoCellAnchor editAs="oneCell">
    <xdr:from>
      <xdr:col>0</xdr:col>
      <xdr:colOff>304800</xdr:colOff>
      <xdr:row>941</xdr:row>
      <xdr:rowOff>47625</xdr:rowOff>
    </xdr:from>
    <xdr:to>
      <xdr:col>0</xdr:col>
      <xdr:colOff>1800225</xdr:colOff>
      <xdr:row>941</xdr:row>
      <xdr:rowOff>1465580</xdr:rowOff>
    </xdr:to>
    <xdr:pic>
      <xdr:nvPicPr>
        <xdr:cNvPr id="253" name="图片 252">
          <a:extLst>
            <a:ext uri="{FF2B5EF4-FFF2-40B4-BE49-F238E27FC236}">
              <a16:creationId xmlns:a16="http://schemas.microsoft.com/office/drawing/2014/main" id="{00000000-0008-0000-8800-0000FD000000}"/>
            </a:ext>
          </a:extLst>
        </xdr:cNvPr>
        <xdr:cNvPicPr>
          <a:picLocks noChangeAspect="1"/>
        </xdr:cNvPicPr>
      </xdr:nvPicPr>
      <xdr:blipFill>
        <a:blip xmlns:r="http://schemas.openxmlformats.org/officeDocument/2006/relationships" r:embed="rId777"/>
        <a:stretch>
          <a:fillRect/>
        </a:stretch>
      </xdr:blipFill>
      <xdr:spPr>
        <a:xfrm>
          <a:off x="304800" y="1730817595"/>
          <a:ext cx="1495425" cy="1417955"/>
        </a:xfrm>
        <a:prstGeom prst="rect">
          <a:avLst/>
        </a:prstGeom>
        <a:noFill/>
        <a:ln w="9525">
          <a:noFill/>
        </a:ln>
      </xdr:spPr>
    </xdr:pic>
    <xdr:clientData/>
  </xdr:twoCellAnchor>
  <xdr:twoCellAnchor editAs="oneCell">
    <xdr:from>
      <xdr:col>0</xdr:col>
      <xdr:colOff>295275</xdr:colOff>
      <xdr:row>944</xdr:row>
      <xdr:rowOff>47625</xdr:rowOff>
    </xdr:from>
    <xdr:to>
      <xdr:col>0</xdr:col>
      <xdr:colOff>2029460</xdr:colOff>
      <xdr:row>944</xdr:row>
      <xdr:rowOff>1468120</xdr:rowOff>
    </xdr:to>
    <xdr:pic>
      <xdr:nvPicPr>
        <xdr:cNvPr id="254" name="图片 253">
          <a:extLst>
            <a:ext uri="{FF2B5EF4-FFF2-40B4-BE49-F238E27FC236}">
              <a16:creationId xmlns:a16="http://schemas.microsoft.com/office/drawing/2014/main" id="{00000000-0008-0000-8800-0000FE000000}"/>
            </a:ext>
          </a:extLst>
        </xdr:cNvPr>
        <xdr:cNvPicPr>
          <a:picLocks noChangeAspect="1"/>
        </xdr:cNvPicPr>
      </xdr:nvPicPr>
      <xdr:blipFill>
        <a:blip xmlns:r="http://schemas.openxmlformats.org/officeDocument/2006/relationships" r:embed="rId778"/>
        <a:stretch>
          <a:fillRect/>
        </a:stretch>
      </xdr:blipFill>
      <xdr:spPr>
        <a:xfrm>
          <a:off x="295275" y="1735389595"/>
          <a:ext cx="1734185" cy="1420495"/>
        </a:xfrm>
        <a:prstGeom prst="rect">
          <a:avLst/>
        </a:prstGeom>
        <a:noFill/>
        <a:ln w="9525">
          <a:noFill/>
        </a:ln>
      </xdr:spPr>
    </xdr:pic>
    <xdr:clientData/>
  </xdr:twoCellAnchor>
  <xdr:twoCellAnchor editAs="oneCell">
    <xdr:from>
      <xdr:col>0</xdr:col>
      <xdr:colOff>419100</xdr:colOff>
      <xdr:row>948</xdr:row>
      <xdr:rowOff>66675</xdr:rowOff>
    </xdr:from>
    <xdr:to>
      <xdr:col>0</xdr:col>
      <xdr:colOff>1943735</xdr:colOff>
      <xdr:row>948</xdr:row>
      <xdr:rowOff>1475105</xdr:rowOff>
    </xdr:to>
    <xdr:pic>
      <xdr:nvPicPr>
        <xdr:cNvPr id="255" name="图片 254">
          <a:extLst>
            <a:ext uri="{FF2B5EF4-FFF2-40B4-BE49-F238E27FC236}">
              <a16:creationId xmlns:a16="http://schemas.microsoft.com/office/drawing/2014/main" id="{00000000-0008-0000-8800-0000FF000000}"/>
            </a:ext>
          </a:extLst>
        </xdr:cNvPr>
        <xdr:cNvPicPr>
          <a:picLocks noChangeAspect="1"/>
        </xdr:cNvPicPr>
      </xdr:nvPicPr>
      <xdr:blipFill>
        <a:blip xmlns:r="http://schemas.openxmlformats.org/officeDocument/2006/relationships" r:embed="rId779"/>
        <a:stretch>
          <a:fillRect/>
        </a:stretch>
      </xdr:blipFill>
      <xdr:spPr>
        <a:xfrm>
          <a:off x="419100" y="1741504645"/>
          <a:ext cx="1524635" cy="1408430"/>
        </a:xfrm>
        <a:prstGeom prst="rect">
          <a:avLst/>
        </a:prstGeom>
        <a:noFill/>
        <a:ln w="9525">
          <a:noFill/>
        </a:ln>
      </xdr:spPr>
    </xdr:pic>
    <xdr:clientData/>
  </xdr:twoCellAnchor>
  <xdr:twoCellAnchor editAs="oneCell">
    <xdr:from>
      <xdr:col>0</xdr:col>
      <xdr:colOff>285750</xdr:colOff>
      <xdr:row>946</xdr:row>
      <xdr:rowOff>38100</xdr:rowOff>
    </xdr:from>
    <xdr:to>
      <xdr:col>0</xdr:col>
      <xdr:colOff>1924050</xdr:colOff>
      <xdr:row>946</xdr:row>
      <xdr:rowOff>1447800</xdr:rowOff>
    </xdr:to>
    <xdr:pic>
      <xdr:nvPicPr>
        <xdr:cNvPr id="256" name="图片 255">
          <a:extLst>
            <a:ext uri="{FF2B5EF4-FFF2-40B4-BE49-F238E27FC236}">
              <a16:creationId xmlns:a16="http://schemas.microsoft.com/office/drawing/2014/main" id="{00000000-0008-0000-8800-000000010000}"/>
            </a:ext>
          </a:extLst>
        </xdr:cNvPr>
        <xdr:cNvPicPr>
          <a:picLocks noChangeAspect="1"/>
        </xdr:cNvPicPr>
      </xdr:nvPicPr>
      <xdr:blipFill>
        <a:blip xmlns:r="http://schemas.openxmlformats.org/officeDocument/2006/relationships" r:embed="rId780"/>
        <a:stretch>
          <a:fillRect/>
        </a:stretch>
      </xdr:blipFill>
      <xdr:spPr>
        <a:xfrm>
          <a:off x="285750" y="1738428070"/>
          <a:ext cx="1638300" cy="1409700"/>
        </a:xfrm>
        <a:prstGeom prst="rect">
          <a:avLst/>
        </a:prstGeom>
        <a:noFill/>
        <a:ln w="9525">
          <a:noFill/>
        </a:ln>
      </xdr:spPr>
    </xdr:pic>
    <xdr:clientData/>
  </xdr:twoCellAnchor>
  <xdr:twoCellAnchor editAs="oneCell">
    <xdr:from>
      <xdr:col>0</xdr:col>
      <xdr:colOff>276225</xdr:colOff>
      <xdr:row>945</xdr:row>
      <xdr:rowOff>38100</xdr:rowOff>
    </xdr:from>
    <xdr:to>
      <xdr:col>0</xdr:col>
      <xdr:colOff>2019935</xdr:colOff>
      <xdr:row>945</xdr:row>
      <xdr:rowOff>1463040</xdr:rowOff>
    </xdr:to>
    <xdr:pic>
      <xdr:nvPicPr>
        <xdr:cNvPr id="267" name="图片 266">
          <a:extLst>
            <a:ext uri="{FF2B5EF4-FFF2-40B4-BE49-F238E27FC236}">
              <a16:creationId xmlns:a16="http://schemas.microsoft.com/office/drawing/2014/main" id="{00000000-0008-0000-8800-00000B010000}"/>
            </a:ext>
          </a:extLst>
        </xdr:cNvPr>
        <xdr:cNvPicPr>
          <a:picLocks noChangeAspect="1"/>
        </xdr:cNvPicPr>
      </xdr:nvPicPr>
      <xdr:blipFill>
        <a:blip xmlns:r="http://schemas.openxmlformats.org/officeDocument/2006/relationships" r:embed="rId781"/>
        <a:stretch>
          <a:fillRect/>
        </a:stretch>
      </xdr:blipFill>
      <xdr:spPr>
        <a:xfrm>
          <a:off x="276225" y="1736904070"/>
          <a:ext cx="1743710" cy="1424940"/>
        </a:xfrm>
        <a:prstGeom prst="rect">
          <a:avLst/>
        </a:prstGeom>
        <a:noFill/>
        <a:ln w="9525">
          <a:noFill/>
        </a:ln>
      </xdr:spPr>
    </xdr:pic>
    <xdr:clientData/>
  </xdr:twoCellAnchor>
  <xdr:twoCellAnchor editAs="oneCell">
    <xdr:from>
      <xdr:col>0</xdr:col>
      <xdr:colOff>447675</xdr:colOff>
      <xdr:row>947</xdr:row>
      <xdr:rowOff>66675</xdr:rowOff>
    </xdr:from>
    <xdr:to>
      <xdr:col>0</xdr:col>
      <xdr:colOff>1943100</xdr:colOff>
      <xdr:row>947</xdr:row>
      <xdr:rowOff>1481455</xdr:rowOff>
    </xdr:to>
    <xdr:pic>
      <xdr:nvPicPr>
        <xdr:cNvPr id="268" name="图片 267">
          <a:extLst>
            <a:ext uri="{FF2B5EF4-FFF2-40B4-BE49-F238E27FC236}">
              <a16:creationId xmlns:a16="http://schemas.microsoft.com/office/drawing/2014/main" id="{00000000-0008-0000-8800-00000C010000}"/>
            </a:ext>
          </a:extLst>
        </xdr:cNvPr>
        <xdr:cNvPicPr>
          <a:picLocks noChangeAspect="1"/>
        </xdr:cNvPicPr>
      </xdr:nvPicPr>
      <xdr:blipFill>
        <a:blip xmlns:r="http://schemas.openxmlformats.org/officeDocument/2006/relationships" r:embed="rId782"/>
        <a:stretch>
          <a:fillRect/>
        </a:stretch>
      </xdr:blipFill>
      <xdr:spPr>
        <a:xfrm>
          <a:off x="447675" y="1739980645"/>
          <a:ext cx="1495425" cy="1414780"/>
        </a:xfrm>
        <a:prstGeom prst="rect">
          <a:avLst/>
        </a:prstGeom>
        <a:noFill/>
        <a:ln w="9525">
          <a:noFill/>
        </a:ln>
      </xdr:spPr>
    </xdr:pic>
    <xdr:clientData/>
  </xdr:twoCellAnchor>
  <xdr:twoCellAnchor editAs="oneCell">
    <xdr:from>
      <xdr:col>0</xdr:col>
      <xdr:colOff>352425</xdr:colOff>
      <xdr:row>949</xdr:row>
      <xdr:rowOff>47625</xdr:rowOff>
    </xdr:from>
    <xdr:to>
      <xdr:col>0</xdr:col>
      <xdr:colOff>1864995</xdr:colOff>
      <xdr:row>949</xdr:row>
      <xdr:rowOff>1467485</xdr:rowOff>
    </xdr:to>
    <xdr:pic>
      <xdr:nvPicPr>
        <xdr:cNvPr id="269" name="图片 268">
          <a:extLst>
            <a:ext uri="{FF2B5EF4-FFF2-40B4-BE49-F238E27FC236}">
              <a16:creationId xmlns:a16="http://schemas.microsoft.com/office/drawing/2014/main" id="{00000000-0008-0000-8800-00000D010000}"/>
            </a:ext>
          </a:extLst>
        </xdr:cNvPr>
        <xdr:cNvPicPr>
          <a:picLocks noChangeAspect="1"/>
        </xdr:cNvPicPr>
      </xdr:nvPicPr>
      <xdr:blipFill>
        <a:blip xmlns:r="http://schemas.openxmlformats.org/officeDocument/2006/relationships" r:embed="rId783"/>
        <a:stretch>
          <a:fillRect/>
        </a:stretch>
      </xdr:blipFill>
      <xdr:spPr>
        <a:xfrm>
          <a:off x="352425" y="1743009595"/>
          <a:ext cx="1512570" cy="1419860"/>
        </a:xfrm>
        <a:prstGeom prst="rect">
          <a:avLst/>
        </a:prstGeom>
        <a:noFill/>
        <a:ln w="9525">
          <a:noFill/>
        </a:ln>
      </xdr:spPr>
    </xdr:pic>
    <xdr:clientData/>
  </xdr:twoCellAnchor>
  <xdr:twoCellAnchor editAs="oneCell">
    <xdr:from>
      <xdr:col>0</xdr:col>
      <xdr:colOff>533400</xdr:colOff>
      <xdr:row>103</xdr:row>
      <xdr:rowOff>28575</xdr:rowOff>
    </xdr:from>
    <xdr:to>
      <xdr:col>0</xdr:col>
      <xdr:colOff>1942465</xdr:colOff>
      <xdr:row>103</xdr:row>
      <xdr:rowOff>1477010</xdr:rowOff>
    </xdr:to>
    <xdr:pic>
      <xdr:nvPicPr>
        <xdr:cNvPr id="270" name="图片 269">
          <a:extLst>
            <a:ext uri="{FF2B5EF4-FFF2-40B4-BE49-F238E27FC236}">
              <a16:creationId xmlns:a16="http://schemas.microsoft.com/office/drawing/2014/main" id="{00000000-0008-0000-8800-00000E010000}"/>
            </a:ext>
          </a:extLst>
        </xdr:cNvPr>
        <xdr:cNvPicPr>
          <a:picLocks noChangeAspect="1"/>
        </xdr:cNvPicPr>
      </xdr:nvPicPr>
      <xdr:blipFill>
        <a:blip xmlns:r="http://schemas.openxmlformats.org/officeDocument/2006/relationships" r:embed="rId784"/>
        <a:stretch>
          <a:fillRect/>
        </a:stretch>
      </xdr:blipFill>
      <xdr:spPr>
        <a:xfrm>
          <a:off x="533400" y="154042745"/>
          <a:ext cx="1409065" cy="1448435"/>
        </a:xfrm>
        <a:prstGeom prst="rect">
          <a:avLst/>
        </a:prstGeom>
        <a:noFill/>
        <a:ln w="9525">
          <a:noFill/>
        </a:ln>
      </xdr:spPr>
    </xdr:pic>
    <xdr:clientData/>
  </xdr:twoCellAnchor>
  <xdr:twoCellAnchor editAs="oneCell">
    <xdr:from>
      <xdr:col>0</xdr:col>
      <xdr:colOff>428625</xdr:colOff>
      <xdr:row>102</xdr:row>
      <xdr:rowOff>56515</xdr:rowOff>
    </xdr:from>
    <xdr:to>
      <xdr:col>0</xdr:col>
      <xdr:colOff>1838325</xdr:colOff>
      <xdr:row>102</xdr:row>
      <xdr:rowOff>1481455</xdr:rowOff>
    </xdr:to>
    <xdr:pic>
      <xdr:nvPicPr>
        <xdr:cNvPr id="271" name="图片 270">
          <a:extLst>
            <a:ext uri="{FF2B5EF4-FFF2-40B4-BE49-F238E27FC236}">
              <a16:creationId xmlns:a16="http://schemas.microsoft.com/office/drawing/2014/main" id="{00000000-0008-0000-8800-00000F010000}"/>
            </a:ext>
          </a:extLst>
        </xdr:cNvPr>
        <xdr:cNvPicPr>
          <a:picLocks noChangeAspect="1"/>
        </xdr:cNvPicPr>
      </xdr:nvPicPr>
      <xdr:blipFill>
        <a:blip xmlns:r="http://schemas.openxmlformats.org/officeDocument/2006/relationships" r:embed="rId785"/>
        <a:stretch>
          <a:fillRect/>
        </a:stretch>
      </xdr:blipFill>
      <xdr:spPr>
        <a:xfrm>
          <a:off x="428625" y="152546685"/>
          <a:ext cx="1409700" cy="1424940"/>
        </a:xfrm>
        <a:prstGeom prst="rect">
          <a:avLst/>
        </a:prstGeom>
        <a:noFill/>
        <a:ln w="9525">
          <a:noFill/>
        </a:ln>
      </xdr:spPr>
    </xdr:pic>
    <xdr:clientData/>
  </xdr:twoCellAnchor>
  <xdr:twoCellAnchor editAs="oneCell">
    <xdr:from>
      <xdr:col>0</xdr:col>
      <xdr:colOff>485775</xdr:colOff>
      <xdr:row>104</xdr:row>
      <xdr:rowOff>57150</xdr:rowOff>
    </xdr:from>
    <xdr:to>
      <xdr:col>0</xdr:col>
      <xdr:colOff>1934210</xdr:colOff>
      <xdr:row>104</xdr:row>
      <xdr:rowOff>1505585</xdr:rowOff>
    </xdr:to>
    <xdr:pic>
      <xdr:nvPicPr>
        <xdr:cNvPr id="272" name="图片 271">
          <a:extLst>
            <a:ext uri="{FF2B5EF4-FFF2-40B4-BE49-F238E27FC236}">
              <a16:creationId xmlns:a16="http://schemas.microsoft.com/office/drawing/2014/main" id="{00000000-0008-0000-8800-000010010000}"/>
            </a:ext>
          </a:extLst>
        </xdr:cNvPr>
        <xdr:cNvPicPr>
          <a:picLocks noChangeAspect="1"/>
        </xdr:cNvPicPr>
      </xdr:nvPicPr>
      <xdr:blipFill>
        <a:blip xmlns:r="http://schemas.openxmlformats.org/officeDocument/2006/relationships" r:embed="rId786"/>
        <a:stretch>
          <a:fillRect/>
        </a:stretch>
      </xdr:blipFill>
      <xdr:spPr>
        <a:xfrm>
          <a:off x="485775" y="155595320"/>
          <a:ext cx="1448435" cy="1448435"/>
        </a:xfrm>
        <a:prstGeom prst="rect">
          <a:avLst/>
        </a:prstGeom>
        <a:noFill/>
        <a:ln w="9525">
          <a:noFill/>
        </a:ln>
      </xdr:spPr>
    </xdr:pic>
    <xdr:clientData/>
  </xdr:twoCellAnchor>
  <xdr:twoCellAnchor editAs="oneCell">
    <xdr:from>
      <xdr:col>0</xdr:col>
      <xdr:colOff>419100</xdr:colOff>
      <xdr:row>105</xdr:row>
      <xdr:rowOff>57150</xdr:rowOff>
    </xdr:from>
    <xdr:to>
      <xdr:col>0</xdr:col>
      <xdr:colOff>1933575</xdr:colOff>
      <xdr:row>105</xdr:row>
      <xdr:rowOff>1468120</xdr:rowOff>
    </xdr:to>
    <xdr:pic>
      <xdr:nvPicPr>
        <xdr:cNvPr id="281" name="图片 280">
          <a:extLst>
            <a:ext uri="{FF2B5EF4-FFF2-40B4-BE49-F238E27FC236}">
              <a16:creationId xmlns:a16="http://schemas.microsoft.com/office/drawing/2014/main" id="{00000000-0008-0000-8800-000019010000}"/>
            </a:ext>
          </a:extLst>
        </xdr:cNvPr>
        <xdr:cNvPicPr>
          <a:picLocks noChangeAspect="1"/>
        </xdr:cNvPicPr>
      </xdr:nvPicPr>
      <xdr:blipFill>
        <a:blip xmlns:r="http://schemas.openxmlformats.org/officeDocument/2006/relationships" r:embed="rId787"/>
        <a:stretch>
          <a:fillRect/>
        </a:stretch>
      </xdr:blipFill>
      <xdr:spPr>
        <a:xfrm>
          <a:off x="419100" y="157119320"/>
          <a:ext cx="1514475" cy="1410970"/>
        </a:xfrm>
        <a:prstGeom prst="rect">
          <a:avLst/>
        </a:prstGeom>
        <a:noFill/>
        <a:ln w="9525">
          <a:noFill/>
        </a:ln>
      </xdr:spPr>
    </xdr:pic>
    <xdr:clientData/>
  </xdr:twoCellAnchor>
  <xdr:twoCellAnchor editAs="oneCell">
    <xdr:from>
      <xdr:col>0</xdr:col>
      <xdr:colOff>352425</xdr:colOff>
      <xdr:row>106</xdr:row>
      <xdr:rowOff>38100</xdr:rowOff>
    </xdr:from>
    <xdr:to>
      <xdr:col>0</xdr:col>
      <xdr:colOff>1915160</xdr:colOff>
      <xdr:row>106</xdr:row>
      <xdr:rowOff>1491615</xdr:rowOff>
    </xdr:to>
    <xdr:pic>
      <xdr:nvPicPr>
        <xdr:cNvPr id="282" name="图片 281">
          <a:extLst>
            <a:ext uri="{FF2B5EF4-FFF2-40B4-BE49-F238E27FC236}">
              <a16:creationId xmlns:a16="http://schemas.microsoft.com/office/drawing/2014/main" id="{00000000-0008-0000-8800-00001A010000}"/>
            </a:ext>
          </a:extLst>
        </xdr:cNvPr>
        <xdr:cNvPicPr>
          <a:picLocks noChangeAspect="1"/>
        </xdr:cNvPicPr>
      </xdr:nvPicPr>
      <xdr:blipFill>
        <a:blip xmlns:r="http://schemas.openxmlformats.org/officeDocument/2006/relationships" r:embed="rId788"/>
        <a:stretch>
          <a:fillRect/>
        </a:stretch>
      </xdr:blipFill>
      <xdr:spPr>
        <a:xfrm>
          <a:off x="352425" y="158624270"/>
          <a:ext cx="1562735" cy="1453515"/>
        </a:xfrm>
        <a:prstGeom prst="rect">
          <a:avLst/>
        </a:prstGeom>
        <a:noFill/>
        <a:ln w="9525">
          <a:noFill/>
        </a:ln>
      </xdr:spPr>
    </xdr:pic>
    <xdr:clientData/>
  </xdr:twoCellAnchor>
  <xdr:twoCellAnchor editAs="oneCell">
    <xdr:from>
      <xdr:col>0</xdr:col>
      <xdr:colOff>400050</xdr:colOff>
      <xdr:row>108</xdr:row>
      <xdr:rowOff>57150</xdr:rowOff>
    </xdr:from>
    <xdr:to>
      <xdr:col>0</xdr:col>
      <xdr:colOff>1899285</xdr:colOff>
      <xdr:row>108</xdr:row>
      <xdr:rowOff>1485900</xdr:rowOff>
    </xdr:to>
    <xdr:pic>
      <xdr:nvPicPr>
        <xdr:cNvPr id="283" name="图片 282">
          <a:extLst>
            <a:ext uri="{FF2B5EF4-FFF2-40B4-BE49-F238E27FC236}">
              <a16:creationId xmlns:a16="http://schemas.microsoft.com/office/drawing/2014/main" id="{00000000-0008-0000-8800-00001B010000}"/>
            </a:ext>
          </a:extLst>
        </xdr:cNvPr>
        <xdr:cNvPicPr>
          <a:picLocks noChangeAspect="1"/>
        </xdr:cNvPicPr>
      </xdr:nvPicPr>
      <xdr:blipFill>
        <a:blip xmlns:r="http://schemas.openxmlformats.org/officeDocument/2006/relationships" r:embed="rId789"/>
        <a:stretch>
          <a:fillRect/>
        </a:stretch>
      </xdr:blipFill>
      <xdr:spPr>
        <a:xfrm>
          <a:off x="400050" y="161691320"/>
          <a:ext cx="1499235" cy="1428750"/>
        </a:xfrm>
        <a:prstGeom prst="rect">
          <a:avLst/>
        </a:prstGeom>
        <a:noFill/>
        <a:ln w="9525">
          <a:noFill/>
        </a:ln>
      </xdr:spPr>
    </xdr:pic>
    <xdr:clientData/>
  </xdr:twoCellAnchor>
  <xdr:twoCellAnchor editAs="oneCell">
    <xdr:from>
      <xdr:col>0</xdr:col>
      <xdr:colOff>323850</xdr:colOff>
      <xdr:row>107</xdr:row>
      <xdr:rowOff>57150</xdr:rowOff>
    </xdr:from>
    <xdr:to>
      <xdr:col>0</xdr:col>
      <xdr:colOff>1943100</xdr:colOff>
      <xdr:row>107</xdr:row>
      <xdr:rowOff>1470660</xdr:rowOff>
    </xdr:to>
    <xdr:pic>
      <xdr:nvPicPr>
        <xdr:cNvPr id="284" name="图片 283">
          <a:extLst>
            <a:ext uri="{FF2B5EF4-FFF2-40B4-BE49-F238E27FC236}">
              <a16:creationId xmlns:a16="http://schemas.microsoft.com/office/drawing/2014/main" id="{00000000-0008-0000-8800-00001C010000}"/>
            </a:ext>
          </a:extLst>
        </xdr:cNvPr>
        <xdr:cNvPicPr>
          <a:picLocks noChangeAspect="1"/>
        </xdr:cNvPicPr>
      </xdr:nvPicPr>
      <xdr:blipFill>
        <a:blip xmlns:r="http://schemas.openxmlformats.org/officeDocument/2006/relationships" r:embed="rId790"/>
        <a:stretch>
          <a:fillRect/>
        </a:stretch>
      </xdr:blipFill>
      <xdr:spPr>
        <a:xfrm>
          <a:off x="323850" y="160167320"/>
          <a:ext cx="1619250" cy="1413510"/>
        </a:xfrm>
        <a:prstGeom prst="rect">
          <a:avLst/>
        </a:prstGeom>
        <a:noFill/>
        <a:ln w="9525">
          <a:noFill/>
        </a:ln>
      </xdr:spPr>
    </xdr:pic>
    <xdr:clientData/>
  </xdr:twoCellAnchor>
  <xdr:twoCellAnchor editAs="oneCell">
    <xdr:from>
      <xdr:col>0</xdr:col>
      <xdr:colOff>409575</xdr:colOff>
      <xdr:row>109</xdr:row>
      <xdr:rowOff>38100</xdr:rowOff>
    </xdr:from>
    <xdr:to>
      <xdr:col>0</xdr:col>
      <xdr:colOff>1915160</xdr:colOff>
      <xdr:row>109</xdr:row>
      <xdr:rowOff>1461770</xdr:rowOff>
    </xdr:to>
    <xdr:pic>
      <xdr:nvPicPr>
        <xdr:cNvPr id="295" name="图片 294">
          <a:extLst>
            <a:ext uri="{FF2B5EF4-FFF2-40B4-BE49-F238E27FC236}">
              <a16:creationId xmlns:a16="http://schemas.microsoft.com/office/drawing/2014/main" id="{00000000-0008-0000-8800-000027010000}"/>
            </a:ext>
          </a:extLst>
        </xdr:cNvPr>
        <xdr:cNvPicPr>
          <a:picLocks noChangeAspect="1"/>
        </xdr:cNvPicPr>
      </xdr:nvPicPr>
      <xdr:blipFill>
        <a:blip xmlns:r="http://schemas.openxmlformats.org/officeDocument/2006/relationships" r:embed="rId791"/>
        <a:stretch>
          <a:fillRect/>
        </a:stretch>
      </xdr:blipFill>
      <xdr:spPr>
        <a:xfrm>
          <a:off x="409575" y="163196270"/>
          <a:ext cx="1505585" cy="1423670"/>
        </a:xfrm>
        <a:prstGeom prst="rect">
          <a:avLst/>
        </a:prstGeom>
        <a:noFill/>
        <a:ln w="9525">
          <a:noFill/>
        </a:ln>
      </xdr:spPr>
    </xdr:pic>
    <xdr:clientData/>
  </xdr:twoCellAnchor>
  <xdr:twoCellAnchor editAs="oneCell">
    <xdr:from>
      <xdr:col>0</xdr:col>
      <xdr:colOff>371475</xdr:colOff>
      <xdr:row>110</xdr:row>
      <xdr:rowOff>38100</xdr:rowOff>
    </xdr:from>
    <xdr:to>
      <xdr:col>0</xdr:col>
      <xdr:colOff>1905000</xdr:colOff>
      <xdr:row>110</xdr:row>
      <xdr:rowOff>1483995</xdr:rowOff>
    </xdr:to>
    <xdr:pic>
      <xdr:nvPicPr>
        <xdr:cNvPr id="296" name="图片 295">
          <a:extLst>
            <a:ext uri="{FF2B5EF4-FFF2-40B4-BE49-F238E27FC236}">
              <a16:creationId xmlns:a16="http://schemas.microsoft.com/office/drawing/2014/main" id="{00000000-0008-0000-8800-000028010000}"/>
            </a:ext>
          </a:extLst>
        </xdr:cNvPr>
        <xdr:cNvPicPr>
          <a:picLocks noChangeAspect="1"/>
        </xdr:cNvPicPr>
      </xdr:nvPicPr>
      <xdr:blipFill>
        <a:blip xmlns:r="http://schemas.openxmlformats.org/officeDocument/2006/relationships" r:embed="rId792"/>
        <a:stretch>
          <a:fillRect/>
        </a:stretch>
      </xdr:blipFill>
      <xdr:spPr>
        <a:xfrm>
          <a:off x="371475" y="164720270"/>
          <a:ext cx="1533525" cy="1445895"/>
        </a:xfrm>
        <a:prstGeom prst="rect">
          <a:avLst/>
        </a:prstGeom>
        <a:noFill/>
        <a:ln w="9525">
          <a:noFill/>
        </a:ln>
      </xdr:spPr>
    </xdr:pic>
    <xdr:clientData/>
  </xdr:twoCellAnchor>
  <xdr:twoCellAnchor editAs="oneCell">
    <xdr:from>
      <xdr:col>0</xdr:col>
      <xdr:colOff>390525</xdr:colOff>
      <xdr:row>111</xdr:row>
      <xdr:rowOff>47625</xdr:rowOff>
    </xdr:from>
    <xdr:to>
      <xdr:col>0</xdr:col>
      <xdr:colOff>1917700</xdr:colOff>
      <xdr:row>111</xdr:row>
      <xdr:rowOff>1476375</xdr:rowOff>
    </xdr:to>
    <xdr:pic>
      <xdr:nvPicPr>
        <xdr:cNvPr id="297" name="图片 296">
          <a:extLst>
            <a:ext uri="{FF2B5EF4-FFF2-40B4-BE49-F238E27FC236}">
              <a16:creationId xmlns:a16="http://schemas.microsoft.com/office/drawing/2014/main" id="{00000000-0008-0000-8800-000029010000}"/>
            </a:ext>
          </a:extLst>
        </xdr:cNvPr>
        <xdr:cNvPicPr>
          <a:picLocks noChangeAspect="1"/>
        </xdr:cNvPicPr>
      </xdr:nvPicPr>
      <xdr:blipFill>
        <a:blip xmlns:r="http://schemas.openxmlformats.org/officeDocument/2006/relationships" r:embed="rId793"/>
        <a:stretch>
          <a:fillRect/>
        </a:stretch>
      </xdr:blipFill>
      <xdr:spPr>
        <a:xfrm>
          <a:off x="390525" y="166253795"/>
          <a:ext cx="1527175" cy="1428750"/>
        </a:xfrm>
        <a:prstGeom prst="rect">
          <a:avLst/>
        </a:prstGeom>
        <a:noFill/>
        <a:ln w="9525">
          <a:noFill/>
        </a:ln>
      </xdr:spPr>
    </xdr:pic>
    <xdr:clientData/>
  </xdr:twoCellAnchor>
  <xdr:twoCellAnchor editAs="oneCell">
    <xdr:from>
      <xdr:col>0</xdr:col>
      <xdr:colOff>390525</xdr:colOff>
      <xdr:row>112</xdr:row>
      <xdr:rowOff>57150</xdr:rowOff>
    </xdr:from>
    <xdr:to>
      <xdr:col>0</xdr:col>
      <xdr:colOff>1931035</xdr:colOff>
      <xdr:row>112</xdr:row>
      <xdr:rowOff>1476375</xdr:rowOff>
    </xdr:to>
    <xdr:pic>
      <xdr:nvPicPr>
        <xdr:cNvPr id="298" name="图片 297">
          <a:extLst>
            <a:ext uri="{FF2B5EF4-FFF2-40B4-BE49-F238E27FC236}">
              <a16:creationId xmlns:a16="http://schemas.microsoft.com/office/drawing/2014/main" id="{00000000-0008-0000-8800-00002A010000}"/>
            </a:ext>
          </a:extLst>
        </xdr:cNvPr>
        <xdr:cNvPicPr>
          <a:picLocks noChangeAspect="1"/>
        </xdr:cNvPicPr>
      </xdr:nvPicPr>
      <xdr:blipFill>
        <a:blip xmlns:r="http://schemas.openxmlformats.org/officeDocument/2006/relationships" r:embed="rId794"/>
        <a:stretch>
          <a:fillRect/>
        </a:stretch>
      </xdr:blipFill>
      <xdr:spPr>
        <a:xfrm>
          <a:off x="390525" y="167787320"/>
          <a:ext cx="1540510" cy="1419225"/>
        </a:xfrm>
        <a:prstGeom prst="rect">
          <a:avLst/>
        </a:prstGeom>
        <a:noFill/>
        <a:ln w="9525">
          <a:noFill/>
        </a:ln>
      </xdr:spPr>
    </xdr:pic>
    <xdr:clientData/>
  </xdr:twoCellAnchor>
  <xdr:twoCellAnchor editAs="oneCell">
    <xdr:from>
      <xdr:col>0</xdr:col>
      <xdr:colOff>278130</xdr:colOff>
      <xdr:row>174</xdr:row>
      <xdr:rowOff>48260</xdr:rowOff>
    </xdr:from>
    <xdr:to>
      <xdr:col>0</xdr:col>
      <xdr:colOff>1962150</xdr:colOff>
      <xdr:row>174</xdr:row>
      <xdr:rowOff>1477645</xdr:rowOff>
    </xdr:to>
    <xdr:pic>
      <xdr:nvPicPr>
        <xdr:cNvPr id="299" name="图片 298">
          <a:extLst>
            <a:ext uri="{FF2B5EF4-FFF2-40B4-BE49-F238E27FC236}">
              <a16:creationId xmlns:a16="http://schemas.microsoft.com/office/drawing/2014/main" id="{00000000-0008-0000-8800-00002B010000}"/>
            </a:ext>
          </a:extLst>
        </xdr:cNvPr>
        <xdr:cNvPicPr>
          <a:picLocks noChangeAspect="1"/>
        </xdr:cNvPicPr>
      </xdr:nvPicPr>
      <xdr:blipFill>
        <a:blip xmlns:r="http://schemas.openxmlformats.org/officeDocument/2006/relationships" r:embed="rId795"/>
        <a:stretch>
          <a:fillRect/>
        </a:stretch>
      </xdr:blipFill>
      <xdr:spPr>
        <a:xfrm>
          <a:off x="278130" y="261771130"/>
          <a:ext cx="1684020" cy="1429385"/>
        </a:xfrm>
        <a:prstGeom prst="rect">
          <a:avLst/>
        </a:prstGeom>
        <a:noFill/>
        <a:ln w="9525">
          <a:noFill/>
        </a:ln>
      </xdr:spPr>
    </xdr:pic>
    <xdr:clientData/>
  </xdr:twoCellAnchor>
  <xdr:twoCellAnchor editAs="oneCell">
    <xdr:from>
      <xdr:col>0</xdr:col>
      <xdr:colOff>257175</xdr:colOff>
      <xdr:row>172</xdr:row>
      <xdr:rowOff>28575</xdr:rowOff>
    </xdr:from>
    <xdr:to>
      <xdr:col>0</xdr:col>
      <xdr:colOff>1905000</xdr:colOff>
      <xdr:row>172</xdr:row>
      <xdr:rowOff>1470025</xdr:rowOff>
    </xdr:to>
    <xdr:pic>
      <xdr:nvPicPr>
        <xdr:cNvPr id="300" name="图片 299">
          <a:extLst>
            <a:ext uri="{FF2B5EF4-FFF2-40B4-BE49-F238E27FC236}">
              <a16:creationId xmlns:a16="http://schemas.microsoft.com/office/drawing/2014/main" id="{00000000-0008-0000-8800-00002C010000}"/>
            </a:ext>
          </a:extLst>
        </xdr:cNvPr>
        <xdr:cNvPicPr>
          <a:picLocks noChangeAspect="1"/>
        </xdr:cNvPicPr>
      </xdr:nvPicPr>
      <xdr:blipFill>
        <a:blip xmlns:r="http://schemas.openxmlformats.org/officeDocument/2006/relationships" r:embed="rId796"/>
        <a:stretch>
          <a:fillRect/>
        </a:stretch>
      </xdr:blipFill>
      <xdr:spPr>
        <a:xfrm>
          <a:off x="257175" y="258703445"/>
          <a:ext cx="1647825" cy="1441450"/>
        </a:xfrm>
        <a:prstGeom prst="rect">
          <a:avLst/>
        </a:prstGeom>
        <a:noFill/>
        <a:ln w="9525">
          <a:noFill/>
        </a:ln>
      </xdr:spPr>
    </xdr:pic>
    <xdr:clientData/>
  </xdr:twoCellAnchor>
  <xdr:twoCellAnchor editAs="oneCell">
    <xdr:from>
      <xdr:col>0</xdr:col>
      <xdr:colOff>295275</xdr:colOff>
      <xdr:row>173</xdr:row>
      <xdr:rowOff>57150</xdr:rowOff>
    </xdr:from>
    <xdr:to>
      <xdr:col>0</xdr:col>
      <xdr:colOff>1991360</xdr:colOff>
      <xdr:row>173</xdr:row>
      <xdr:rowOff>1469390</xdr:rowOff>
    </xdr:to>
    <xdr:pic>
      <xdr:nvPicPr>
        <xdr:cNvPr id="301" name="图片 300">
          <a:extLst>
            <a:ext uri="{FF2B5EF4-FFF2-40B4-BE49-F238E27FC236}">
              <a16:creationId xmlns:a16="http://schemas.microsoft.com/office/drawing/2014/main" id="{00000000-0008-0000-8800-00002D010000}"/>
            </a:ext>
          </a:extLst>
        </xdr:cNvPr>
        <xdr:cNvPicPr>
          <a:picLocks noChangeAspect="1"/>
        </xdr:cNvPicPr>
      </xdr:nvPicPr>
      <xdr:blipFill>
        <a:blip xmlns:r="http://schemas.openxmlformats.org/officeDocument/2006/relationships" r:embed="rId797"/>
        <a:stretch>
          <a:fillRect/>
        </a:stretch>
      </xdr:blipFill>
      <xdr:spPr>
        <a:xfrm>
          <a:off x="295275" y="260256020"/>
          <a:ext cx="1696085" cy="1412240"/>
        </a:xfrm>
        <a:prstGeom prst="rect">
          <a:avLst/>
        </a:prstGeom>
        <a:noFill/>
        <a:ln w="9525">
          <a:noFill/>
        </a:ln>
      </xdr:spPr>
    </xdr:pic>
    <xdr:clientData/>
  </xdr:twoCellAnchor>
  <xdr:twoCellAnchor editAs="oneCell">
    <xdr:from>
      <xdr:col>0</xdr:col>
      <xdr:colOff>304800</xdr:colOff>
      <xdr:row>169</xdr:row>
      <xdr:rowOff>38100</xdr:rowOff>
    </xdr:from>
    <xdr:to>
      <xdr:col>0</xdr:col>
      <xdr:colOff>2047875</xdr:colOff>
      <xdr:row>169</xdr:row>
      <xdr:rowOff>1463040</xdr:rowOff>
    </xdr:to>
    <xdr:pic>
      <xdr:nvPicPr>
        <xdr:cNvPr id="302" name="图片 301">
          <a:extLst>
            <a:ext uri="{FF2B5EF4-FFF2-40B4-BE49-F238E27FC236}">
              <a16:creationId xmlns:a16="http://schemas.microsoft.com/office/drawing/2014/main" id="{00000000-0008-0000-8800-00002E010000}"/>
            </a:ext>
          </a:extLst>
        </xdr:cNvPr>
        <xdr:cNvPicPr>
          <a:picLocks noChangeAspect="1"/>
        </xdr:cNvPicPr>
      </xdr:nvPicPr>
      <xdr:blipFill>
        <a:blip xmlns:r="http://schemas.openxmlformats.org/officeDocument/2006/relationships" r:embed="rId798"/>
        <a:stretch>
          <a:fillRect/>
        </a:stretch>
      </xdr:blipFill>
      <xdr:spPr>
        <a:xfrm>
          <a:off x="304800" y="254140970"/>
          <a:ext cx="1743075" cy="1424940"/>
        </a:xfrm>
        <a:prstGeom prst="rect">
          <a:avLst/>
        </a:prstGeom>
        <a:noFill/>
        <a:ln w="9525">
          <a:noFill/>
        </a:ln>
      </xdr:spPr>
    </xdr:pic>
    <xdr:clientData/>
  </xdr:twoCellAnchor>
  <xdr:twoCellAnchor editAs="oneCell">
    <xdr:from>
      <xdr:col>0</xdr:col>
      <xdr:colOff>247650</xdr:colOff>
      <xdr:row>170</xdr:row>
      <xdr:rowOff>47625</xdr:rowOff>
    </xdr:from>
    <xdr:to>
      <xdr:col>0</xdr:col>
      <xdr:colOff>2019935</xdr:colOff>
      <xdr:row>170</xdr:row>
      <xdr:rowOff>1457960</xdr:rowOff>
    </xdr:to>
    <xdr:pic>
      <xdr:nvPicPr>
        <xdr:cNvPr id="303" name="图片 302">
          <a:extLst>
            <a:ext uri="{FF2B5EF4-FFF2-40B4-BE49-F238E27FC236}">
              <a16:creationId xmlns:a16="http://schemas.microsoft.com/office/drawing/2014/main" id="{00000000-0008-0000-8800-00002F010000}"/>
            </a:ext>
          </a:extLst>
        </xdr:cNvPr>
        <xdr:cNvPicPr>
          <a:picLocks noChangeAspect="1"/>
        </xdr:cNvPicPr>
      </xdr:nvPicPr>
      <xdr:blipFill>
        <a:blip xmlns:r="http://schemas.openxmlformats.org/officeDocument/2006/relationships" r:embed="rId799"/>
        <a:stretch>
          <a:fillRect/>
        </a:stretch>
      </xdr:blipFill>
      <xdr:spPr>
        <a:xfrm>
          <a:off x="247650" y="255674495"/>
          <a:ext cx="1772285" cy="1410335"/>
        </a:xfrm>
        <a:prstGeom prst="rect">
          <a:avLst/>
        </a:prstGeom>
        <a:noFill/>
        <a:ln w="9525">
          <a:noFill/>
        </a:ln>
      </xdr:spPr>
    </xdr:pic>
    <xdr:clientData/>
  </xdr:twoCellAnchor>
  <xdr:twoCellAnchor editAs="oneCell">
    <xdr:from>
      <xdr:col>0</xdr:col>
      <xdr:colOff>285750</xdr:colOff>
      <xdr:row>171</xdr:row>
      <xdr:rowOff>47625</xdr:rowOff>
    </xdr:from>
    <xdr:to>
      <xdr:col>0</xdr:col>
      <xdr:colOff>1978660</xdr:colOff>
      <xdr:row>171</xdr:row>
      <xdr:rowOff>1486535</xdr:rowOff>
    </xdr:to>
    <xdr:pic>
      <xdr:nvPicPr>
        <xdr:cNvPr id="304" name="图片 303">
          <a:extLst>
            <a:ext uri="{FF2B5EF4-FFF2-40B4-BE49-F238E27FC236}">
              <a16:creationId xmlns:a16="http://schemas.microsoft.com/office/drawing/2014/main" id="{00000000-0008-0000-8800-000030010000}"/>
            </a:ext>
          </a:extLst>
        </xdr:cNvPr>
        <xdr:cNvPicPr>
          <a:picLocks noChangeAspect="1"/>
        </xdr:cNvPicPr>
      </xdr:nvPicPr>
      <xdr:blipFill>
        <a:blip xmlns:r="http://schemas.openxmlformats.org/officeDocument/2006/relationships" r:embed="rId800"/>
        <a:stretch>
          <a:fillRect/>
        </a:stretch>
      </xdr:blipFill>
      <xdr:spPr>
        <a:xfrm>
          <a:off x="285750" y="257198495"/>
          <a:ext cx="1692910" cy="1438910"/>
        </a:xfrm>
        <a:prstGeom prst="rect">
          <a:avLst/>
        </a:prstGeom>
        <a:noFill/>
        <a:ln w="9525">
          <a:noFill/>
        </a:ln>
      </xdr:spPr>
    </xdr:pic>
    <xdr:clientData/>
  </xdr:twoCellAnchor>
  <xdr:twoCellAnchor editAs="oneCell">
    <xdr:from>
      <xdr:col>0</xdr:col>
      <xdr:colOff>447675</xdr:colOff>
      <xdr:row>162</xdr:row>
      <xdr:rowOff>38100</xdr:rowOff>
    </xdr:from>
    <xdr:to>
      <xdr:col>0</xdr:col>
      <xdr:colOff>1797685</xdr:colOff>
      <xdr:row>162</xdr:row>
      <xdr:rowOff>1464945</xdr:rowOff>
    </xdr:to>
    <xdr:pic>
      <xdr:nvPicPr>
        <xdr:cNvPr id="314" name="图片 313">
          <a:extLst>
            <a:ext uri="{FF2B5EF4-FFF2-40B4-BE49-F238E27FC236}">
              <a16:creationId xmlns:a16="http://schemas.microsoft.com/office/drawing/2014/main" id="{00000000-0008-0000-8800-00003A010000}"/>
            </a:ext>
          </a:extLst>
        </xdr:cNvPr>
        <xdr:cNvPicPr>
          <a:picLocks noChangeAspect="1"/>
        </xdr:cNvPicPr>
      </xdr:nvPicPr>
      <xdr:blipFill>
        <a:blip xmlns:r="http://schemas.openxmlformats.org/officeDocument/2006/relationships" r:embed="rId801"/>
        <a:stretch>
          <a:fillRect/>
        </a:stretch>
      </xdr:blipFill>
      <xdr:spPr>
        <a:xfrm>
          <a:off x="447675" y="243472970"/>
          <a:ext cx="1350010" cy="1426845"/>
        </a:xfrm>
        <a:prstGeom prst="rect">
          <a:avLst/>
        </a:prstGeom>
        <a:noFill/>
        <a:ln w="9525">
          <a:noFill/>
        </a:ln>
      </xdr:spPr>
    </xdr:pic>
    <xdr:clientData/>
  </xdr:twoCellAnchor>
  <xdr:twoCellAnchor editAs="oneCell">
    <xdr:from>
      <xdr:col>0</xdr:col>
      <xdr:colOff>447675</xdr:colOff>
      <xdr:row>160</xdr:row>
      <xdr:rowOff>19050</xdr:rowOff>
    </xdr:from>
    <xdr:to>
      <xdr:col>0</xdr:col>
      <xdr:colOff>1895475</xdr:colOff>
      <xdr:row>160</xdr:row>
      <xdr:rowOff>1495425</xdr:rowOff>
    </xdr:to>
    <xdr:pic>
      <xdr:nvPicPr>
        <xdr:cNvPr id="315" name="图片 314">
          <a:extLst>
            <a:ext uri="{FF2B5EF4-FFF2-40B4-BE49-F238E27FC236}">
              <a16:creationId xmlns:a16="http://schemas.microsoft.com/office/drawing/2014/main" id="{00000000-0008-0000-8800-00003B010000}"/>
            </a:ext>
          </a:extLst>
        </xdr:cNvPr>
        <xdr:cNvPicPr>
          <a:picLocks noChangeAspect="1"/>
        </xdr:cNvPicPr>
      </xdr:nvPicPr>
      <xdr:blipFill>
        <a:blip xmlns:r="http://schemas.openxmlformats.org/officeDocument/2006/relationships" r:embed="rId802"/>
        <a:stretch>
          <a:fillRect/>
        </a:stretch>
      </xdr:blipFill>
      <xdr:spPr>
        <a:xfrm>
          <a:off x="447675" y="240405920"/>
          <a:ext cx="1447800" cy="1476375"/>
        </a:xfrm>
        <a:prstGeom prst="rect">
          <a:avLst/>
        </a:prstGeom>
        <a:noFill/>
        <a:ln w="9525">
          <a:noFill/>
        </a:ln>
      </xdr:spPr>
    </xdr:pic>
    <xdr:clientData/>
  </xdr:twoCellAnchor>
  <xdr:twoCellAnchor editAs="oneCell">
    <xdr:from>
      <xdr:col>0</xdr:col>
      <xdr:colOff>426085</xdr:colOff>
      <xdr:row>161</xdr:row>
      <xdr:rowOff>47625</xdr:rowOff>
    </xdr:from>
    <xdr:to>
      <xdr:col>0</xdr:col>
      <xdr:colOff>1876425</xdr:colOff>
      <xdr:row>161</xdr:row>
      <xdr:rowOff>1457960</xdr:rowOff>
    </xdr:to>
    <xdr:pic>
      <xdr:nvPicPr>
        <xdr:cNvPr id="316" name="图片 315">
          <a:extLst>
            <a:ext uri="{FF2B5EF4-FFF2-40B4-BE49-F238E27FC236}">
              <a16:creationId xmlns:a16="http://schemas.microsoft.com/office/drawing/2014/main" id="{00000000-0008-0000-8800-00003C010000}"/>
            </a:ext>
          </a:extLst>
        </xdr:cNvPr>
        <xdr:cNvPicPr>
          <a:picLocks noChangeAspect="1"/>
        </xdr:cNvPicPr>
      </xdr:nvPicPr>
      <xdr:blipFill>
        <a:blip xmlns:r="http://schemas.openxmlformats.org/officeDocument/2006/relationships" r:embed="rId803"/>
        <a:stretch>
          <a:fillRect/>
        </a:stretch>
      </xdr:blipFill>
      <xdr:spPr>
        <a:xfrm>
          <a:off x="426085" y="241958495"/>
          <a:ext cx="1450340" cy="1410335"/>
        </a:xfrm>
        <a:prstGeom prst="rect">
          <a:avLst/>
        </a:prstGeom>
        <a:noFill/>
        <a:ln w="9525">
          <a:noFill/>
        </a:ln>
      </xdr:spPr>
    </xdr:pic>
    <xdr:clientData/>
  </xdr:twoCellAnchor>
  <xdr:twoCellAnchor editAs="oneCell">
    <xdr:from>
      <xdr:col>0</xdr:col>
      <xdr:colOff>389890</xdr:colOff>
      <xdr:row>163</xdr:row>
      <xdr:rowOff>28575</xdr:rowOff>
    </xdr:from>
    <xdr:to>
      <xdr:col>0</xdr:col>
      <xdr:colOff>1798320</xdr:colOff>
      <xdr:row>163</xdr:row>
      <xdr:rowOff>1464945</xdr:rowOff>
    </xdr:to>
    <xdr:pic>
      <xdr:nvPicPr>
        <xdr:cNvPr id="317" name="图片 316">
          <a:extLst>
            <a:ext uri="{FF2B5EF4-FFF2-40B4-BE49-F238E27FC236}">
              <a16:creationId xmlns:a16="http://schemas.microsoft.com/office/drawing/2014/main" id="{00000000-0008-0000-8800-00003D010000}"/>
            </a:ext>
          </a:extLst>
        </xdr:cNvPr>
        <xdr:cNvPicPr>
          <a:picLocks noChangeAspect="1"/>
        </xdr:cNvPicPr>
      </xdr:nvPicPr>
      <xdr:blipFill>
        <a:blip xmlns:r="http://schemas.openxmlformats.org/officeDocument/2006/relationships" r:embed="rId804"/>
        <a:stretch>
          <a:fillRect/>
        </a:stretch>
      </xdr:blipFill>
      <xdr:spPr>
        <a:xfrm>
          <a:off x="389890" y="244987445"/>
          <a:ext cx="1408430" cy="1436370"/>
        </a:xfrm>
        <a:prstGeom prst="rect">
          <a:avLst/>
        </a:prstGeom>
        <a:noFill/>
        <a:ln w="9525">
          <a:noFill/>
        </a:ln>
      </xdr:spPr>
    </xdr:pic>
    <xdr:clientData/>
  </xdr:twoCellAnchor>
  <xdr:twoCellAnchor editAs="oneCell">
    <xdr:from>
      <xdr:col>0</xdr:col>
      <xdr:colOff>371475</xdr:colOff>
      <xdr:row>164</xdr:row>
      <xdr:rowOff>38100</xdr:rowOff>
    </xdr:from>
    <xdr:to>
      <xdr:col>0</xdr:col>
      <xdr:colOff>1776095</xdr:colOff>
      <xdr:row>164</xdr:row>
      <xdr:rowOff>1467485</xdr:rowOff>
    </xdr:to>
    <xdr:pic>
      <xdr:nvPicPr>
        <xdr:cNvPr id="318" name="图片 317">
          <a:extLst>
            <a:ext uri="{FF2B5EF4-FFF2-40B4-BE49-F238E27FC236}">
              <a16:creationId xmlns:a16="http://schemas.microsoft.com/office/drawing/2014/main" id="{00000000-0008-0000-8800-00003E010000}"/>
            </a:ext>
          </a:extLst>
        </xdr:cNvPr>
        <xdr:cNvPicPr>
          <a:picLocks noChangeAspect="1"/>
        </xdr:cNvPicPr>
      </xdr:nvPicPr>
      <xdr:blipFill>
        <a:blip xmlns:r="http://schemas.openxmlformats.org/officeDocument/2006/relationships" r:embed="rId805"/>
        <a:stretch>
          <a:fillRect/>
        </a:stretch>
      </xdr:blipFill>
      <xdr:spPr>
        <a:xfrm>
          <a:off x="371475" y="246520970"/>
          <a:ext cx="1404620" cy="1429385"/>
        </a:xfrm>
        <a:prstGeom prst="rect">
          <a:avLst/>
        </a:prstGeom>
        <a:noFill/>
        <a:ln w="9525">
          <a:noFill/>
        </a:ln>
      </xdr:spPr>
    </xdr:pic>
    <xdr:clientData/>
  </xdr:twoCellAnchor>
  <xdr:twoCellAnchor editAs="oneCell">
    <xdr:from>
      <xdr:col>0</xdr:col>
      <xdr:colOff>323850</xdr:colOff>
      <xdr:row>165</xdr:row>
      <xdr:rowOff>76200</xdr:rowOff>
    </xdr:from>
    <xdr:to>
      <xdr:col>0</xdr:col>
      <xdr:colOff>1720850</xdr:colOff>
      <xdr:row>165</xdr:row>
      <xdr:rowOff>1496060</xdr:rowOff>
    </xdr:to>
    <xdr:pic>
      <xdr:nvPicPr>
        <xdr:cNvPr id="319" name="图片 318">
          <a:extLst>
            <a:ext uri="{FF2B5EF4-FFF2-40B4-BE49-F238E27FC236}">
              <a16:creationId xmlns:a16="http://schemas.microsoft.com/office/drawing/2014/main" id="{00000000-0008-0000-8800-00003F010000}"/>
            </a:ext>
          </a:extLst>
        </xdr:cNvPr>
        <xdr:cNvPicPr>
          <a:picLocks noChangeAspect="1"/>
        </xdr:cNvPicPr>
      </xdr:nvPicPr>
      <xdr:blipFill>
        <a:blip xmlns:r="http://schemas.openxmlformats.org/officeDocument/2006/relationships" r:embed="rId806"/>
        <a:stretch>
          <a:fillRect/>
        </a:stretch>
      </xdr:blipFill>
      <xdr:spPr>
        <a:xfrm>
          <a:off x="323850" y="248083070"/>
          <a:ext cx="1397000" cy="1419860"/>
        </a:xfrm>
        <a:prstGeom prst="rect">
          <a:avLst/>
        </a:prstGeom>
        <a:noFill/>
        <a:ln w="9525">
          <a:noFill/>
        </a:ln>
      </xdr:spPr>
    </xdr:pic>
    <xdr:clientData/>
  </xdr:twoCellAnchor>
  <xdr:twoCellAnchor editAs="oneCell">
    <xdr:from>
      <xdr:col>0</xdr:col>
      <xdr:colOff>257810</xdr:colOff>
      <xdr:row>166</xdr:row>
      <xdr:rowOff>27305</xdr:rowOff>
    </xdr:from>
    <xdr:to>
      <xdr:col>0</xdr:col>
      <xdr:colOff>1609090</xdr:colOff>
      <xdr:row>166</xdr:row>
      <xdr:rowOff>1477645</xdr:rowOff>
    </xdr:to>
    <xdr:pic>
      <xdr:nvPicPr>
        <xdr:cNvPr id="320" name="图片 319">
          <a:extLst>
            <a:ext uri="{FF2B5EF4-FFF2-40B4-BE49-F238E27FC236}">
              <a16:creationId xmlns:a16="http://schemas.microsoft.com/office/drawing/2014/main" id="{00000000-0008-0000-8800-000040010000}"/>
            </a:ext>
          </a:extLst>
        </xdr:cNvPr>
        <xdr:cNvPicPr>
          <a:picLocks noChangeAspect="1"/>
        </xdr:cNvPicPr>
      </xdr:nvPicPr>
      <xdr:blipFill>
        <a:blip xmlns:r="http://schemas.openxmlformats.org/officeDocument/2006/relationships" r:embed="rId807"/>
        <a:stretch>
          <a:fillRect/>
        </a:stretch>
      </xdr:blipFill>
      <xdr:spPr>
        <a:xfrm>
          <a:off x="257810" y="249558175"/>
          <a:ext cx="1351280" cy="1450340"/>
        </a:xfrm>
        <a:prstGeom prst="rect">
          <a:avLst/>
        </a:prstGeom>
        <a:noFill/>
        <a:ln w="9525">
          <a:noFill/>
        </a:ln>
      </xdr:spPr>
    </xdr:pic>
    <xdr:clientData/>
  </xdr:twoCellAnchor>
  <xdr:twoCellAnchor editAs="oneCell">
    <xdr:from>
      <xdr:col>0</xdr:col>
      <xdr:colOff>469265</xdr:colOff>
      <xdr:row>167</xdr:row>
      <xdr:rowOff>19050</xdr:rowOff>
    </xdr:from>
    <xdr:to>
      <xdr:col>0</xdr:col>
      <xdr:colOff>1844675</xdr:colOff>
      <xdr:row>167</xdr:row>
      <xdr:rowOff>1487805</xdr:rowOff>
    </xdr:to>
    <xdr:pic>
      <xdr:nvPicPr>
        <xdr:cNvPr id="321" name="图片 320">
          <a:extLst>
            <a:ext uri="{FF2B5EF4-FFF2-40B4-BE49-F238E27FC236}">
              <a16:creationId xmlns:a16="http://schemas.microsoft.com/office/drawing/2014/main" id="{00000000-0008-0000-8800-000041010000}"/>
            </a:ext>
          </a:extLst>
        </xdr:cNvPr>
        <xdr:cNvPicPr>
          <a:picLocks noChangeAspect="1"/>
        </xdr:cNvPicPr>
      </xdr:nvPicPr>
      <xdr:blipFill>
        <a:blip xmlns:r="http://schemas.openxmlformats.org/officeDocument/2006/relationships" r:embed="rId808"/>
        <a:stretch>
          <a:fillRect/>
        </a:stretch>
      </xdr:blipFill>
      <xdr:spPr>
        <a:xfrm>
          <a:off x="469265" y="251073920"/>
          <a:ext cx="1375410" cy="1468755"/>
        </a:xfrm>
        <a:prstGeom prst="rect">
          <a:avLst/>
        </a:prstGeom>
        <a:noFill/>
        <a:ln w="9525">
          <a:noFill/>
        </a:ln>
      </xdr:spPr>
    </xdr:pic>
    <xdr:clientData/>
  </xdr:twoCellAnchor>
  <xdr:twoCellAnchor editAs="oneCell">
    <xdr:from>
      <xdr:col>0</xdr:col>
      <xdr:colOff>476250</xdr:colOff>
      <xdr:row>168</xdr:row>
      <xdr:rowOff>28575</xdr:rowOff>
    </xdr:from>
    <xdr:to>
      <xdr:col>0</xdr:col>
      <xdr:colOff>1857375</xdr:colOff>
      <xdr:row>168</xdr:row>
      <xdr:rowOff>1473200</xdr:rowOff>
    </xdr:to>
    <xdr:pic>
      <xdr:nvPicPr>
        <xdr:cNvPr id="322" name="图片 321">
          <a:extLst>
            <a:ext uri="{FF2B5EF4-FFF2-40B4-BE49-F238E27FC236}">
              <a16:creationId xmlns:a16="http://schemas.microsoft.com/office/drawing/2014/main" id="{00000000-0008-0000-8800-000042010000}"/>
            </a:ext>
          </a:extLst>
        </xdr:cNvPr>
        <xdr:cNvPicPr>
          <a:picLocks noChangeAspect="1"/>
        </xdr:cNvPicPr>
      </xdr:nvPicPr>
      <xdr:blipFill>
        <a:blip xmlns:r="http://schemas.openxmlformats.org/officeDocument/2006/relationships" r:embed="rId809"/>
        <a:stretch>
          <a:fillRect/>
        </a:stretch>
      </xdr:blipFill>
      <xdr:spPr>
        <a:xfrm>
          <a:off x="476250" y="252607445"/>
          <a:ext cx="1381125" cy="1444625"/>
        </a:xfrm>
        <a:prstGeom prst="rect">
          <a:avLst/>
        </a:prstGeom>
        <a:noFill/>
        <a:ln w="9525">
          <a:noFill/>
        </a:ln>
      </xdr:spPr>
    </xdr:pic>
    <xdr:clientData/>
  </xdr:twoCellAnchor>
  <xdr:twoCellAnchor editAs="oneCell">
    <xdr:from>
      <xdr:col>0</xdr:col>
      <xdr:colOff>209550</xdr:colOff>
      <xdr:row>135</xdr:row>
      <xdr:rowOff>71120</xdr:rowOff>
    </xdr:from>
    <xdr:to>
      <xdr:col>0</xdr:col>
      <xdr:colOff>2009775</xdr:colOff>
      <xdr:row>135</xdr:row>
      <xdr:rowOff>1471930</xdr:rowOff>
    </xdr:to>
    <xdr:pic>
      <xdr:nvPicPr>
        <xdr:cNvPr id="323" name="图片 322">
          <a:extLst>
            <a:ext uri="{FF2B5EF4-FFF2-40B4-BE49-F238E27FC236}">
              <a16:creationId xmlns:a16="http://schemas.microsoft.com/office/drawing/2014/main" id="{00000000-0008-0000-8800-000043010000}"/>
            </a:ext>
          </a:extLst>
        </xdr:cNvPr>
        <xdr:cNvPicPr>
          <a:picLocks noChangeAspect="1"/>
        </xdr:cNvPicPr>
      </xdr:nvPicPr>
      <xdr:blipFill>
        <a:blip xmlns:r="http://schemas.openxmlformats.org/officeDocument/2006/relationships" r:embed="rId810"/>
        <a:stretch>
          <a:fillRect/>
        </a:stretch>
      </xdr:blipFill>
      <xdr:spPr>
        <a:xfrm>
          <a:off x="209550" y="202205590"/>
          <a:ext cx="1800225" cy="1400810"/>
        </a:xfrm>
        <a:prstGeom prst="rect">
          <a:avLst/>
        </a:prstGeom>
        <a:noFill/>
        <a:ln w="9525">
          <a:noFill/>
        </a:ln>
      </xdr:spPr>
    </xdr:pic>
    <xdr:clientData/>
  </xdr:twoCellAnchor>
  <xdr:twoCellAnchor editAs="oneCell">
    <xdr:from>
      <xdr:col>0</xdr:col>
      <xdr:colOff>200025</xdr:colOff>
      <xdr:row>136</xdr:row>
      <xdr:rowOff>66675</xdr:rowOff>
    </xdr:from>
    <xdr:to>
      <xdr:col>0</xdr:col>
      <xdr:colOff>2072640</xdr:colOff>
      <xdr:row>136</xdr:row>
      <xdr:rowOff>1477010</xdr:rowOff>
    </xdr:to>
    <xdr:pic>
      <xdr:nvPicPr>
        <xdr:cNvPr id="324" name="图片 323">
          <a:extLst>
            <a:ext uri="{FF2B5EF4-FFF2-40B4-BE49-F238E27FC236}">
              <a16:creationId xmlns:a16="http://schemas.microsoft.com/office/drawing/2014/main" id="{00000000-0008-0000-8800-000044010000}"/>
            </a:ext>
          </a:extLst>
        </xdr:cNvPr>
        <xdr:cNvPicPr>
          <a:picLocks noChangeAspect="1"/>
        </xdr:cNvPicPr>
      </xdr:nvPicPr>
      <xdr:blipFill>
        <a:blip xmlns:r="http://schemas.openxmlformats.org/officeDocument/2006/relationships" r:embed="rId811"/>
        <a:stretch>
          <a:fillRect/>
        </a:stretch>
      </xdr:blipFill>
      <xdr:spPr>
        <a:xfrm>
          <a:off x="200025" y="203725145"/>
          <a:ext cx="1872615" cy="1410335"/>
        </a:xfrm>
        <a:prstGeom prst="rect">
          <a:avLst/>
        </a:prstGeom>
        <a:noFill/>
        <a:ln w="9525">
          <a:noFill/>
        </a:ln>
      </xdr:spPr>
    </xdr:pic>
    <xdr:clientData/>
  </xdr:twoCellAnchor>
  <xdr:twoCellAnchor editAs="oneCell">
    <xdr:from>
      <xdr:col>0</xdr:col>
      <xdr:colOff>190500</xdr:colOff>
      <xdr:row>138</xdr:row>
      <xdr:rowOff>47625</xdr:rowOff>
    </xdr:from>
    <xdr:to>
      <xdr:col>0</xdr:col>
      <xdr:colOff>2028825</xdr:colOff>
      <xdr:row>138</xdr:row>
      <xdr:rowOff>1459865</xdr:rowOff>
    </xdr:to>
    <xdr:pic>
      <xdr:nvPicPr>
        <xdr:cNvPr id="325" name="图片 324">
          <a:extLst>
            <a:ext uri="{FF2B5EF4-FFF2-40B4-BE49-F238E27FC236}">
              <a16:creationId xmlns:a16="http://schemas.microsoft.com/office/drawing/2014/main" id="{00000000-0008-0000-8800-000045010000}"/>
            </a:ext>
          </a:extLst>
        </xdr:cNvPr>
        <xdr:cNvPicPr>
          <a:picLocks noChangeAspect="1"/>
        </xdr:cNvPicPr>
      </xdr:nvPicPr>
      <xdr:blipFill>
        <a:blip xmlns:r="http://schemas.openxmlformats.org/officeDocument/2006/relationships" r:embed="rId812"/>
        <a:stretch>
          <a:fillRect/>
        </a:stretch>
      </xdr:blipFill>
      <xdr:spPr>
        <a:xfrm>
          <a:off x="190500" y="206754095"/>
          <a:ext cx="1838325" cy="1412240"/>
        </a:xfrm>
        <a:prstGeom prst="rect">
          <a:avLst/>
        </a:prstGeom>
        <a:noFill/>
        <a:ln w="9525">
          <a:noFill/>
        </a:ln>
      </xdr:spPr>
    </xdr:pic>
    <xdr:clientData/>
  </xdr:twoCellAnchor>
  <xdr:twoCellAnchor editAs="oneCell">
    <xdr:from>
      <xdr:col>0</xdr:col>
      <xdr:colOff>228600</xdr:colOff>
      <xdr:row>137</xdr:row>
      <xdr:rowOff>47625</xdr:rowOff>
    </xdr:from>
    <xdr:to>
      <xdr:col>0</xdr:col>
      <xdr:colOff>2085340</xdr:colOff>
      <xdr:row>137</xdr:row>
      <xdr:rowOff>1476375</xdr:rowOff>
    </xdr:to>
    <xdr:pic>
      <xdr:nvPicPr>
        <xdr:cNvPr id="326" name="图片 325">
          <a:extLst>
            <a:ext uri="{FF2B5EF4-FFF2-40B4-BE49-F238E27FC236}">
              <a16:creationId xmlns:a16="http://schemas.microsoft.com/office/drawing/2014/main" id="{00000000-0008-0000-8800-000046010000}"/>
            </a:ext>
          </a:extLst>
        </xdr:cNvPr>
        <xdr:cNvPicPr>
          <a:picLocks noChangeAspect="1"/>
        </xdr:cNvPicPr>
      </xdr:nvPicPr>
      <xdr:blipFill>
        <a:blip xmlns:r="http://schemas.openxmlformats.org/officeDocument/2006/relationships" r:embed="rId813"/>
        <a:stretch>
          <a:fillRect/>
        </a:stretch>
      </xdr:blipFill>
      <xdr:spPr>
        <a:xfrm>
          <a:off x="228600" y="205230095"/>
          <a:ext cx="1856740" cy="1428750"/>
        </a:xfrm>
        <a:prstGeom prst="rect">
          <a:avLst/>
        </a:prstGeom>
        <a:noFill/>
        <a:ln w="9525">
          <a:noFill/>
        </a:ln>
      </xdr:spPr>
    </xdr:pic>
    <xdr:clientData/>
  </xdr:twoCellAnchor>
  <xdr:twoCellAnchor editAs="oneCell">
    <xdr:from>
      <xdr:col>0</xdr:col>
      <xdr:colOff>176530</xdr:colOff>
      <xdr:row>139</xdr:row>
      <xdr:rowOff>19050</xdr:rowOff>
    </xdr:from>
    <xdr:to>
      <xdr:col>0</xdr:col>
      <xdr:colOff>1999615</xdr:colOff>
      <xdr:row>139</xdr:row>
      <xdr:rowOff>1466850</xdr:rowOff>
    </xdr:to>
    <xdr:pic>
      <xdr:nvPicPr>
        <xdr:cNvPr id="327" name="图片 326">
          <a:extLst>
            <a:ext uri="{FF2B5EF4-FFF2-40B4-BE49-F238E27FC236}">
              <a16:creationId xmlns:a16="http://schemas.microsoft.com/office/drawing/2014/main" id="{00000000-0008-0000-8800-000047010000}"/>
            </a:ext>
          </a:extLst>
        </xdr:cNvPr>
        <xdr:cNvPicPr>
          <a:picLocks noChangeAspect="1"/>
        </xdr:cNvPicPr>
      </xdr:nvPicPr>
      <xdr:blipFill>
        <a:blip xmlns:r="http://schemas.openxmlformats.org/officeDocument/2006/relationships" r:embed="rId814"/>
        <a:stretch>
          <a:fillRect/>
        </a:stretch>
      </xdr:blipFill>
      <xdr:spPr>
        <a:xfrm>
          <a:off x="176530" y="208249520"/>
          <a:ext cx="1823085" cy="1447800"/>
        </a:xfrm>
        <a:prstGeom prst="rect">
          <a:avLst/>
        </a:prstGeom>
        <a:noFill/>
        <a:ln w="9525">
          <a:noFill/>
        </a:ln>
      </xdr:spPr>
    </xdr:pic>
    <xdr:clientData/>
  </xdr:twoCellAnchor>
  <xdr:twoCellAnchor editAs="oneCell">
    <xdr:from>
      <xdr:col>0</xdr:col>
      <xdr:colOff>243840</xdr:colOff>
      <xdr:row>140</xdr:row>
      <xdr:rowOff>29210</xdr:rowOff>
    </xdr:from>
    <xdr:to>
      <xdr:col>0</xdr:col>
      <xdr:colOff>2057400</xdr:colOff>
      <xdr:row>140</xdr:row>
      <xdr:rowOff>1479550</xdr:rowOff>
    </xdr:to>
    <xdr:pic>
      <xdr:nvPicPr>
        <xdr:cNvPr id="341" name="图片 340">
          <a:extLst>
            <a:ext uri="{FF2B5EF4-FFF2-40B4-BE49-F238E27FC236}">
              <a16:creationId xmlns:a16="http://schemas.microsoft.com/office/drawing/2014/main" id="{00000000-0008-0000-8800-000055010000}"/>
            </a:ext>
          </a:extLst>
        </xdr:cNvPr>
        <xdr:cNvPicPr>
          <a:picLocks noChangeAspect="1"/>
        </xdr:cNvPicPr>
      </xdr:nvPicPr>
      <xdr:blipFill>
        <a:blip xmlns:r="http://schemas.openxmlformats.org/officeDocument/2006/relationships" r:embed="rId815"/>
        <a:stretch>
          <a:fillRect/>
        </a:stretch>
      </xdr:blipFill>
      <xdr:spPr>
        <a:xfrm>
          <a:off x="243840" y="209783680"/>
          <a:ext cx="1813560" cy="1450340"/>
        </a:xfrm>
        <a:prstGeom prst="rect">
          <a:avLst/>
        </a:prstGeom>
        <a:noFill/>
        <a:ln w="9525">
          <a:noFill/>
        </a:ln>
      </xdr:spPr>
    </xdr:pic>
    <xdr:clientData/>
  </xdr:twoCellAnchor>
  <xdr:twoCellAnchor editAs="oneCell">
    <xdr:from>
      <xdr:col>0</xdr:col>
      <xdr:colOff>219075</xdr:colOff>
      <xdr:row>141</xdr:row>
      <xdr:rowOff>38100</xdr:rowOff>
    </xdr:from>
    <xdr:to>
      <xdr:col>0</xdr:col>
      <xdr:colOff>2114550</xdr:colOff>
      <xdr:row>141</xdr:row>
      <xdr:rowOff>1488440</xdr:rowOff>
    </xdr:to>
    <xdr:pic>
      <xdr:nvPicPr>
        <xdr:cNvPr id="342" name="图片 341">
          <a:extLst>
            <a:ext uri="{FF2B5EF4-FFF2-40B4-BE49-F238E27FC236}">
              <a16:creationId xmlns:a16="http://schemas.microsoft.com/office/drawing/2014/main" id="{00000000-0008-0000-8800-000056010000}"/>
            </a:ext>
          </a:extLst>
        </xdr:cNvPr>
        <xdr:cNvPicPr>
          <a:picLocks noChangeAspect="1"/>
        </xdr:cNvPicPr>
      </xdr:nvPicPr>
      <xdr:blipFill>
        <a:blip xmlns:r="http://schemas.openxmlformats.org/officeDocument/2006/relationships" r:embed="rId816"/>
        <a:stretch>
          <a:fillRect/>
        </a:stretch>
      </xdr:blipFill>
      <xdr:spPr>
        <a:xfrm>
          <a:off x="219075" y="211316570"/>
          <a:ext cx="1895475" cy="1450340"/>
        </a:xfrm>
        <a:prstGeom prst="rect">
          <a:avLst/>
        </a:prstGeom>
        <a:noFill/>
        <a:ln w="9525">
          <a:noFill/>
        </a:ln>
      </xdr:spPr>
    </xdr:pic>
    <xdr:clientData/>
  </xdr:twoCellAnchor>
  <xdr:twoCellAnchor editAs="oneCell">
    <xdr:from>
      <xdr:col>0</xdr:col>
      <xdr:colOff>238125</xdr:colOff>
      <xdr:row>143</xdr:row>
      <xdr:rowOff>19050</xdr:rowOff>
    </xdr:from>
    <xdr:to>
      <xdr:col>0</xdr:col>
      <xdr:colOff>2009775</xdr:colOff>
      <xdr:row>143</xdr:row>
      <xdr:rowOff>1460500</xdr:rowOff>
    </xdr:to>
    <xdr:pic>
      <xdr:nvPicPr>
        <xdr:cNvPr id="343" name="图片 342">
          <a:extLst>
            <a:ext uri="{FF2B5EF4-FFF2-40B4-BE49-F238E27FC236}">
              <a16:creationId xmlns:a16="http://schemas.microsoft.com/office/drawing/2014/main" id="{00000000-0008-0000-8800-000057010000}"/>
            </a:ext>
          </a:extLst>
        </xdr:cNvPr>
        <xdr:cNvPicPr>
          <a:picLocks noChangeAspect="1"/>
        </xdr:cNvPicPr>
      </xdr:nvPicPr>
      <xdr:blipFill>
        <a:blip xmlns:r="http://schemas.openxmlformats.org/officeDocument/2006/relationships" r:embed="rId817"/>
        <a:stretch>
          <a:fillRect/>
        </a:stretch>
      </xdr:blipFill>
      <xdr:spPr>
        <a:xfrm>
          <a:off x="238125" y="214345520"/>
          <a:ext cx="1771650" cy="1441450"/>
        </a:xfrm>
        <a:prstGeom prst="rect">
          <a:avLst/>
        </a:prstGeom>
        <a:noFill/>
        <a:ln w="9525">
          <a:noFill/>
        </a:ln>
      </xdr:spPr>
    </xdr:pic>
    <xdr:clientData/>
  </xdr:twoCellAnchor>
  <xdr:twoCellAnchor editAs="oneCell">
    <xdr:from>
      <xdr:col>0</xdr:col>
      <xdr:colOff>209550</xdr:colOff>
      <xdr:row>142</xdr:row>
      <xdr:rowOff>47625</xdr:rowOff>
    </xdr:from>
    <xdr:to>
      <xdr:col>0</xdr:col>
      <xdr:colOff>2068830</xdr:colOff>
      <xdr:row>142</xdr:row>
      <xdr:rowOff>1477010</xdr:rowOff>
    </xdr:to>
    <xdr:pic>
      <xdr:nvPicPr>
        <xdr:cNvPr id="344" name="图片 343">
          <a:extLst>
            <a:ext uri="{FF2B5EF4-FFF2-40B4-BE49-F238E27FC236}">
              <a16:creationId xmlns:a16="http://schemas.microsoft.com/office/drawing/2014/main" id="{00000000-0008-0000-8800-000058010000}"/>
            </a:ext>
          </a:extLst>
        </xdr:cNvPr>
        <xdr:cNvPicPr>
          <a:picLocks noChangeAspect="1"/>
        </xdr:cNvPicPr>
      </xdr:nvPicPr>
      <xdr:blipFill>
        <a:blip xmlns:r="http://schemas.openxmlformats.org/officeDocument/2006/relationships" r:embed="rId818"/>
        <a:stretch>
          <a:fillRect/>
        </a:stretch>
      </xdr:blipFill>
      <xdr:spPr>
        <a:xfrm>
          <a:off x="209550" y="212850095"/>
          <a:ext cx="1859280" cy="1429385"/>
        </a:xfrm>
        <a:prstGeom prst="rect">
          <a:avLst/>
        </a:prstGeom>
        <a:noFill/>
        <a:ln w="9525">
          <a:noFill/>
        </a:ln>
      </xdr:spPr>
    </xdr:pic>
    <xdr:clientData/>
  </xdr:twoCellAnchor>
  <xdr:twoCellAnchor editAs="oneCell">
    <xdr:from>
      <xdr:col>0</xdr:col>
      <xdr:colOff>342900</xdr:colOff>
      <xdr:row>144</xdr:row>
      <xdr:rowOff>38100</xdr:rowOff>
    </xdr:from>
    <xdr:to>
      <xdr:col>0</xdr:col>
      <xdr:colOff>1933575</xdr:colOff>
      <xdr:row>144</xdr:row>
      <xdr:rowOff>1462405</xdr:rowOff>
    </xdr:to>
    <xdr:pic>
      <xdr:nvPicPr>
        <xdr:cNvPr id="367" name="图片 366">
          <a:extLst>
            <a:ext uri="{FF2B5EF4-FFF2-40B4-BE49-F238E27FC236}">
              <a16:creationId xmlns:a16="http://schemas.microsoft.com/office/drawing/2014/main" id="{00000000-0008-0000-8800-00006F010000}"/>
            </a:ext>
          </a:extLst>
        </xdr:cNvPr>
        <xdr:cNvPicPr>
          <a:picLocks noChangeAspect="1"/>
        </xdr:cNvPicPr>
      </xdr:nvPicPr>
      <xdr:blipFill>
        <a:blip xmlns:r="http://schemas.openxmlformats.org/officeDocument/2006/relationships" r:embed="rId819"/>
        <a:stretch>
          <a:fillRect/>
        </a:stretch>
      </xdr:blipFill>
      <xdr:spPr>
        <a:xfrm>
          <a:off x="342900" y="215888570"/>
          <a:ext cx="1590675" cy="1424305"/>
        </a:xfrm>
        <a:prstGeom prst="rect">
          <a:avLst/>
        </a:prstGeom>
        <a:noFill/>
        <a:ln w="9525">
          <a:noFill/>
        </a:ln>
      </xdr:spPr>
    </xdr:pic>
    <xdr:clientData/>
  </xdr:twoCellAnchor>
  <xdr:twoCellAnchor editAs="oneCell">
    <xdr:from>
      <xdr:col>0</xdr:col>
      <xdr:colOff>257175</xdr:colOff>
      <xdr:row>146</xdr:row>
      <xdr:rowOff>38100</xdr:rowOff>
    </xdr:from>
    <xdr:to>
      <xdr:col>0</xdr:col>
      <xdr:colOff>1981835</xdr:colOff>
      <xdr:row>146</xdr:row>
      <xdr:rowOff>1487170</xdr:rowOff>
    </xdr:to>
    <xdr:pic>
      <xdr:nvPicPr>
        <xdr:cNvPr id="368" name="图片 367">
          <a:extLst>
            <a:ext uri="{FF2B5EF4-FFF2-40B4-BE49-F238E27FC236}">
              <a16:creationId xmlns:a16="http://schemas.microsoft.com/office/drawing/2014/main" id="{00000000-0008-0000-8800-000070010000}"/>
            </a:ext>
          </a:extLst>
        </xdr:cNvPr>
        <xdr:cNvPicPr>
          <a:picLocks noChangeAspect="1"/>
        </xdr:cNvPicPr>
      </xdr:nvPicPr>
      <xdr:blipFill>
        <a:blip xmlns:r="http://schemas.openxmlformats.org/officeDocument/2006/relationships" r:embed="rId820"/>
        <a:stretch>
          <a:fillRect/>
        </a:stretch>
      </xdr:blipFill>
      <xdr:spPr>
        <a:xfrm>
          <a:off x="257175" y="218936570"/>
          <a:ext cx="1724660" cy="1449070"/>
        </a:xfrm>
        <a:prstGeom prst="rect">
          <a:avLst/>
        </a:prstGeom>
        <a:noFill/>
        <a:ln w="9525">
          <a:noFill/>
        </a:ln>
      </xdr:spPr>
    </xdr:pic>
    <xdr:clientData/>
  </xdr:twoCellAnchor>
  <xdr:twoCellAnchor editAs="oneCell">
    <xdr:from>
      <xdr:col>0</xdr:col>
      <xdr:colOff>276225</xdr:colOff>
      <xdr:row>145</xdr:row>
      <xdr:rowOff>28575</xdr:rowOff>
    </xdr:from>
    <xdr:to>
      <xdr:col>0</xdr:col>
      <xdr:colOff>2005965</xdr:colOff>
      <xdr:row>145</xdr:row>
      <xdr:rowOff>1495425</xdr:rowOff>
    </xdr:to>
    <xdr:pic>
      <xdr:nvPicPr>
        <xdr:cNvPr id="369" name="图片 368">
          <a:extLst>
            <a:ext uri="{FF2B5EF4-FFF2-40B4-BE49-F238E27FC236}">
              <a16:creationId xmlns:a16="http://schemas.microsoft.com/office/drawing/2014/main" id="{00000000-0008-0000-8800-000071010000}"/>
            </a:ext>
          </a:extLst>
        </xdr:cNvPr>
        <xdr:cNvPicPr>
          <a:picLocks noChangeAspect="1"/>
        </xdr:cNvPicPr>
      </xdr:nvPicPr>
      <xdr:blipFill>
        <a:blip xmlns:r="http://schemas.openxmlformats.org/officeDocument/2006/relationships" r:embed="rId821"/>
        <a:stretch>
          <a:fillRect/>
        </a:stretch>
      </xdr:blipFill>
      <xdr:spPr>
        <a:xfrm>
          <a:off x="276225" y="217403045"/>
          <a:ext cx="1729740" cy="1466850"/>
        </a:xfrm>
        <a:prstGeom prst="rect">
          <a:avLst/>
        </a:prstGeom>
        <a:noFill/>
        <a:ln w="9525">
          <a:noFill/>
        </a:ln>
      </xdr:spPr>
    </xdr:pic>
    <xdr:clientData/>
  </xdr:twoCellAnchor>
  <xdr:twoCellAnchor editAs="oneCell">
    <xdr:from>
      <xdr:col>0</xdr:col>
      <xdr:colOff>266065</xdr:colOff>
      <xdr:row>147</xdr:row>
      <xdr:rowOff>44450</xdr:rowOff>
    </xdr:from>
    <xdr:to>
      <xdr:col>0</xdr:col>
      <xdr:colOff>1915160</xdr:colOff>
      <xdr:row>147</xdr:row>
      <xdr:rowOff>1468755</xdr:rowOff>
    </xdr:to>
    <xdr:pic>
      <xdr:nvPicPr>
        <xdr:cNvPr id="370" name="图片 369">
          <a:extLst>
            <a:ext uri="{FF2B5EF4-FFF2-40B4-BE49-F238E27FC236}">
              <a16:creationId xmlns:a16="http://schemas.microsoft.com/office/drawing/2014/main" id="{00000000-0008-0000-8800-000072010000}"/>
            </a:ext>
          </a:extLst>
        </xdr:cNvPr>
        <xdr:cNvPicPr>
          <a:picLocks noChangeAspect="1"/>
        </xdr:cNvPicPr>
      </xdr:nvPicPr>
      <xdr:blipFill>
        <a:blip xmlns:r="http://schemas.openxmlformats.org/officeDocument/2006/relationships" r:embed="rId822"/>
        <a:stretch>
          <a:fillRect/>
        </a:stretch>
      </xdr:blipFill>
      <xdr:spPr>
        <a:xfrm>
          <a:off x="266065" y="220466920"/>
          <a:ext cx="1649095" cy="1424305"/>
        </a:xfrm>
        <a:prstGeom prst="rect">
          <a:avLst/>
        </a:prstGeom>
        <a:noFill/>
        <a:ln w="9525">
          <a:noFill/>
        </a:ln>
      </xdr:spPr>
    </xdr:pic>
    <xdr:clientData/>
  </xdr:twoCellAnchor>
  <xdr:twoCellAnchor editAs="oneCell">
    <xdr:from>
      <xdr:col>0</xdr:col>
      <xdr:colOff>314325</xdr:colOff>
      <xdr:row>155</xdr:row>
      <xdr:rowOff>66675</xdr:rowOff>
    </xdr:from>
    <xdr:to>
      <xdr:col>0</xdr:col>
      <xdr:colOff>1924685</xdr:colOff>
      <xdr:row>155</xdr:row>
      <xdr:rowOff>1490980</xdr:rowOff>
    </xdr:to>
    <xdr:pic>
      <xdr:nvPicPr>
        <xdr:cNvPr id="371" name="图片 370">
          <a:extLst>
            <a:ext uri="{FF2B5EF4-FFF2-40B4-BE49-F238E27FC236}">
              <a16:creationId xmlns:a16="http://schemas.microsoft.com/office/drawing/2014/main" id="{00000000-0008-0000-8800-000073010000}"/>
            </a:ext>
          </a:extLst>
        </xdr:cNvPr>
        <xdr:cNvPicPr>
          <a:picLocks noChangeAspect="1"/>
        </xdr:cNvPicPr>
      </xdr:nvPicPr>
      <xdr:blipFill>
        <a:blip xmlns:r="http://schemas.openxmlformats.org/officeDocument/2006/relationships" r:embed="rId823"/>
        <a:stretch>
          <a:fillRect/>
        </a:stretch>
      </xdr:blipFill>
      <xdr:spPr>
        <a:xfrm>
          <a:off x="314325" y="232681145"/>
          <a:ext cx="1610360" cy="1424305"/>
        </a:xfrm>
        <a:prstGeom prst="rect">
          <a:avLst/>
        </a:prstGeom>
        <a:noFill/>
        <a:ln w="9525">
          <a:noFill/>
        </a:ln>
      </xdr:spPr>
    </xdr:pic>
    <xdr:clientData/>
  </xdr:twoCellAnchor>
  <xdr:twoCellAnchor editAs="oneCell">
    <xdr:from>
      <xdr:col>0</xdr:col>
      <xdr:colOff>209550</xdr:colOff>
      <xdr:row>153</xdr:row>
      <xdr:rowOff>85725</xdr:rowOff>
    </xdr:from>
    <xdr:to>
      <xdr:col>0</xdr:col>
      <xdr:colOff>1858010</xdr:colOff>
      <xdr:row>153</xdr:row>
      <xdr:rowOff>1491615</xdr:rowOff>
    </xdr:to>
    <xdr:pic>
      <xdr:nvPicPr>
        <xdr:cNvPr id="372" name="图片 371">
          <a:extLst>
            <a:ext uri="{FF2B5EF4-FFF2-40B4-BE49-F238E27FC236}">
              <a16:creationId xmlns:a16="http://schemas.microsoft.com/office/drawing/2014/main" id="{00000000-0008-0000-8800-000074010000}"/>
            </a:ext>
          </a:extLst>
        </xdr:cNvPr>
        <xdr:cNvPicPr>
          <a:picLocks noChangeAspect="1"/>
        </xdr:cNvPicPr>
      </xdr:nvPicPr>
      <xdr:blipFill>
        <a:blip xmlns:r="http://schemas.openxmlformats.org/officeDocument/2006/relationships" r:embed="rId824"/>
        <a:stretch>
          <a:fillRect/>
        </a:stretch>
      </xdr:blipFill>
      <xdr:spPr>
        <a:xfrm>
          <a:off x="209550" y="229652195"/>
          <a:ext cx="1648460" cy="1405890"/>
        </a:xfrm>
        <a:prstGeom prst="rect">
          <a:avLst/>
        </a:prstGeom>
        <a:noFill/>
        <a:ln w="9525">
          <a:noFill/>
        </a:ln>
      </xdr:spPr>
    </xdr:pic>
    <xdr:clientData/>
  </xdr:twoCellAnchor>
  <xdr:twoCellAnchor editAs="oneCell">
    <xdr:from>
      <xdr:col>0</xdr:col>
      <xdr:colOff>276225</xdr:colOff>
      <xdr:row>154</xdr:row>
      <xdr:rowOff>47625</xdr:rowOff>
    </xdr:from>
    <xdr:to>
      <xdr:col>0</xdr:col>
      <xdr:colOff>1972310</xdr:colOff>
      <xdr:row>154</xdr:row>
      <xdr:rowOff>1499235</xdr:rowOff>
    </xdr:to>
    <xdr:pic>
      <xdr:nvPicPr>
        <xdr:cNvPr id="373" name="图片 372">
          <a:extLst>
            <a:ext uri="{FF2B5EF4-FFF2-40B4-BE49-F238E27FC236}">
              <a16:creationId xmlns:a16="http://schemas.microsoft.com/office/drawing/2014/main" id="{00000000-0008-0000-8800-000075010000}"/>
            </a:ext>
          </a:extLst>
        </xdr:cNvPr>
        <xdr:cNvPicPr>
          <a:picLocks noChangeAspect="1"/>
        </xdr:cNvPicPr>
      </xdr:nvPicPr>
      <xdr:blipFill>
        <a:blip xmlns:r="http://schemas.openxmlformats.org/officeDocument/2006/relationships" r:embed="rId825"/>
        <a:stretch>
          <a:fillRect/>
        </a:stretch>
      </xdr:blipFill>
      <xdr:spPr>
        <a:xfrm>
          <a:off x="276225" y="231138095"/>
          <a:ext cx="1696085" cy="1451610"/>
        </a:xfrm>
        <a:prstGeom prst="rect">
          <a:avLst/>
        </a:prstGeom>
        <a:noFill/>
        <a:ln w="9525">
          <a:noFill/>
        </a:ln>
      </xdr:spPr>
    </xdr:pic>
    <xdr:clientData/>
  </xdr:twoCellAnchor>
  <xdr:twoCellAnchor editAs="oneCell">
    <xdr:from>
      <xdr:col>0</xdr:col>
      <xdr:colOff>295275</xdr:colOff>
      <xdr:row>152</xdr:row>
      <xdr:rowOff>40640</xdr:rowOff>
    </xdr:from>
    <xdr:to>
      <xdr:col>0</xdr:col>
      <xdr:colOff>1979295</xdr:colOff>
      <xdr:row>152</xdr:row>
      <xdr:rowOff>1463040</xdr:rowOff>
    </xdr:to>
    <xdr:pic>
      <xdr:nvPicPr>
        <xdr:cNvPr id="374" name="图片 373">
          <a:extLst>
            <a:ext uri="{FF2B5EF4-FFF2-40B4-BE49-F238E27FC236}">
              <a16:creationId xmlns:a16="http://schemas.microsoft.com/office/drawing/2014/main" id="{00000000-0008-0000-8800-000076010000}"/>
            </a:ext>
          </a:extLst>
        </xdr:cNvPr>
        <xdr:cNvPicPr>
          <a:picLocks noChangeAspect="1"/>
        </xdr:cNvPicPr>
      </xdr:nvPicPr>
      <xdr:blipFill>
        <a:blip xmlns:r="http://schemas.openxmlformats.org/officeDocument/2006/relationships" r:embed="rId826"/>
        <a:stretch>
          <a:fillRect/>
        </a:stretch>
      </xdr:blipFill>
      <xdr:spPr>
        <a:xfrm>
          <a:off x="295275" y="228083110"/>
          <a:ext cx="1684020" cy="1422400"/>
        </a:xfrm>
        <a:prstGeom prst="rect">
          <a:avLst/>
        </a:prstGeom>
        <a:noFill/>
        <a:ln w="9525">
          <a:noFill/>
        </a:ln>
      </xdr:spPr>
    </xdr:pic>
    <xdr:clientData/>
  </xdr:twoCellAnchor>
  <xdr:twoCellAnchor editAs="oneCell">
    <xdr:from>
      <xdr:col>0</xdr:col>
      <xdr:colOff>180975</xdr:colOff>
      <xdr:row>151</xdr:row>
      <xdr:rowOff>47625</xdr:rowOff>
    </xdr:from>
    <xdr:to>
      <xdr:col>0</xdr:col>
      <xdr:colOff>2067560</xdr:colOff>
      <xdr:row>151</xdr:row>
      <xdr:rowOff>1459865</xdr:rowOff>
    </xdr:to>
    <xdr:pic>
      <xdr:nvPicPr>
        <xdr:cNvPr id="379" name="图片 378">
          <a:extLst>
            <a:ext uri="{FF2B5EF4-FFF2-40B4-BE49-F238E27FC236}">
              <a16:creationId xmlns:a16="http://schemas.microsoft.com/office/drawing/2014/main" id="{00000000-0008-0000-8800-00007B010000}"/>
            </a:ext>
          </a:extLst>
        </xdr:cNvPr>
        <xdr:cNvPicPr>
          <a:picLocks noChangeAspect="1"/>
        </xdr:cNvPicPr>
      </xdr:nvPicPr>
      <xdr:blipFill>
        <a:blip xmlns:r="http://schemas.openxmlformats.org/officeDocument/2006/relationships" r:embed="rId827"/>
        <a:stretch>
          <a:fillRect/>
        </a:stretch>
      </xdr:blipFill>
      <xdr:spPr>
        <a:xfrm>
          <a:off x="180975" y="226566095"/>
          <a:ext cx="1886585" cy="1412240"/>
        </a:xfrm>
        <a:prstGeom prst="rect">
          <a:avLst/>
        </a:prstGeom>
        <a:noFill/>
        <a:ln w="9525">
          <a:noFill/>
        </a:ln>
      </xdr:spPr>
    </xdr:pic>
    <xdr:clientData/>
  </xdr:twoCellAnchor>
  <xdr:twoCellAnchor editAs="oneCell">
    <xdr:from>
      <xdr:col>0</xdr:col>
      <xdr:colOff>209550</xdr:colOff>
      <xdr:row>150</xdr:row>
      <xdr:rowOff>47625</xdr:rowOff>
    </xdr:from>
    <xdr:to>
      <xdr:col>0</xdr:col>
      <xdr:colOff>2067560</xdr:colOff>
      <xdr:row>150</xdr:row>
      <xdr:rowOff>1452245</xdr:rowOff>
    </xdr:to>
    <xdr:pic>
      <xdr:nvPicPr>
        <xdr:cNvPr id="380" name="图片 379">
          <a:extLst>
            <a:ext uri="{FF2B5EF4-FFF2-40B4-BE49-F238E27FC236}">
              <a16:creationId xmlns:a16="http://schemas.microsoft.com/office/drawing/2014/main" id="{00000000-0008-0000-8800-00007C010000}"/>
            </a:ext>
          </a:extLst>
        </xdr:cNvPr>
        <xdr:cNvPicPr>
          <a:picLocks noChangeAspect="1"/>
        </xdr:cNvPicPr>
      </xdr:nvPicPr>
      <xdr:blipFill>
        <a:blip xmlns:r="http://schemas.openxmlformats.org/officeDocument/2006/relationships" r:embed="rId828"/>
        <a:stretch>
          <a:fillRect/>
        </a:stretch>
      </xdr:blipFill>
      <xdr:spPr>
        <a:xfrm>
          <a:off x="209550" y="225042095"/>
          <a:ext cx="1858010" cy="1404620"/>
        </a:xfrm>
        <a:prstGeom prst="rect">
          <a:avLst/>
        </a:prstGeom>
        <a:noFill/>
        <a:ln w="9525">
          <a:noFill/>
        </a:ln>
      </xdr:spPr>
    </xdr:pic>
    <xdr:clientData/>
  </xdr:twoCellAnchor>
  <xdr:twoCellAnchor editAs="oneCell">
    <xdr:from>
      <xdr:col>0</xdr:col>
      <xdr:colOff>209550</xdr:colOff>
      <xdr:row>149</xdr:row>
      <xdr:rowOff>28575</xdr:rowOff>
    </xdr:from>
    <xdr:to>
      <xdr:col>0</xdr:col>
      <xdr:colOff>2066925</xdr:colOff>
      <xdr:row>149</xdr:row>
      <xdr:rowOff>1464945</xdr:rowOff>
    </xdr:to>
    <xdr:pic>
      <xdr:nvPicPr>
        <xdr:cNvPr id="381" name="图片 380">
          <a:extLst>
            <a:ext uri="{FF2B5EF4-FFF2-40B4-BE49-F238E27FC236}">
              <a16:creationId xmlns:a16="http://schemas.microsoft.com/office/drawing/2014/main" id="{00000000-0008-0000-8800-00007D010000}"/>
            </a:ext>
          </a:extLst>
        </xdr:cNvPr>
        <xdr:cNvPicPr>
          <a:picLocks noChangeAspect="1"/>
        </xdr:cNvPicPr>
      </xdr:nvPicPr>
      <xdr:blipFill>
        <a:blip xmlns:r="http://schemas.openxmlformats.org/officeDocument/2006/relationships" r:embed="rId829"/>
        <a:stretch>
          <a:fillRect/>
        </a:stretch>
      </xdr:blipFill>
      <xdr:spPr>
        <a:xfrm>
          <a:off x="209550" y="223499045"/>
          <a:ext cx="1857375" cy="1436370"/>
        </a:xfrm>
        <a:prstGeom prst="rect">
          <a:avLst/>
        </a:prstGeom>
        <a:noFill/>
        <a:ln w="9525">
          <a:noFill/>
        </a:ln>
      </xdr:spPr>
    </xdr:pic>
    <xdr:clientData/>
  </xdr:twoCellAnchor>
  <xdr:twoCellAnchor editAs="oneCell">
    <xdr:from>
      <xdr:col>0</xdr:col>
      <xdr:colOff>95250</xdr:colOff>
      <xdr:row>148</xdr:row>
      <xdr:rowOff>38100</xdr:rowOff>
    </xdr:from>
    <xdr:to>
      <xdr:col>0</xdr:col>
      <xdr:colOff>2096135</xdr:colOff>
      <xdr:row>148</xdr:row>
      <xdr:rowOff>1476375</xdr:rowOff>
    </xdr:to>
    <xdr:pic>
      <xdr:nvPicPr>
        <xdr:cNvPr id="382" name="图片 381">
          <a:extLst>
            <a:ext uri="{FF2B5EF4-FFF2-40B4-BE49-F238E27FC236}">
              <a16:creationId xmlns:a16="http://schemas.microsoft.com/office/drawing/2014/main" id="{00000000-0008-0000-8800-00007E010000}"/>
            </a:ext>
          </a:extLst>
        </xdr:cNvPr>
        <xdr:cNvPicPr>
          <a:picLocks noChangeAspect="1"/>
        </xdr:cNvPicPr>
      </xdr:nvPicPr>
      <xdr:blipFill>
        <a:blip xmlns:r="http://schemas.openxmlformats.org/officeDocument/2006/relationships" r:embed="rId830"/>
        <a:stretch>
          <a:fillRect/>
        </a:stretch>
      </xdr:blipFill>
      <xdr:spPr>
        <a:xfrm>
          <a:off x="95250" y="221984570"/>
          <a:ext cx="2000885" cy="1438275"/>
        </a:xfrm>
        <a:prstGeom prst="rect">
          <a:avLst/>
        </a:prstGeom>
        <a:noFill/>
        <a:ln w="9525">
          <a:noFill/>
        </a:ln>
      </xdr:spPr>
    </xdr:pic>
    <xdr:clientData/>
  </xdr:twoCellAnchor>
  <xdr:twoCellAnchor editAs="oneCell">
    <xdr:from>
      <xdr:col>0</xdr:col>
      <xdr:colOff>342900</xdr:colOff>
      <xdr:row>36</xdr:row>
      <xdr:rowOff>28575</xdr:rowOff>
    </xdr:from>
    <xdr:to>
      <xdr:col>0</xdr:col>
      <xdr:colOff>1814195</xdr:colOff>
      <xdr:row>36</xdr:row>
      <xdr:rowOff>1515110</xdr:rowOff>
    </xdr:to>
    <xdr:pic>
      <xdr:nvPicPr>
        <xdr:cNvPr id="389" name="图片 388">
          <a:extLst>
            <a:ext uri="{FF2B5EF4-FFF2-40B4-BE49-F238E27FC236}">
              <a16:creationId xmlns:a16="http://schemas.microsoft.com/office/drawing/2014/main" id="{00000000-0008-0000-8800-000085010000}"/>
            </a:ext>
          </a:extLst>
        </xdr:cNvPr>
        <xdr:cNvPicPr>
          <a:picLocks noChangeAspect="1"/>
        </xdr:cNvPicPr>
      </xdr:nvPicPr>
      <xdr:blipFill>
        <a:blip xmlns:r="http://schemas.openxmlformats.org/officeDocument/2006/relationships" r:embed="rId831"/>
        <a:stretch>
          <a:fillRect/>
        </a:stretch>
      </xdr:blipFill>
      <xdr:spPr>
        <a:xfrm>
          <a:off x="342900" y="50537745"/>
          <a:ext cx="1471295" cy="1486535"/>
        </a:xfrm>
        <a:prstGeom prst="rect">
          <a:avLst/>
        </a:prstGeom>
        <a:noFill/>
        <a:ln w="9525">
          <a:noFill/>
        </a:ln>
      </xdr:spPr>
    </xdr:pic>
    <xdr:clientData/>
  </xdr:twoCellAnchor>
  <xdr:twoCellAnchor editAs="oneCell">
    <xdr:from>
      <xdr:col>0</xdr:col>
      <xdr:colOff>352425</xdr:colOff>
      <xdr:row>32</xdr:row>
      <xdr:rowOff>38100</xdr:rowOff>
    </xdr:from>
    <xdr:to>
      <xdr:col>0</xdr:col>
      <xdr:colOff>1800225</xdr:colOff>
      <xdr:row>32</xdr:row>
      <xdr:rowOff>1524635</xdr:rowOff>
    </xdr:to>
    <xdr:pic>
      <xdr:nvPicPr>
        <xdr:cNvPr id="390" name="图片 389">
          <a:extLst>
            <a:ext uri="{FF2B5EF4-FFF2-40B4-BE49-F238E27FC236}">
              <a16:creationId xmlns:a16="http://schemas.microsoft.com/office/drawing/2014/main" id="{00000000-0008-0000-8800-000086010000}"/>
            </a:ext>
          </a:extLst>
        </xdr:cNvPr>
        <xdr:cNvPicPr>
          <a:picLocks noChangeAspect="1"/>
        </xdr:cNvPicPr>
      </xdr:nvPicPr>
      <xdr:blipFill>
        <a:blip xmlns:r="http://schemas.openxmlformats.org/officeDocument/2006/relationships" r:embed="rId832"/>
        <a:stretch>
          <a:fillRect/>
        </a:stretch>
      </xdr:blipFill>
      <xdr:spPr>
        <a:xfrm>
          <a:off x="352425" y="44298870"/>
          <a:ext cx="1447800" cy="1486535"/>
        </a:xfrm>
        <a:prstGeom prst="rect">
          <a:avLst/>
        </a:prstGeom>
        <a:noFill/>
        <a:ln w="9525">
          <a:noFill/>
        </a:ln>
      </xdr:spPr>
    </xdr:pic>
    <xdr:clientData/>
  </xdr:twoCellAnchor>
  <xdr:twoCellAnchor editAs="oneCell">
    <xdr:from>
      <xdr:col>0</xdr:col>
      <xdr:colOff>428625</xdr:colOff>
      <xdr:row>33</xdr:row>
      <xdr:rowOff>47625</xdr:rowOff>
    </xdr:from>
    <xdr:to>
      <xdr:col>0</xdr:col>
      <xdr:colOff>1877060</xdr:colOff>
      <xdr:row>33</xdr:row>
      <xdr:rowOff>1493520</xdr:rowOff>
    </xdr:to>
    <xdr:pic>
      <xdr:nvPicPr>
        <xdr:cNvPr id="391" name="图片 390">
          <a:extLst>
            <a:ext uri="{FF2B5EF4-FFF2-40B4-BE49-F238E27FC236}">
              <a16:creationId xmlns:a16="http://schemas.microsoft.com/office/drawing/2014/main" id="{00000000-0008-0000-8800-000087010000}"/>
            </a:ext>
          </a:extLst>
        </xdr:cNvPr>
        <xdr:cNvPicPr>
          <a:picLocks noChangeAspect="1"/>
        </xdr:cNvPicPr>
      </xdr:nvPicPr>
      <xdr:blipFill>
        <a:blip xmlns:r="http://schemas.openxmlformats.org/officeDocument/2006/relationships" r:embed="rId833"/>
        <a:stretch>
          <a:fillRect/>
        </a:stretch>
      </xdr:blipFill>
      <xdr:spPr>
        <a:xfrm>
          <a:off x="428625" y="45870495"/>
          <a:ext cx="1448435" cy="1445895"/>
        </a:xfrm>
        <a:prstGeom prst="rect">
          <a:avLst/>
        </a:prstGeom>
        <a:noFill/>
        <a:ln w="9525">
          <a:noFill/>
        </a:ln>
      </xdr:spPr>
    </xdr:pic>
    <xdr:clientData/>
  </xdr:twoCellAnchor>
  <xdr:twoCellAnchor editAs="oneCell">
    <xdr:from>
      <xdr:col>0</xdr:col>
      <xdr:colOff>466725</xdr:colOff>
      <xdr:row>35</xdr:row>
      <xdr:rowOff>28575</xdr:rowOff>
    </xdr:from>
    <xdr:to>
      <xdr:col>0</xdr:col>
      <xdr:colOff>1887855</xdr:colOff>
      <xdr:row>35</xdr:row>
      <xdr:rowOff>1495425</xdr:rowOff>
    </xdr:to>
    <xdr:pic>
      <xdr:nvPicPr>
        <xdr:cNvPr id="393" name="图片 392">
          <a:extLst>
            <a:ext uri="{FF2B5EF4-FFF2-40B4-BE49-F238E27FC236}">
              <a16:creationId xmlns:a16="http://schemas.microsoft.com/office/drawing/2014/main" id="{00000000-0008-0000-8800-000089010000}"/>
            </a:ext>
          </a:extLst>
        </xdr:cNvPr>
        <xdr:cNvPicPr>
          <a:picLocks noChangeAspect="1"/>
        </xdr:cNvPicPr>
      </xdr:nvPicPr>
      <xdr:blipFill>
        <a:blip xmlns:r="http://schemas.openxmlformats.org/officeDocument/2006/relationships" r:embed="rId834"/>
        <a:stretch>
          <a:fillRect/>
        </a:stretch>
      </xdr:blipFill>
      <xdr:spPr>
        <a:xfrm>
          <a:off x="466725" y="48975645"/>
          <a:ext cx="1421130" cy="1466850"/>
        </a:xfrm>
        <a:prstGeom prst="rect">
          <a:avLst/>
        </a:prstGeom>
        <a:noFill/>
        <a:ln w="9525">
          <a:noFill/>
        </a:ln>
      </xdr:spPr>
    </xdr:pic>
    <xdr:clientData/>
  </xdr:twoCellAnchor>
  <xdr:twoCellAnchor editAs="oneCell">
    <xdr:from>
      <xdr:col>0</xdr:col>
      <xdr:colOff>381000</xdr:colOff>
      <xdr:row>34</xdr:row>
      <xdr:rowOff>57150</xdr:rowOff>
    </xdr:from>
    <xdr:to>
      <xdr:col>0</xdr:col>
      <xdr:colOff>1809750</xdr:colOff>
      <xdr:row>34</xdr:row>
      <xdr:rowOff>1495425</xdr:rowOff>
    </xdr:to>
    <xdr:pic>
      <xdr:nvPicPr>
        <xdr:cNvPr id="394" name="图片 393">
          <a:extLst>
            <a:ext uri="{FF2B5EF4-FFF2-40B4-BE49-F238E27FC236}">
              <a16:creationId xmlns:a16="http://schemas.microsoft.com/office/drawing/2014/main" id="{00000000-0008-0000-8800-00008A010000}"/>
            </a:ext>
          </a:extLst>
        </xdr:cNvPr>
        <xdr:cNvPicPr>
          <a:picLocks noChangeAspect="1"/>
        </xdr:cNvPicPr>
      </xdr:nvPicPr>
      <xdr:blipFill>
        <a:blip xmlns:r="http://schemas.openxmlformats.org/officeDocument/2006/relationships" r:embed="rId835"/>
        <a:stretch>
          <a:fillRect/>
        </a:stretch>
      </xdr:blipFill>
      <xdr:spPr>
        <a:xfrm>
          <a:off x="381000" y="47442120"/>
          <a:ext cx="1428750" cy="1438275"/>
        </a:xfrm>
        <a:prstGeom prst="rect">
          <a:avLst/>
        </a:prstGeom>
        <a:noFill/>
        <a:ln w="9525">
          <a:noFill/>
        </a:ln>
      </xdr:spPr>
    </xdr:pic>
    <xdr:clientData/>
  </xdr:twoCellAnchor>
  <xdr:twoCellAnchor editAs="oneCell">
    <xdr:from>
      <xdr:col>0</xdr:col>
      <xdr:colOff>323850</xdr:colOff>
      <xdr:row>229</xdr:row>
      <xdr:rowOff>57150</xdr:rowOff>
    </xdr:from>
    <xdr:to>
      <xdr:col>0</xdr:col>
      <xdr:colOff>1915160</xdr:colOff>
      <xdr:row>229</xdr:row>
      <xdr:rowOff>1519555</xdr:rowOff>
    </xdr:to>
    <xdr:pic>
      <xdr:nvPicPr>
        <xdr:cNvPr id="395" name="图片 394">
          <a:extLst>
            <a:ext uri="{FF2B5EF4-FFF2-40B4-BE49-F238E27FC236}">
              <a16:creationId xmlns:a16="http://schemas.microsoft.com/office/drawing/2014/main" id="{00000000-0008-0000-8800-00008B010000}"/>
            </a:ext>
          </a:extLst>
        </xdr:cNvPr>
        <xdr:cNvPicPr>
          <a:picLocks noChangeAspect="1"/>
        </xdr:cNvPicPr>
      </xdr:nvPicPr>
      <xdr:blipFill>
        <a:blip xmlns:r="http://schemas.openxmlformats.org/officeDocument/2006/relationships" r:embed="rId836"/>
        <a:stretch>
          <a:fillRect/>
        </a:stretch>
      </xdr:blipFill>
      <xdr:spPr>
        <a:xfrm>
          <a:off x="323850" y="343682320"/>
          <a:ext cx="1591310" cy="1462405"/>
        </a:xfrm>
        <a:prstGeom prst="rect">
          <a:avLst/>
        </a:prstGeom>
        <a:noFill/>
        <a:ln w="9525">
          <a:noFill/>
        </a:ln>
      </xdr:spPr>
    </xdr:pic>
    <xdr:clientData/>
  </xdr:twoCellAnchor>
  <xdr:twoCellAnchor editAs="oneCell">
    <xdr:from>
      <xdr:col>0</xdr:col>
      <xdr:colOff>333375</xdr:colOff>
      <xdr:row>230</xdr:row>
      <xdr:rowOff>88900</xdr:rowOff>
    </xdr:from>
    <xdr:to>
      <xdr:col>0</xdr:col>
      <xdr:colOff>1821180</xdr:colOff>
      <xdr:row>230</xdr:row>
      <xdr:rowOff>1536700</xdr:rowOff>
    </xdr:to>
    <xdr:pic>
      <xdr:nvPicPr>
        <xdr:cNvPr id="396" name="图片 395">
          <a:extLst>
            <a:ext uri="{FF2B5EF4-FFF2-40B4-BE49-F238E27FC236}">
              <a16:creationId xmlns:a16="http://schemas.microsoft.com/office/drawing/2014/main" id="{00000000-0008-0000-8800-00008C010000}"/>
            </a:ext>
          </a:extLst>
        </xdr:cNvPr>
        <xdr:cNvPicPr>
          <a:picLocks noChangeAspect="1"/>
        </xdr:cNvPicPr>
      </xdr:nvPicPr>
      <xdr:blipFill>
        <a:blip xmlns:r="http://schemas.openxmlformats.org/officeDocument/2006/relationships" r:embed="rId837"/>
        <a:stretch>
          <a:fillRect/>
        </a:stretch>
      </xdr:blipFill>
      <xdr:spPr>
        <a:xfrm>
          <a:off x="333375" y="345276170"/>
          <a:ext cx="1487805" cy="1447800"/>
        </a:xfrm>
        <a:prstGeom prst="rect">
          <a:avLst/>
        </a:prstGeom>
        <a:noFill/>
        <a:ln w="9525">
          <a:noFill/>
        </a:ln>
      </xdr:spPr>
    </xdr:pic>
    <xdr:clientData/>
  </xdr:twoCellAnchor>
  <xdr:twoCellAnchor editAs="oneCell">
    <xdr:from>
      <xdr:col>0</xdr:col>
      <xdr:colOff>295275</xdr:colOff>
      <xdr:row>231</xdr:row>
      <xdr:rowOff>67310</xdr:rowOff>
    </xdr:from>
    <xdr:to>
      <xdr:col>0</xdr:col>
      <xdr:colOff>1898650</xdr:colOff>
      <xdr:row>231</xdr:row>
      <xdr:rowOff>1518285</xdr:rowOff>
    </xdr:to>
    <xdr:pic>
      <xdr:nvPicPr>
        <xdr:cNvPr id="397" name="图片 396">
          <a:extLst>
            <a:ext uri="{FF2B5EF4-FFF2-40B4-BE49-F238E27FC236}">
              <a16:creationId xmlns:a16="http://schemas.microsoft.com/office/drawing/2014/main" id="{00000000-0008-0000-8800-00008D010000}"/>
            </a:ext>
          </a:extLst>
        </xdr:cNvPr>
        <xdr:cNvPicPr>
          <a:picLocks noChangeAspect="1"/>
        </xdr:cNvPicPr>
      </xdr:nvPicPr>
      <xdr:blipFill>
        <a:blip xmlns:r="http://schemas.openxmlformats.org/officeDocument/2006/relationships" r:embed="rId838"/>
        <a:stretch>
          <a:fillRect/>
        </a:stretch>
      </xdr:blipFill>
      <xdr:spPr>
        <a:xfrm>
          <a:off x="295275" y="346816680"/>
          <a:ext cx="1603375" cy="1450975"/>
        </a:xfrm>
        <a:prstGeom prst="rect">
          <a:avLst/>
        </a:prstGeom>
        <a:noFill/>
        <a:ln w="9525">
          <a:noFill/>
        </a:ln>
      </xdr:spPr>
    </xdr:pic>
    <xdr:clientData/>
  </xdr:twoCellAnchor>
  <xdr:twoCellAnchor editAs="oneCell">
    <xdr:from>
      <xdr:col>0</xdr:col>
      <xdr:colOff>409575</xdr:colOff>
      <xdr:row>232</xdr:row>
      <xdr:rowOff>66675</xdr:rowOff>
    </xdr:from>
    <xdr:to>
      <xdr:col>0</xdr:col>
      <xdr:colOff>1946275</xdr:colOff>
      <xdr:row>232</xdr:row>
      <xdr:rowOff>1494790</xdr:rowOff>
    </xdr:to>
    <xdr:pic>
      <xdr:nvPicPr>
        <xdr:cNvPr id="398" name="图片 397">
          <a:extLst>
            <a:ext uri="{FF2B5EF4-FFF2-40B4-BE49-F238E27FC236}">
              <a16:creationId xmlns:a16="http://schemas.microsoft.com/office/drawing/2014/main" id="{00000000-0008-0000-8800-00008E010000}"/>
            </a:ext>
          </a:extLst>
        </xdr:cNvPr>
        <xdr:cNvPicPr>
          <a:picLocks noChangeAspect="1"/>
        </xdr:cNvPicPr>
      </xdr:nvPicPr>
      <xdr:blipFill>
        <a:blip xmlns:r="http://schemas.openxmlformats.org/officeDocument/2006/relationships" r:embed="rId839"/>
        <a:stretch>
          <a:fillRect/>
        </a:stretch>
      </xdr:blipFill>
      <xdr:spPr>
        <a:xfrm>
          <a:off x="409575" y="348378145"/>
          <a:ext cx="1536700" cy="1428115"/>
        </a:xfrm>
        <a:prstGeom prst="rect">
          <a:avLst/>
        </a:prstGeom>
        <a:noFill/>
        <a:ln w="9525">
          <a:noFill/>
        </a:ln>
      </xdr:spPr>
    </xdr:pic>
    <xdr:clientData/>
  </xdr:twoCellAnchor>
  <xdr:twoCellAnchor editAs="oneCell">
    <xdr:from>
      <xdr:col>0</xdr:col>
      <xdr:colOff>352425</xdr:colOff>
      <xdr:row>233</xdr:row>
      <xdr:rowOff>46990</xdr:rowOff>
    </xdr:from>
    <xdr:to>
      <xdr:col>0</xdr:col>
      <xdr:colOff>1727835</xdr:colOff>
      <xdr:row>233</xdr:row>
      <xdr:rowOff>1496060</xdr:rowOff>
    </xdr:to>
    <xdr:pic>
      <xdr:nvPicPr>
        <xdr:cNvPr id="399" name="图片 398">
          <a:extLst>
            <a:ext uri="{FF2B5EF4-FFF2-40B4-BE49-F238E27FC236}">
              <a16:creationId xmlns:a16="http://schemas.microsoft.com/office/drawing/2014/main" id="{00000000-0008-0000-8800-00008F010000}"/>
            </a:ext>
          </a:extLst>
        </xdr:cNvPr>
        <xdr:cNvPicPr>
          <a:picLocks noChangeAspect="1"/>
        </xdr:cNvPicPr>
      </xdr:nvPicPr>
      <xdr:blipFill>
        <a:blip xmlns:r="http://schemas.openxmlformats.org/officeDocument/2006/relationships" r:embed="rId840"/>
        <a:stretch>
          <a:fillRect/>
        </a:stretch>
      </xdr:blipFill>
      <xdr:spPr>
        <a:xfrm>
          <a:off x="352425" y="349920560"/>
          <a:ext cx="1375410" cy="1449070"/>
        </a:xfrm>
        <a:prstGeom prst="rect">
          <a:avLst/>
        </a:prstGeom>
        <a:noFill/>
        <a:ln w="9525">
          <a:noFill/>
        </a:ln>
      </xdr:spPr>
    </xdr:pic>
    <xdr:clientData/>
  </xdr:twoCellAnchor>
  <xdr:twoCellAnchor editAs="oneCell">
    <xdr:from>
      <xdr:col>0</xdr:col>
      <xdr:colOff>381000</xdr:colOff>
      <xdr:row>234</xdr:row>
      <xdr:rowOff>47625</xdr:rowOff>
    </xdr:from>
    <xdr:to>
      <xdr:col>0</xdr:col>
      <xdr:colOff>1980565</xdr:colOff>
      <xdr:row>234</xdr:row>
      <xdr:rowOff>1476375</xdr:rowOff>
    </xdr:to>
    <xdr:pic>
      <xdr:nvPicPr>
        <xdr:cNvPr id="409" name="图片 408">
          <a:extLst>
            <a:ext uri="{FF2B5EF4-FFF2-40B4-BE49-F238E27FC236}">
              <a16:creationId xmlns:a16="http://schemas.microsoft.com/office/drawing/2014/main" id="{00000000-0008-0000-8800-000099010000}"/>
            </a:ext>
          </a:extLst>
        </xdr:cNvPr>
        <xdr:cNvPicPr>
          <a:picLocks noChangeAspect="1"/>
        </xdr:cNvPicPr>
      </xdr:nvPicPr>
      <xdr:blipFill>
        <a:blip xmlns:r="http://schemas.openxmlformats.org/officeDocument/2006/relationships" r:embed="rId841"/>
        <a:stretch>
          <a:fillRect/>
        </a:stretch>
      </xdr:blipFill>
      <xdr:spPr>
        <a:xfrm>
          <a:off x="381000" y="351483295"/>
          <a:ext cx="1599565" cy="1428750"/>
        </a:xfrm>
        <a:prstGeom prst="rect">
          <a:avLst/>
        </a:prstGeom>
        <a:noFill/>
        <a:ln w="9525">
          <a:noFill/>
        </a:ln>
      </xdr:spPr>
    </xdr:pic>
    <xdr:clientData/>
  </xdr:twoCellAnchor>
  <xdr:twoCellAnchor editAs="oneCell">
    <xdr:from>
      <xdr:col>0</xdr:col>
      <xdr:colOff>285750</xdr:colOff>
      <xdr:row>236</xdr:row>
      <xdr:rowOff>66675</xdr:rowOff>
    </xdr:from>
    <xdr:to>
      <xdr:col>0</xdr:col>
      <xdr:colOff>1830070</xdr:colOff>
      <xdr:row>236</xdr:row>
      <xdr:rowOff>1495425</xdr:rowOff>
    </xdr:to>
    <xdr:pic>
      <xdr:nvPicPr>
        <xdr:cNvPr id="410" name="图片 409">
          <a:extLst>
            <a:ext uri="{FF2B5EF4-FFF2-40B4-BE49-F238E27FC236}">
              <a16:creationId xmlns:a16="http://schemas.microsoft.com/office/drawing/2014/main" id="{00000000-0008-0000-8800-00009A010000}"/>
            </a:ext>
          </a:extLst>
        </xdr:cNvPr>
        <xdr:cNvPicPr>
          <a:picLocks noChangeAspect="1"/>
        </xdr:cNvPicPr>
      </xdr:nvPicPr>
      <xdr:blipFill>
        <a:blip xmlns:r="http://schemas.openxmlformats.org/officeDocument/2006/relationships" r:embed="rId842"/>
        <a:stretch>
          <a:fillRect/>
        </a:stretch>
      </xdr:blipFill>
      <xdr:spPr>
        <a:xfrm>
          <a:off x="285750" y="354626545"/>
          <a:ext cx="1544320" cy="1428750"/>
        </a:xfrm>
        <a:prstGeom prst="rect">
          <a:avLst/>
        </a:prstGeom>
        <a:noFill/>
        <a:ln w="9525">
          <a:noFill/>
        </a:ln>
      </xdr:spPr>
    </xdr:pic>
    <xdr:clientData/>
  </xdr:twoCellAnchor>
  <xdr:twoCellAnchor editAs="oneCell">
    <xdr:from>
      <xdr:col>0</xdr:col>
      <xdr:colOff>457200</xdr:colOff>
      <xdr:row>235</xdr:row>
      <xdr:rowOff>85725</xdr:rowOff>
    </xdr:from>
    <xdr:to>
      <xdr:col>0</xdr:col>
      <xdr:colOff>1981835</xdr:colOff>
      <xdr:row>235</xdr:row>
      <xdr:rowOff>1514475</xdr:rowOff>
    </xdr:to>
    <xdr:pic>
      <xdr:nvPicPr>
        <xdr:cNvPr id="411" name="图片 410">
          <a:extLst>
            <a:ext uri="{FF2B5EF4-FFF2-40B4-BE49-F238E27FC236}">
              <a16:creationId xmlns:a16="http://schemas.microsoft.com/office/drawing/2014/main" id="{00000000-0008-0000-8800-00009B010000}"/>
            </a:ext>
          </a:extLst>
        </xdr:cNvPr>
        <xdr:cNvPicPr>
          <a:picLocks noChangeAspect="1"/>
        </xdr:cNvPicPr>
      </xdr:nvPicPr>
      <xdr:blipFill>
        <a:blip xmlns:r="http://schemas.openxmlformats.org/officeDocument/2006/relationships" r:embed="rId843"/>
        <a:stretch>
          <a:fillRect/>
        </a:stretch>
      </xdr:blipFill>
      <xdr:spPr>
        <a:xfrm>
          <a:off x="457200" y="353083495"/>
          <a:ext cx="1524635" cy="1428750"/>
        </a:xfrm>
        <a:prstGeom prst="rect">
          <a:avLst/>
        </a:prstGeom>
        <a:noFill/>
        <a:ln w="9525">
          <a:noFill/>
        </a:ln>
      </xdr:spPr>
    </xdr:pic>
    <xdr:clientData/>
  </xdr:twoCellAnchor>
  <xdr:twoCellAnchor editAs="oneCell">
    <xdr:from>
      <xdr:col>0</xdr:col>
      <xdr:colOff>304800</xdr:colOff>
      <xdr:row>237</xdr:row>
      <xdr:rowOff>57150</xdr:rowOff>
    </xdr:from>
    <xdr:to>
      <xdr:col>0</xdr:col>
      <xdr:colOff>1981200</xdr:colOff>
      <xdr:row>237</xdr:row>
      <xdr:rowOff>1547495</xdr:rowOff>
    </xdr:to>
    <xdr:pic>
      <xdr:nvPicPr>
        <xdr:cNvPr id="412" name="图片 411">
          <a:extLst>
            <a:ext uri="{FF2B5EF4-FFF2-40B4-BE49-F238E27FC236}">
              <a16:creationId xmlns:a16="http://schemas.microsoft.com/office/drawing/2014/main" id="{00000000-0008-0000-8800-00009C010000}"/>
            </a:ext>
          </a:extLst>
        </xdr:cNvPr>
        <xdr:cNvPicPr>
          <a:picLocks noChangeAspect="1"/>
        </xdr:cNvPicPr>
      </xdr:nvPicPr>
      <xdr:blipFill>
        <a:blip xmlns:r="http://schemas.openxmlformats.org/officeDocument/2006/relationships" r:embed="rId844"/>
        <a:stretch>
          <a:fillRect/>
        </a:stretch>
      </xdr:blipFill>
      <xdr:spPr>
        <a:xfrm>
          <a:off x="304800" y="356179120"/>
          <a:ext cx="1676400" cy="1490345"/>
        </a:xfrm>
        <a:prstGeom prst="rect">
          <a:avLst/>
        </a:prstGeom>
        <a:noFill/>
        <a:ln w="9525">
          <a:noFill/>
        </a:ln>
      </xdr:spPr>
    </xdr:pic>
    <xdr:clientData/>
  </xdr:twoCellAnchor>
  <xdr:twoCellAnchor editAs="oneCell">
    <xdr:from>
      <xdr:col>0</xdr:col>
      <xdr:colOff>381000</xdr:colOff>
      <xdr:row>239</xdr:row>
      <xdr:rowOff>66675</xdr:rowOff>
    </xdr:from>
    <xdr:to>
      <xdr:col>0</xdr:col>
      <xdr:colOff>1972310</xdr:colOff>
      <xdr:row>239</xdr:row>
      <xdr:rowOff>1530350</xdr:rowOff>
    </xdr:to>
    <xdr:pic>
      <xdr:nvPicPr>
        <xdr:cNvPr id="413" name="图片 412">
          <a:extLst>
            <a:ext uri="{FF2B5EF4-FFF2-40B4-BE49-F238E27FC236}">
              <a16:creationId xmlns:a16="http://schemas.microsoft.com/office/drawing/2014/main" id="{00000000-0008-0000-8800-00009D010000}"/>
            </a:ext>
          </a:extLst>
        </xdr:cNvPr>
        <xdr:cNvPicPr>
          <a:picLocks noChangeAspect="1"/>
        </xdr:cNvPicPr>
      </xdr:nvPicPr>
      <xdr:blipFill>
        <a:blip xmlns:r="http://schemas.openxmlformats.org/officeDocument/2006/relationships" r:embed="rId845"/>
        <a:stretch>
          <a:fillRect/>
        </a:stretch>
      </xdr:blipFill>
      <xdr:spPr>
        <a:xfrm>
          <a:off x="381000" y="359312845"/>
          <a:ext cx="1591310" cy="1463675"/>
        </a:xfrm>
        <a:prstGeom prst="rect">
          <a:avLst/>
        </a:prstGeom>
        <a:noFill/>
        <a:ln w="9525">
          <a:noFill/>
        </a:ln>
      </xdr:spPr>
    </xdr:pic>
    <xdr:clientData/>
  </xdr:twoCellAnchor>
  <xdr:twoCellAnchor editAs="oneCell">
    <xdr:from>
      <xdr:col>0</xdr:col>
      <xdr:colOff>314325</xdr:colOff>
      <xdr:row>238</xdr:row>
      <xdr:rowOff>76200</xdr:rowOff>
    </xdr:from>
    <xdr:to>
      <xdr:col>0</xdr:col>
      <xdr:colOff>1988185</xdr:colOff>
      <xdr:row>238</xdr:row>
      <xdr:rowOff>1524635</xdr:rowOff>
    </xdr:to>
    <xdr:pic>
      <xdr:nvPicPr>
        <xdr:cNvPr id="414" name="图片 413">
          <a:extLst>
            <a:ext uri="{FF2B5EF4-FFF2-40B4-BE49-F238E27FC236}">
              <a16:creationId xmlns:a16="http://schemas.microsoft.com/office/drawing/2014/main" id="{00000000-0008-0000-8800-00009E010000}"/>
            </a:ext>
          </a:extLst>
        </xdr:cNvPr>
        <xdr:cNvPicPr>
          <a:picLocks noChangeAspect="1"/>
        </xdr:cNvPicPr>
      </xdr:nvPicPr>
      <xdr:blipFill>
        <a:blip xmlns:r="http://schemas.openxmlformats.org/officeDocument/2006/relationships" r:embed="rId846"/>
        <a:stretch>
          <a:fillRect/>
        </a:stretch>
      </xdr:blipFill>
      <xdr:spPr>
        <a:xfrm>
          <a:off x="314325" y="357760270"/>
          <a:ext cx="1673860" cy="1448435"/>
        </a:xfrm>
        <a:prstGeom prst="rect">
          <a:avLst/>
        </a:prstGeom>
        <a:noFill/>
        <a:ln w="9525">
          <a:noFill/>
        </a:ln>
      </xdr:spPr>
    </xdr:pic>
    <xdr:clientData/>
  </xdr:twoCellAnchor>
  <xdr:twoCellAnchor editAs="oneCell">
    <xdr:from>
      <xdr:col>0</xdr:col>
      <xdr:colOff>265430</xdr:colOff>
      <xdr:row>240</xdr:row>
      <xdr:rowOff>28575</xdr:rowOff>
    </xdr:from>
    <xdr:to>
      <xdr:col>0</xdr:col>
      <xdr:colOff>2067560</xdr:colOff>
      <xdr:row>240</xdr:row>
      <xdr:rowOff>1524000</xdr:rowOff>
    </xdr:to>
    <xdr:pic>
      <xdr:nvPicPr>
        <xdr:cNvPr id="415" name="图片 414">
          <a:extLst>
            <a:ext uri="{FF2B5EF4-FFF2-40B4-BE49-F238E27FC236}">
              <a16:creationId xmlns:a16="http://schemas.microsoft.com/office/drawing/2014/main" id="{00000000-0008-0000-8800-00009F010000}"/>
            </a:ext>
          </a:extLst>
        </xdr:cNvPr>
        <xdr:cNvPicPr>
          <a:picLocks noChangeAspect="1"/>
        </xdr:cNvPicPr>
      </xdr:nvPicPr>
      <xdr:blipFill>
        <a:blip xmlns:r="http://schemas.openxmlformats.org/officeDocument/2006/relationships" r:embed="rId847"/>
        <a:stretch>
          <a:fillRect/>
        </a:stretch>
      </xdr:blipFill>
      <xdr:spPr>
        <a:xfrm>
          <a:off x="265430" y="360836845"/>
          <a:ext cx="1802130" cy="1495425"/>
        </a:xfrm>
        <a:prstGeom prst="rect">
          <a:avLst/>
        </a:prstGeom>
        <a:noFill/>
        <a:ln w="9525">
          <a:noFill/>
        </a:ln>
      </xdr:spPr>
    </xdr:pic>
    <xdr:clientData/>
  </xdr:twoCellAnchor>
  <xdr:twoCellAnchor editAs="oneCell">
    <xdr:from>
      <xdr:col>0</xdr:col>
      <xdr:colOff>207645</xdr:colOff>
      <xdr:row>242</xdr:row>
      <xdr:rowOff>45085</xdr:rowOff>
    </xdr:from>
    <xdr:to>
      <xdr:col>0</xdr:col>
      <xdr:colOff>1849755</xdr:colOff>
      <xdr:row>242</xdr:row>
      <xdr:rowOff>1489710</xdr:rowOff>
    </xdr:to>
    <xdr:pic>
      <xdr:nvPicPr>
        <xdr:cNvPr id="436" name="图片 435">
          <a:extLst>
            <a:ext uri="{FF2B5EF4-FFF2-40B4-BE49-F238E27FC236}">
              <a16:creationId xmlns:a16="http://schemas.microsoft.com/office/drawing/2014/main" id="{00000000-0008-0000-8800-0000B4010000}"/>
            </a:ext>
          </a:extLst>
        </xdr:cNvPr>
        <xdr:cNvPicPr>
          <a:picLocks noChangeAspect="1"/>
        </xdr:cNvPicPr>
      </xdr:nvPicPr>
      <xdr:blipFill>
        <a:blip xmlns:r="http://schemas.openxmlformats.org/officeDocument/2006/relationships" r:embed="rId848"/>
        <a:stretch>
          <a:fillRect/>
        </a:stretch>
      </xdr:blipFill>
      <xdr:spPr>
        <a:xfrm>
          <a:off x="207645" y="363926755"/>
          <a:ext cx="1642110" cy="1444625"/>
        </a:xfrm>
        <a:prstGeom prst="rect">
          <a:avLst/>
        </a:prstGeom>
        <a:noFill/>
        <a:ln w="9525">
          <a:noFill/>
        </a:ln>
      </xdr:spPr>
    </xdr:pic>
    <xdr:clientData/>
  </xdr:twoCellAnchor>
  <xdr:twoCellAnchor editAs="oneCell">
    <xdr:from>
      <xdr:col>0</xdr:col>
      <xdr:colOff>212090</xdr:colOff>
      <xdr:row>243</xdr:row>
      <xdr:rowOff>56515</xdr:rowOff>
    </xdr:from>
    <xdr:to>
      <xdr:col>0</xdr:col>
      <xdr:colOff>1922145</xdr:colOff>
      <xdr:row>243</xdr:row>
      <xdr:rowOff>1463675</xdr:rowOff>
    </xdr:to>
    <xdr:pic>
      <xdr:nvPicPr>
        <xdr:cNvPr id="437" name="图片 436">
          <a:extLst>
            <a:ext uri="{FF2B5EF4-FFF2-40B4-BE49-F238E27FC236}">
              <a16:creationId xmlns:a16="http://schemas.microsoft.com/office/drawing/2014/main" id="{00000000-0008-0000-8800-0000B5010000}"/>
            </a:ext>
          </a:extLst>
        </xdr:cNvPr>
        <xdr:cNvPicPr>
          <a:picLocks noChangeAspect="1"/>
        </xdr:cNvPicPr>
      </xdr:nvPicPr>
      <xdr:blipFill>
        <a:blip xmlns:r="http://schemas.openxmlformats.org/officeDocument/2006/relationships" r:embed="rId849"/>
        <a:stretch>
          <a:fillRect/>
        </a:stretch>
      </xdr:blipFill>
      <xdr:spPr>
        <a:xfrm>
          <a:off x="212090" y="365449485"/>
          <a:ext cx="1710055" cy="1407160"/>
        </a:xfrm>
        <a:prstGeom prst="rect">
          <a:avLst/>
        </a:prstGeom>
        <a:noFill/>
        <a:ln w="9525">
          <a:noFill/>
        </a:ln>
      </xdr:spPr>
    </xdr:pic>
    <xdr:clientData/>
  </xdr:twoCellAnchor>
  <xdr:twoCellAnchor editAs="oneCell">
    <xdr:from>
      <xdr:col>0</xdr:col>
      <xdr:colOff>200025</xdr:colOff>
      <xdr:row>241</xdr:row>
      <xdr:rowOff>54610</xdr:rowOff>
    </xdr:from>
    <xdr:to>
      <xdr:col>0</xdr:col>
      <xdr:colOff>1885950</xdr:colOff>
      <xdr:row>241</xdr:row>
      <xdr:rowOff>1443990</xdr:rowOff>
    </xdr:to>
    <xdr:pic>
      <xdr:nvPicPr>
        <xdr:cNvPr id="447" name="图片 446">
          <a:extLst>
            <a:ext uri="{FF2B5EF4-FFF2-40B4-BE49-F238E27FC236}">
              <a16:creationId xmlns:a16="http://schemas.microsoft.com/office/drawing/2014/main" id="{00000000-0008-0000-8800-0000BF010000}"/>
            </a:ext>
          </a:extLst>
        </xdr:cNvPr>
        <xdr:cNvPicPr>
          <a:picLocks noChangeAspect="1"/>
        </xdr:cNvPicPr>
      </xdr:nvPicPr>
      <xdr:blipFill>
        <a:blip xmlns:r="http://schemas.openxmlformats.org/officeDocument/2006/relationships" r:embed="rId850"/>
        <a:stretch>
          <a:fillRect/>
        </a:stretch>
      </xdr:blipFill>
      <xdr:spPr>
        <a:xfrm>
          <a:off x="200025" y="362424980"/>
          <a:ext cx="1685925" cy="1389380"/>
        </a:xfrm>
        <a:prstGeom prst="rect">
          <a:avLst/>
        </a:prstGeom>
        <a:noFill/>
        <a:ln w="9525">
          <a:noFill/>
        </a:ln>
      </xdr:spPr>
    </xdr:pic>
    <xdr:clientData/>
  </xdr:twoCellAnchor>
  <xdr:twoCellAnchor editAs="oneCell">
    <xdr:from>
      <xdr:col>0</xdr:col>
      <xdr:colOff>352425</xdr:colOff>
      <xdr:row>262</xdr:row>
      <xdr:rowOff>34925</xdr:rowOff>
    </xdr:from>
    <xdr:to>
      <xdr:col>0</xdr:col>
      <xdr:colOff>1952625</xdr:colOff>
      <xdr:row>262</xdr:row>
      <xdr:rowOff>1417955</xdr:rowOff>
    </xdr:to>
    <xdr:pic>
      <xdr:nvPicPr>
        <xdr:cNvPr id="448" name="图片 447">
          <a:extLst>
            <a:ext uri="{FF2B5EF4-FFF2-40B4-BE49-F238E27FC236}">
              <a16:creationId xmlns:a16="http://schemas.microsoft.com/office/drawing/2014/main" id="{00000000-0008-0000-8800-0000C0010000}"/>
            </a:ext>
          </a:extLst>
        </xdr:cNvPr>
        <xdr:cNvPicPr>
          <a:picLocks noChangeAspect="1"/>
        </xdr:cNvPicPr>
      </xdr:nvPicPr>
      <xdr:blipFill>
        <a:blip xmlns:r="http://schemas.openxmlformats.org/officeDocument/2006/relationships" r:embed="rId851"/>
        <a:stretch>
          <a:fillRect/>
        </a:stretch>
      </xdr:blipFill>
      <xdr:spPr>
        <a:xfrm>
          <a:off x="352425" y="397190595"/>
          <a:ext cx="1600200" cy="1383030"/>
        </a:xfrm>
        <a:prstGeom prst="rect">
          <a:avLst/>
        </a:prstGeom>
        <a:noFill/>
        <a:ln w="9525">
          <a:noFill/>
        </a:ln>
      </xdr:spPr>
    </xdr:pic>
    <xdr:clientData/>
  </xdr:twoCellAnchor>
  <xdr:twoCellAnchor editAs="oneCell">
    <xdr:from>
      <xdr:col>0</xdr:col>
      <xdr:colOff>362585</xdr:colOff>
      <xdr:row>263</xdr:row>
      <xdr:rowOff>63500</xdr:rowOff>
    </xdr:from>
    <xdr:to>
      <xdr:col>0</xdr:col>
      <xdr:colOff>1962785</xdr:colOff>
      <xdr:row>263</xdr:row>
      <xdr:rowOff>1446530</xdr:rowOff>
    </xdr:to>
    <xdr:pic>
      <xdr:nvPicPr>
        <xdr:cNvPr id="449" name="图片 448">
          <a:extLst>
            <a:ext uri="{FF2B5EF4-FFF2-40B4-BE49-F238E27FC236}">
              <a16:creationId xmlns:a16="http://schemas.microsoft.com/office/drawing/2014/main" id="{00000000-0008-0000-8800-0000C1010000}"/>
            </a:ext>
          </a:extLst>
        </xdr:cNvPr>
        <xdr:cNvPicPr>
          <a:picLocks noChangeAspect="1"/>
        </xdr:cNvPicPr>
      </xdr:nvPicPr>
      <xdr:blipFill>
        <a:blip xmlns:r="http://schemas.openxmlformats.org/officeDocument/2006/relationships" r:embed="rId851"/>
        <a:stretch>
          <a:fillRect/>
        </a:stretch>
      </xdr:blipFill>
      <xdr:spPr>
        <a:xfrm>
          <a:off x="362585" y="398730470"/>
          <a:ext cx="1600200" cy="1383030"/>
        </a:xfrm>
        <a:prstGeom prst="rect">
          <a:avLst/>
        </a:prstGeom>
        <a:noFill/>
        <a:ln w="9525">
          <a:noFill/>
        </a:ln>
      </xdr:spPr>
    </xdr:pic>
    <xdr:clientData/>
  </xdr:twoCellAnchor>
  <xdr:twoCellAnchor editAs="oneCell">
    <xdr:from>
      <xdr:col>0</xdr:col>
      <xdr:colOff>276225</xdr:colOff>
      <xdr:row>264</xdr:row>
      <xdr:rowOff>82550</xdr:rowOff>
    </xdr:from>
    <xdr:to>
      <xdr:col>0</xdr:col>
      <xdr:colOff>1943735</xdr:colOff>
      <xdr:row>264</xdr:row>
      <xdr:rowOff>1540510</xdr:rowOff>
    </xdr:to>
    <xdr:pic>
      <xdr:nvPicPr>
        <xdr:cNvPr id="450" name="图片 449">
          <a:extLst>
            <a:ext uri="{FF2B5EF4-FFF2-40B4-BE49-F238E27FC236}">
              <a16:creationId xmlns:a16="http://schemas.microsoft.com/office/drawing/2014/main" id="{00000000-0008-0000-8800-0000C2010000}"/>
            </a:ext>
          </a:extLst>
        </xdr:cNvPr>
        <xdr:cNvPicPr>
          <a:picLocks noChangeAspect="1"/>
        </xdr:cNvPicPr>
      </xdr:nvPicPr>
      <xdr:blipFill>
        <a:blip xmlns:r="http://schemas.openxmlformats.org/officeDocument/2006/relationships" r:embed="rId852"/>
        <a:stretch>
          <a:fillRect/>
        </a:stretch>
      </xdr:blipFill>
      <xdr:spPr>
        <a:xfrm>
          <a:off x="276225" y="400260820"/>
          <a:ext cx="1667510" cy="1457960"/>
        </a:xfrm>
        <a:prstGeom prst="rect">
          <a:avLst/>
        </a:prstGeom>
        <a:noFill/>
        <a:ln w="9525">
          <a:noFill/>
        </a:ln>
      </xdr:spPr>
    </xdr:pic>
    <xdr:clientData/>
  </xdr:twoCellAnchor>
  <xdr:twoCellAnchor editAs="oneCell">
    <xdr:from>
      <xdr:col>0</xdr:col>
      <xdr:colOff>257175</xdr:colOff>
      <xdr:row>265</xdr:row>
      <xdr:rowOff>35560</xdr:rowOff>
    </xdr:from>
    <xdr:to>
      <xdr:col>0</xdr:col>
      <xdr:colOff>1953260</xdr:colOff>
      <xdr:row>265</xdr:row>
      <xdr:rowOff>1493520</xdr:rowOff>
    </xdr:to>
    <xdr:pic>
      <xdr:nvPicPr>
        <xdr:cNvPr id="451" name="图片 450">
          <a:extLst>
            <a:ext uri="{FF2B5EF4-FFF2-40B4-BE49-F238E27FC236}">
              <a16:creationId xmlns:a16="http://schemas.microsoft.com/office/drawing/2014/main" id="{00000000-0008-0000-8800-0000C3010000}"/>
            </a:ext>
          </a:extLst>
        </xdr:cNvPr>
        <xdr:cNvPicPr>
          <a:picLocks noChangeAspect="1"/>
        </xdr:cNvPicPr>
      </xdr:nvPicPr>
      <xdr:blipFill>
        <a:blip xmlns:r="http://schemas.openxmlformats.org/officeDocument/2006/relationships" r:embed="rId853"/>
        <a:stretch>
          <a:fillRect/>
        </a:stretch>
      </xdr:blipFill>
      <xdr:spPr>
        <a:xfrm>
          <a:off x="257175" y="401775930"/>
          <a:ext cx="1696085" cy="1457960"/>
        </a:xfrm>
        <a:prstGeom prst="rect">
          <a:avLst/>
        </a:prstGeom>
        <a:noFill/>
        <a:ln w="9525">
          <a:noFill/>
        </a:ln>
      </xdr:spPr>
    </xdr:pic>
    <xdr:clientData/>
  </xdr:twoCellAnchor>
  <xdr:twoCellAnchor editAs="oneCell">
    <xdr:from>
      <xdr:col>0</xdr:col>
      <xdr:colOff>390525</xdr:colOff>
      <xdr:row>266</xdr:row>
      <xdr:rowOff>66675</xdr:rowOff>
    </xdr:from>
    <xdr:to>
      <xdr:col>0</xdr:col>
      <xdr:colOff>1962785</xdr:colOff>
      <xdr:row>266</xdr:row>
      <xdr:rowOff>1491615</xdr:rowOff>
    </xdr:to>
    <xdr:pic>
      <xdr:nvPicPr>
        <xdr:cNvPr id="452" name="图片 451">
          <a:extLst>
            <a:ext uri="{FF2B5EF4-FFF2-40B4-BE49-F238E27FC236}">
              <a16:creationId xmlns:a16="http://schemas.microsoft.com/office/drawing/2014/main" id="{00000000-0008-0000-8800-0000C4010000}"/>
            </a:ext>
          </a:extLst>
        </xdr:cNvPr>
        <xdr:cNvPicPr>
          <a:picLocks noChangeAspect="1"/>
        </xdr:cNvPicPr>
      </xdr:nvPicPr>
      <xdr:blipFill>
        <a:blip xmlns:r="http://schemas.openxmlformats.org/officeDocument/2006/relationships" r:embed="rId854"/>
        <a:stretch>
          <a:fillRect/>
        </a:stretch>
      </xdr:blipFill>
      <xdr:spPr>
        <a:xfrm>
          <a:off x="390525" y="403369145"/>
          <a:ext cx="1572260" cy="1424940"/>
        </a:xfrm>
        <a:prstGeom prst="rect">
          <a:avLst/>
        </a:prstGeom>
        <a:noFill/>
        <a:ln w="9525">
          <a:noFill/>
        </a:ln>
      </xdr:spPr>
    </xdr:pic>
    <xdr:clientData/>
  </xdr:twoCellAnchor>
  <xdr:twoCellAnchor editAs="oneCell">
    <xdr:from>
      <xdr:col>0</xdr:col>
      <xdr:colOff>390525</xdr:colOff>
      <xdr:row>267</xdr:row>
      <xdr:rowOff>66675</xdr:rowOff>
    </xdr:from>
    <xdr:to>
      <xdr:col>0</xdr:col>
      <xdr:colOff>1956435</xdr:colOff>
      <xdr:row>267</xdr:row>
      <xdr:rowOff>1467485</xdr:rowOff>
    </xdr:to>
    <xdr:pic>
      <xdr:nvPicPr>
        <xdr:cNvPr id="453" name="图片 452">
          <a:extLst>
            <a:ext uri="{FF2B5EF4-FFF2-40B4-BE49-F238E27FC236}">
              <a16:creationId xmlns:a16="http://schemas.microsoft.com/office/drawing/2014/main" id="{00000000-0008-0000-8800-0000C5010000}"/>
            </a:ext>
          </a:extLst>
        </xdr:cNvPr>
        <xdr:cNvPicPr>
          <a:picLocks noChangeAspect="1"/>
        </xdr:cNvPicPr>
      </xdr:nvPicPr>
      <xdr:blipFill>
        <a:blip xmlns:r="http://schemas.openxmlformats.org/officeDocument/2006/relationships" r:embed="rId855"/>
        <a:stretch>
          <a:fillRect/>
        </a:stretch>
      </xdr:blipFill>
      <xdr:spPr>
        <a:xfrm>
          <a:off x="390525" y="404931245"/>
          <a:ext cx="1565910" cy="1400810"/>
        </a:xfrm>
        <a:prstGeom prst="rect">
          <a:avLst/>
        </a:prstGeom>
        <a:noFill/>
        <a:ln w="9525">
          <a:noFill/>
        </a:ln>
      </xdr:spPr>
    </xdr:pic>
    <xdr:clientData/>
  </xdr:twoCellAnchor>
  <xdr:twoCellAnchor editAs="oneCell">
    <xdr:from>
      <xdr:col>0</xdr:col>
      <xdr:colOff>364490</xdr:colOff>
      <xdr:row>268</xdr:row>
      <xdr:rowOff>46990</xdr:rowOff>
    </xdr:from>
    <xdr:to>
      <xdr:col>0</xdr:col>
      <xdr:colOff>1932305</xdr:colOff>
      <xdr:row>268</xdr:row>
      <xdr:rowOff>1494790</xdr:rowOff>
    </xdr:to>
    <xdr:pic>
      <xdr:nvPicPr>
        <xdr:cNvPr id="454" name="图片 453">
          <a:extLst>
            <a:ext uri="{FF2B5EF4-FFF2-40B4-BE49-F238E27FC236}">
              <a16:creationId xmlns:a16="http://schemas.microsoft.com/office/drawing/2014/main" id="{00000000-0008-0000-8800-0000C6010000}"/>
            </a:ext>
          </a:extLst>
        </xdr:cNvPr>
        <xdr:cNvPicPr>
          <a:picLocks noChangeAspect="1"/>
        </xdr:cNvPicPr>
      </xdr:nvPicPr>
      <xdr:blipFill>
        <a:blip xmlns:r="http://schemas.openxmlformats.org/officeDocument/2006/relationships" r:embed="rId856"/>
        <a:stretch>
          <a:fillRect/>
        </a:stretch>
      </xdr:blipFill>
      <xdr:spPr>
        <a:xfrm>
          <a:off x="364490" y="406473660"/>
          <a:ext cx="1567815" cy="1447800"/>
        </a:xfrm>
        <a:prstGeom prst="rect">
          <a:avLst/>
        </a:prstGeom>
        <a:noFill/>
        <a:ln w="9525">
          <a:noFill/>
        </a:ln>
      </xdr:spPr>
    </xdr:pic>
    <xdr:clientData/>
  </xdr:twoCellAnchor>
  <xdr:twoCellAnchor editAs="oneCell">
    <xdr:from>
      <xdr:col>0</xdr:col>
      <xdr:colOff>238125</xdr:colOff>
      <xdr:row>269</xdr:row>
      <xdr:rowOff>85725</xdr:rowOff>
    </xdr:from>
    <xdr:to>
      <xdr:col>0</xdr:col>
      <xdr:colOff>1924685</xdr:colOff>
      <xdr:row>269</xdr:row>
      <xdr:rowOff>1529080</xdr:rowOff>
    </xdr:to>
    <xdr:pic>
      <xdr:nvPicPr>
        <xdr:cNvPr id="455" name="图片 454">
          <a:extLst>
            <a:ext uri="{FF2B5EF4-FFF2-40B4-BE49-F238E27FC236}">
              <a16:creationId xmlns:a16="http://schemas.microsoft.com/office/drawing/2014/main" id="{00000000-0008-0000-8800-0000C7010000}"/>
            </a:ext>
          </a:extLst>
        </xdr:cNvPr>
        <xdr:cNvPicPr>
          <a:picLocks noChangeAspect="1"/>
        </xdr:cNvPicPr>
      </xdr:nvPicPr>
      <xdr:blipFill>
        <a:blip xmlns:r="http://schemas.openxmlformats.org/officeDocument/2006/relationships" r:embed="rId857"/>
        <a:stretch>
          <a:fillRect/>
        </a:stretch>
      </xdr:blipFill>
      <xdr:spPr>
        <a:xfrm>
          <a:off x="238125" y="408074495"/>
          <a:ext cx="1686560" cy="1443355"/>
        </a:xfrm>
        <a:prstGeom prst="rect">
          <a:avLst/>
        </a:prstGeom>
        <a:noFill/>
        <a:ln w="9525">
          <a:noFill/>
        </a:ln>
      </xdr:spPr>
    </xdr:pic>
    <xdr:clientData/>
  </xdr:twoCellAnchor>
  <xdr:twoCellAnchor editAs="oneCell">
    <xdr:from>
      <xdr:col>0</xdr:col>
      <xdr:colOff>619125</xdr:colOff>
      <xdr:row>274</xdr:row>
      <xdr:rowOff>66675</xdr:rowOff>
    </xdr:from>
    <xdr:to>
      <xdr:col>0</xdr:col>
      <xdr:colOff>1726565</xdr:colOff>
      <xdr:row>274</xdr:row>
      <xdr:rowOff>1496060</xdr:rowOff>
    </xdr:to>
    <xdr:pic>
      <xdr:nvPicPr>
        <xdr:cNvPr id="456" name="图片 455">
          <a:extLst>
            <a:ext uri="{FF2B5EF4-FFF2-40B4-BE49-F238E27FC236}">
              <a16:creationId xmlns:a16="http://schemas.microsoft.com/office/drawing/2014/main" id="{00000000-0008-0000-8800-0000C8010000}"/>
            </a:ext>
          </a:extLst>
        </xdr:cNvPr>
        <xdr:cNvPicPr>
          <a:picLocks noChangeAspect="1"/>
        </xdr:cNvPicPr>
      </xdr:nvPicPr>
      <xdr:blipFill>
        <a:blip xmlns:r="http://schemas.openxmlformats.org/officeDocument/2006/relationships" r:embed="rId858"/>
        <a:stretch>
          <a:fillRect/>
        </a:stretch>
      </xdr:blipFill>
      <xdr:spPr>
        <a:xfrm>
          <a:off x="619125" y="413935545"/>
          <a:ext cx="1107440" cy="1429385"/>
        </a:xfrm>
        <a:prstGeom prst="rect">
          <a:avLst/>
        </a:prstGeom>
        <a:noFill/>
        <a:ln w="9525">
          <a:noFill/>
        </a:ln>
      </xdr:spPr>
    </xdr:pic>
    <xdr:clientData/>
  </xdr:twoCellAnchor>
  <xdr:twoCellAnchor editAs="oneCell">
    <xdr:from>
      <xdr:col>0</xdr:col>
      <xdr:colOff>419100</xdr:colOff>
      <xdr:row>275</xdr:row>
      <xdr:rowOff>85725</xdr:rowOff>
    </xdr:from>
    <xdr:to>
      <xdr:col>0</xdr:col>
      <xdr:colOff>1738630</xdr:colOff>
      <xdr:row>275</xdr:row>
      <xdr:rowOff>1476375</xdr:rowOff>
    </xdr:to>
    <xdr:pic>
      <xdr:nvPicPr>
        <xdr:cNvPr id="457" name="图片 456">
          <a:extLst>
            <a:ext uri="{FF2B5EF4-FFF2-40B4-BE49-F238E27FC236}">
              <a16:creationId xmlns:a16="http://schemas.microsoft.com/office/drawing/2014/main" id="{00000000-0008-0000-8800-0000C9010000}"/>
            </a:ext>
          </a:extLst>
        </xdr:cNvPr>
        <xdr:cNvPicPr>
          <a:picLocks noChangeAspect="1"/>
        </xdr:cNvPicPr>
      </xdr:nvPicPr>
      <xdr:blipFill>
        <a:blip xmlns:r="http://schemas.openxmlformats.org/officeDocument/2006/relationships" r:embed="rId859"/>
        <a:stretch>
          <a:fillRect/>
        </a:stretch>
      </xdr:blipFill>
      <xdr:spPr>
        <a:xfrm>
          <a:off x="419100" y="415516695"/>
          <a:ext cx="1319530" cy="1390650"/>
        </a:xfrm>
        <a:prstGeom prst="rect">
          <a:avLst/>
        </a:prstGeom>
        <a:noFill/>
        <a:ln w="9525">
          <a:noFill/>
        </a:ln>
      </xdr:spPr>
    </xdr:pic>
    <xdr:clientData/>
  </xdr:twoCellAnchor>
  <xdr:twoCellAnchor editAs="oneCell">
    <xdr:from>
      <xdr:col>0</xdr:col>
      <xdr:colOff>495300</xdr:colOff>
      <xdr:row>276</xdr:row>
      <xdr:rowOff>47625</xdr:rowOff>
    </xdr:from>
    <xdr:to>
      <xdr:col>0</xdr:col>
      <xdr:colOff>1762760</xdr:colOff>
      <xdr:row>276</xdr:row>
      <xdr:rowOff>1504950</xdr:rowOff>
    </xdr:to>
    <xdr:pic>
      <xdr:nvPicPr>
        <xdr:cNvPr id="458" name="图片 457">
          <a:extLst>
            <a:ext uri="{FF2B5EF4-FFF2-40B4-BE49-F238E27FC236}">
              <a16:creationId xmlns:a16="http://schemas.microsoft.com/office/drawing/2014/main" id="{00000000-0008-0000-8800-0000CA010000}"/>
            </a:ext>
          </a:extLst>
        </xdr:cNvPr>
        <xdr:cNvPicPr>
          <a:picLocks noChangeAspect="1"/>
        </xdr:cNvPicPr>
      </xdr:nvPicPr>
      <xdr:blipFill>
        <a:blip xmlns:r="http://schemas.openxmlformats.org/officeDocument/2006/relationships" r:embed="rId860"/>
        <a:stretch>
          <a:fillRect/>
        </a:stretch>
      </xdr:blipFill>
      <xdr:spPr>
        <a:xfrm>
          <a:off x="495300" y="417040695"/>
          <a:ext cx="1267460" cy="1457325"/>
        </a:xfrm>
        <a:prstGeom prst="rect">
          <a:avLst/>
        </a:prstGeom>
        <a:noFill/>
        <a:ln w="9525">
          <a:noFill/>
        </a:ln>
      </xdr:spPr>
    </xdr:pic>
    <xdr:clientData/>
  </xdr:twoCellAnchor>
  <xdr:twoCellAnchor editAs="oneCell">
    <xdr:from>
      <xdr:col>0</xdr:col>
      <xdr:colOff>342900</xdr:colOff>
      <xdr:row>277</xdr:row>
      <xdr:rowOff>38100</xdr:rowOff>
    </xdr:from>
    <xdr:to>
      <xdr:col>0</xdr:col>
      <xdr:colOff>1905000</xdr:colOff>
      <xdr:row>277</xdr:row>
      <xdr:rowOff>1508125</xdr:rowOff>
    </xdr:to>
    <xdr:pic>
      <xdr:nvPicPr>
        <xdr:cNvPr id="460" name="图片 459">
          <a:extLst>
            <a:ext uri="{FF2B5EF4-FFF2-40B4-BE49-F238E27FC236}">
              <a16:creationId xmlns:a16="http://schemas.microsoft.com/office/drawing/2014/main" id="{00000000-0008-0000-8800-0000CC010000}"/>
            </a:ext>
          </a:extLst>
        </xdr:cNvPr>
        <xdr:cNvPicPr>
          <a:picLocks noChangeAspect="1"/>
        </xdr:cNvPicPr>
      </xdr:nvPicPr>
      <xdr:blipFill>
        <a:blip xmlns:r="http://schemas.openxmlformats.org/officeDocument/2006/relationships" r:embed="rId861"/>
        <a:stretch>
          <a:fillRect/>
        </a:stretch>
      </xdr:blipFill>
      <xdr:spPr>
        <a:xfrm>
          <a:off x="342900" y="418593270"/>
          <a:ext cx="1562100" cy="1470025"/>
        </a:xfrm>
        <a:prstGeom prst="rect">
          <a:avLst/>
        </a:prstGeom>
        <a:noFill/>
        <a:ln w="9525">
          <a:noFill/>
        </a:ln>
      </xdr:spPr>
    </xdr:pic>
    <xdr:clientData/>
  </xdr:twoCellAnchor>
  <xdr:twoCellAnchor editAs="oneCell">
    <xdr:from>
      <xdr:col>0</xdr:col>
      <xdr:colOff>314325</xdr:colOff>
      <xdr:row>278</xdr:row>
      <xdr:rowOff>66675</xdr:rowOff>
    </xdr:from>
    <xdr:to>
      <xdr:col>0</xdr:col>
      <xdr:colOff>1905635</xdr:colOff>
      <xdr:row>278</xdr:row>
      <xdr:rowOff>1489710</xdr:rowOff>
    </xdr:to>
    <xdr:pic>
      <xdr:nvPicPr>
        <xdr:cNvPr id="461" name="图片 460">
          <a:extLst>
            <a:ext uri="{FF2B5EF4-FFF2-40B4-BE49-F238E27FC236}">
              <a16:creationId xmlns:a16="http://schemas.microsoft.com/office/drawing/2014/main" id="{00000000-0008-0000-8800-0000CD010000}"/>
            </a:ext>
          </a:extLst>
        </xdr:cNvPr>
        <xdr:cNvPicPr>
          <a:picLocks noChangeAspect="1"/>
        </xdr:cNvPicPr>
      </xdr:nvPicPr>
      <xdr:blipFill>
        <a:blip xmlns:r="http://schemas.openxmlformats.org/officeDocument/2006/relationships" r:embed="rId862"/>
        <a:stretch>
          <a:fillRect/>
        </a:stretch>
      </xdr:blipFill>
      <xdr:spPr>
        <a:xfrm>
          <a:off x="314325" y="420183945"/>
          <a:ext cx="1591310" cy="1423035"/>
        </a:xfrm>
        <a:prstGeom prst="rect">
          <a:avLst/>
        </a:prstGeom>
        <a:noFill/>
        <a:ln w="9525">
          <a:noFill/>
        </a:ln>
      </xdr:spPr>
    </xdr:pic>
    <xdr:clientData/>
  </xdr:twoCellAnchor>
  <xdr:twoCellAnchor editAs="oneCell">
    <xdr:from>
      <xdr:col>0</xdr:col>
      <xdr:colOff>304800</xdr:colOff>
      <xdr:row>279</xdr:row>
      <xdr:rowOff>76200</xdr:rowOff>
    </xdr:from>
    <xdr:to>
      <xdr:col>0</xdr:col>
      <xdr:colOff>1924685</xdr:colOff>
      <xdr:row>279</xdr:row>
      <xdr:rowOff>1497965</xdr:rowOff>
    </xdr:to>
    <xdr:pic>
      <xdr:nvPicPr>
        <xdr:cNvPr id="462" name="图片 461">
          <a:extLst>
            <a:ext uri="{FF2B5EF4-FFF2-40B4-BE49-F238E27FC236}">
              <a16:creationId xmlns:a16="http://schemas.microsoft.com/office/drawing/2014/main" id="{00000000-0008-0000-8800-0000CE010000}"/>
            </a:ext>
          </a:extLst>
        </xdr:cNvPr>
        <xdr:cNvPicPr>
          <a:picLocks noChangeAspect="1"/>
        </xdr:cNvPicPr>
      </xdr:nvPicPr>
      <xdr:blipFill>
        <a:blip xmlns:r="http://schemas.openxmlformats.org/officeDocument/2006/relationships" r:embed="rId863"/>
        <a:stretch>
          <a:fillRect/>
        </a:stretch>
      </xdr:blipFill>
      <xdr:spPr>
        <a:xfrm>
          <a:off x="304800" y="421755570"/>
          <a:ext cx="1619885" cy="1421765"/>
        </a:xfrm>
        <a:prstGeom prst="rect">
          <a:avLst/>
        </a:prstGeom>
        <a:noFill/>
        <a:ln w="9525">
          <a:noFill/>
        </a:ln>
      </xdr:spPr>
    </xdr:pic>
    <xdr:clientData/>
  </xdr:twoCellAnchor>
  <xdr:twoCellAnchor editAs="oneCell">
    <xdr:from>
      <xdr:col>0</xdr:col>
      <xdr:colOff>409575</xdr:colOff>
      <xdr:row>282</xdr:row>
      <xdr:rowOff>57150</xdr:rowOff>
    </xdr:from>
    <xdr:to>
      <xdr:col>0</xdr:col>
      <xdr:colOff>1870075</xdr:colOff>
      <xdr:row>282</xdr:row>
      <xdr:rowOff>1495425</xdr:rowOff>
    </xdr:to>
    <xdr:pic>
      <xdr:nvPicPr>
        <xdr:cNvPr id="469" name="图片 468">
          <a:extLst>
            <a:ext uri="{FF2B5EF4-FFF2-40B4-BE49-F238E27FC236}">
              <a16:creationId xmlns:a16="http://schemas.microsoft.com/office/drawing/2014/main" id="{00000000-0008-0000-8800-0000D5010000}"/>
            </a:ext>
          </a:extLst>
        </xdr:cNvPr>
        <xdr:cNvPicPr>
          <a:picLocks noChangeAspect="1"/>
        </xdr:cNvPicPr>
      </xdr:nvPicPr>
      <xdr:blipFill>
        <a:blip xmlns:r="http://schemas.openxmlformats.org/officeDocument/2006/relationships" r:embed="rId864"/>
        <a:stretch>
          <a:fillRect/>
        </a:stretch>
      </xdr:blipFill>
      <xdr:spPr>
        <a:xfrm>
          <a:off x="409575" y="426422820"/>
          <a:ext cx="1460500" cy="1438275"/>
        </a:xfrm>
        <a:prstGeom prst="rect">
          <a:avLst/>
        </a:prstGeom>
        <a:noFill/>
        <a:ln w="9525">
          <a:noFill/>
        </a:ln>
      </xdr:spPr>
    </xdr:pic>
    <xdr:clientData/>
  </xdr:twoCellAnchor>
  <xdr:twoCellAnchor editAs="oneCell">
    <xdr:from>
      <xdr:col>0</xdr:col>
      <xdr:colOff>323850</xdr:colOff>
      <xdr:row>283</xdr:row>
      <xdr:rowOff>57150</xdr:rowOff>
    </xdr:from>
    <xdr:to>
      <xdr:col>0</xdr:col>
      <xdr:colOff>1867535</xdr:colOff>
      <xdr:row>283</xdr:row>
      <xdr:rowOff>1493520</xdr:rowOff>
    </xdr:to>
    <xdr:pic>
      <xdr:nvPicPr>
        <xdr:cNvPr id="470" name="图片 469">
          <a:extLst>
            <a:ext uri="{FF2B5EF4-FFF2-40B4-BE49-F238E27FC236}">
              <a16:creationId xmlns:a16="http://schemas.microsoft.com/office/drawing/2014/main" id="{00000000-0008-0000-8800-0000D6010000}"/>
            </a:ext>
          </a:extLst>
        </xdr:cNvPr>
        <xdr:cNvPicPr>
          <a:picLocks noChangeAspect="1"/>
        </xdr:cNvPicPr>
      </xdr:nvPicPr>
      <xdr:blipFill>
        <a:blip xmlns:r="http://schemas.openxmlformats.org/officeDocument/2006/relationships" r:embed="rId865"/>
        <a:stretch>
          <a:fillRect/>
        </a:stretch>
      </xdr:blipFill>
      <xdr:spPr>
        <a:xfrm>
          <a:off x="323850" y="427984920"/>
          <a:ext cx="1543685" cy="1436370"/>
        </a:xfrm>
        <a:prstGeom prst="rect">
          <a:avLst/>
        </a:prstGeom>
        <a:noFill/>
        <a:ln w="9525">
          <a:noFill/>
        </a:ln>
      </xdr:spPr>
    </xdr:pic>
    <xdr:clientData/>
  </xdr:twoCellAnchor>
  <xdr:twoCellAnchor editAs="oneCell">
    <xdr:from>
      <xdr:col>0</xdr:col>
      <xdr:colOff>447675</xdr:colOff>
      <xdr:row>284</xdr:row>
      <xdr:rowOff>76200</xdr:rowOff>
    </xdr:from>
    <xdr:to>
      <xdr:col>0</xdr:col>
      <xdr:colOff>1863725</xdr:colOff>
      <xdr:row>284</xdr:row>
      <xdr:rowOff>1495425</xdr:rowOff>
    </xdr:to>
    <xdr:pic>
      <xdr:nvPicPr>
        <xdr:cNvPr id="471" name="图片 470">
          <a:extLst>
            <a:ext uri="{FF2B5EF4-FFF2-40B4-BE49-F238E27FC236}">
              <a16:creationId xmlns:a16="http://schemas.microsoft.com/office/drawing/2014/main" id="{00000000-0008-0000-8800-0000D7010000}"/>
            </a:ext>
          </a:extLst>
        </xdr:cNvPr>
        <xdr:cNvPicPr>
          <a:picLocks noChangeAspect="1"/>
        </xdr:cNvPicPr>
      </xdr:nvPicPr>
      <xdr:blipFill>
        <a:blip xmlns:r="http://schemas.openxmlformats.org/officeDocument/2006/relationships" r:embed="rId866"/>
        <a:stretch>
          <a:fillRect/>
        </a:stretch>
      </xdr:blipFill>
      <xdr:spPr>
        <a:xfrm>
          <a:off x="447675" y="429566070"/>
          <a:ext cx="1416050" cy="1419225"/>
        </a:xfrm>
        <a:prstGeom prst="rect">
          <a:avLst/>
        </a:prstGeom>
        <a:noFill/>
        <a:ln w="9525">
          <a:noFill/>
        </a:ln>
      </xdr:spPr>
    </xdr:pic>
    <xdr:clientData/>
  </xdr:twoCellAnchor>
  <xdr:twoCellAnchor editAs="oneCell">
    <xdr:from>
      <xdr:col>0</xdr:col>
      <xdr:colOff>358140</xdr:colOff>
      <xdr:row>281</xdr:row>
      <xdr:rowOff>76200</xdr:rowOff>
    </xdr:from>
    <xdr:to>
      <xdr:col>0</xdr:col>
      <xdr:colOff>1941195</xdr:colOff>
      <xdr:row>281</xdr:row>
      <xdr:rowOff>1507490</xdr:rowOff>
    </xdr:to>
    <xdr:pic>
      <xdr:nvPicPr>
        <xdr:cNvPr id="472" name="图片 471">
          <a:extLst>
            <a:ext uri="{FF2B5EF4-FFF2-40B4-BE49-F238E27FC236}">
              <a16:creationId xmlns:a16="http://schemas.microsoft.com/office/drawing/2014/main" id="{00000000-0008-0000-8800-0000D8010000}"/>
            </a:ext>
          </a:extLst>
        </xdr:cNvPr>
        <xdr:cNvPicPr>
          <a:picLocks noChangeAspect="1"/>
        </xdr:cNvPicPr>
      </xdr:nvPicPr>
      <xdr:blipFill>
        <a:blip xmlns:r="http://schemas.openxmlformats.org/officeDocument/2006/relationships" r:embed="rId867"/>
        <a:stretch>
          <a:fillRect/>
        </a:stretch>
      </xdr:blipFill>
      <xdr:spPr>
        <a:xfrm>
          <a:off x="358140" y="424879770"/>
          <a:ext cx="1583055" cy="1431290"/>
        </a:xfrm>
        <a:prstGeom prst="rect">
          <a:avLst/>
        </a:prstGeom>
        <a:noFill/>
        <a:ln w="9525">
          <a:noFill/>
        </a:ln>
      </xdr:spPr>
    </xdr:pic>
    <xdr:clientData/>
  </xdr:twoCellAnchor>
  <xdr:twoCellAnchor editAs="oneCell">
    <xdr:from>
      <xdr:col>0</xdr:col>
      <xdr:colOff>356235</xdr:colOff>
      <xdr:row>280</xdr:row>
      <xdr:rowOff>76200</xdr:rowOff>
    </xdr:from>
    <xdr:to>
      <xdr:col>0</xdr:col>
      <xdr:colOff>1921510</xdr:colOff>
      <xdr:row>280</xdr:row>
      <xdr:rowOff>1514475</xdr:rowOff>
    </xdr:to>
    <xdr:pic>
      <xdr:nvPicPr>
        <xdr:cNvPr id="475" name="图片 474">
          <a:extLst>
            <a:ext uri="{FF2B5EF4-FFF2-40B4-BE49-F238E27FC236}">
              <a16:creationId xmlns:a16="http://schemas.microsoft.com/office/drawing/2014/main" id="{00000000-0008-0000-8800-0000DB010000}"/>
            </a:ext>
          </a:extLst>
        </xdr:cNvPr>
        <xdr:cNvPicPr>
          <a:picLocks noChangeAspect="1"/>
        </xdr:cNvPicPr>
      </xdr:nvPicPr>
      <xdr:blipFill>
        <a:blip xmlns:r="http://schemas.openxmlformats.org/officeDocument/2006/relationships" r:embed="rId868"/>
        <a:stretch>
          <a:fillRect/>
        </a:stretch>
      </xdr:blipFill>
      <xdr:spPr>
        <a:xfrm>
          <a:off x="356235" y="423317670"/>
          <a:ext cx="1565275" cy="1438275"/>
        </a:xfrm>
        <a:prstGeom prst="rect">
          <a:avLst/>
        </a:prstGeom>
        <a:noFill/>
        <a:ln w="9525">
          <a:noFill/>
        </a:ln>
      </xdr:spPr>
    </xdr:pic>
    <xdr:clientData/>
  </xdr:twoCellAnchor>
  <xdr:twoCellAnchor editAs="oneCell">
    <xdr:from>
      <xdr:col>0</xdr:col>
      <xdr:colOff>390525</xdr:colOff>
      <xdr:row>219</xdr:row>
      <xdr:rowOff>85725</xdr:rowOff>
    </xdr:from>
    <xdr:to>
      <xdr:col>0</xdr:col>
      <xdr:colOff>1952625</xdr:colOff>
      <xdr:row>219</xdr:row>
      <xdr:rowOff>1497965</xdr:rowOff>
    </xdr:to>
    <xdr:pic>
      <xdr:nvPicPr>
        <xdr:cNvPr id="476" name="图片 475">
          <a:extLst>
            <a:ext uri="{FF2B5EF4-FFF2-40B4-BE49-F238E27FC236}">
              <a16:creationId xmlns:a16="http://schemas.microsoft.com/office/drawing/2014/main" id="{00000000-0008-0000-8800-0000DC010000}"/>
            </a:ext>
          </a:extLst>
        </xdr:cNvPr>
        <xdr:cNvPicPr>
          <a:picLocks noChangeAspect="1"/>
        </xdr:cNvPicPr>
      </xdr:nvPicPr>
      <xdr:blipFill>
        <a:blip xmlns:r="http://schemas.openxmlformats.org/officeDocument/2006/relationships" r:embed="rId869"/>
        <a:stretch>
          <a:fillRect/>
        </a:stretch>
      </xdr:blipFill>
      <xdr:spPr>
        <a:xfrm>
          <a:off x="390525" y="328089895"/>
          <a:ext cx="1562100" cy="1412240"/>
        </a:xfrm>
        <a:prstGeom prst="rect">
          <a:avLst/>
        </a:prstGeom>
        <a:noFill/>
        <a:ln w="9525">
          <a:noFill/>
        </a:ln>
      </xdr:spPr>
    </xdr:pic>
    <xdr:clientData/>
  </xdr:twoCellAnchor>
  <xdr:twoCellAnchor editAs="oneCell">
    <xdr:from>
      <xdr:col>0</xdr:col>
      <xdr:colOff>323850</xdr:colOff>
      <xdr:row>220</xdr:row>
      <xdr:rowOff>38100</xdr:rowOff>
    </xdr:from>
    <xdr:to>
      <xdr:col>0</xdr:col>
      <xdr:colOff>2014855</xdr:colOff>
      <xdr:row>220</xdr:row>
      <xdr:rowOff>1466850</xdr:rowOff>
    </xdr:to>
    <xdr:pic>
      <xdr:nvPicPr>
        <xdr:cNvPr id="477" name="图片 476">
          <a:extLst>
            <a:ext uri="{FF2B5EF4-FFF2-40B4-BE49-F238E27FC236}">
              <a16:creationId xmlns:a16="http://schemas.microsoft.com/office/drawing/2014/main" id="{00000000-0008-0000-8800-0000DD010000}"/>
            </a:ext>
          </a:extLst>
        </xdr:cNvPr>
        <xdr:cNvPicPr>
          <a:picLocks noChangeAspect="1"/>
        </xdr:cNvPicPr>
      </xdr:nvPicPr>
      <xdr:blipFill>
        <a:blip xmlns:r="http://schemas.openxmlformats.org/officeDocument/2006/relationships" r:embed="rId870"/>
        <a:stretch>
          <a:fillRect/>
        </a:stretch>
      </xdr:blipFill>
      <xdr:spPr>
        <a:xfrm>
          <a:off x="323850" y="329604370"/>
          <a:ext cx="1691005" cy="1428750"/>
        </a:xfrm>
        <a:prstGeom prst="rect">
          <a:avLst/>
        </a:prstGeom>
        <a:noFill/>
        <a:ln w="9525">
          <a:noFill/>
        </a:ln>
      </xdr:spPr>
    </xdr:pic>
    <xdr:clientData/>
  </xdr:twoCellAnchor>
  <xdr:twoCellAnchor editAs="oneCell">
    <xdr:from>
      <xdr:col>0</xdr:col>
      <xdr:colOff>333375</xdr:colOff>
      <xdr:row>221</xdr:row>
      <xdr:rowOff>57150</xdr:rowOff>
    </xdr:from>
    <xdr:to>
      <xdr:col>0</xdr:col>
      <xdr:colOff>1976120</xdr:colOff>
      <xdr:row>221</xdr:row>
      <xdr:rowOff>1485900</xdr:rowOff>
    </xdr:to>
    <xdr:pic>
      <xdr:nvPicPr>
        <xdr:cNvPr id="480" name="图片 479">
          <a:extLst>
            <a:ext uri="{FF2B5EF4-FFF2-40B4-BE49-F238E27FC236}">
              <a16:creationId xmlns:a16="http://schemas.microsoft.com/office/drawing/2014/main" id="{00000000-0008-0000-8800-0000E0010000}"/>
            </a:ext>
          </a:extLst>
        </xdr:cNvPr>
        <xdr:cNvPicPr>
          <a:picLocks noChangeAspect="1"/>
        </xdr:cNvPicPr>
      </xdr:nvPicPr>
      <xdr:blipFill>
        <a:blip xmlns:r="http://schemas.openxmlformats.org/officeDocument/2006/relationships" r:embed="rId871"/>
        <a:stretch>
          <a:fillRect/>
        </a:stretch>
      </xdr:blipFill>
      <xdr:spPr>
        <a:xfrm>
          <a:off x="333375" y="331185520"/>
          <a:ext cx="1642745" cy="1428750"/>
        </a:xfrm>
        <a:prstGeom prst="rect">
          <a:avLst/>
        </a:prstGeom>
        <a:noFill/>
        <a:ln w="9525">
          <a:noFill/>
        </a:ln>
      </xdr:spPr>
    </xdr:pic>
    <xdr:clientData/>
  </xdr:twoCellAnchor>
  <xdr:twoCellAnchor editAs="oneCell">
    <xdr:from>
      <xdr:col>0</xdr:col>
      <xdr:colOff>219075</xdr:colOff>
      <xdr:row>217</xdr:row>
      <xdr:rowOff>57150</xdr:rowOff>
    </xdr:from>
    <xdr:to>
      <xdr:col>0</xdr:col>
      <xdr:colOff>1857375</xdr:colOff>
      <xdr:row>217</xdr:row>
      <xdr:rowOff>1489075</xdr:rowOff>
    </xdr:to>
    <xdr:pic>
      <xdr:nvPicPr>
        <xdr:cNvPr id="481" name="图片 480">
          <a:extLst>
            <a:ext uri="{FF2B5EF4-FFF2-40B4-BE49-F238E27FC236}">
              <a16:creationId xmlns:a16="http://schemas.microsoft.com/office/drawing/2014/main" id="{00000000-0008-0000-8800-0000E1010000}"/>
            </a:ext>
          </a:extLst>
        </xdr:cNvPr>
        <xdr:cNvPicPr>
          <a:picLocks noChangeAspect="1"/>
        </xdr:cNvPicPr>
      </xdr:nvPicPr>
      <xdr:blipFill>
        <a:blip xmlns:r="http://schemas.openxmlformats.org/officeDocument/2006/relationships" r:embed="rId872"/>
        <a:stretch>
          <a:fillRect/>
        </a:stretch>
      </xdr:blipFill>
      <xdr:spPr>
        <a:xfrm>
          <a:off x="219075" y="324937120"/>
          <a:ext cx="1638300" cy="1431925"/>
        </a:xfrm>
        <a:prstGeom prst="rect">
          <a:avLst/>
        </a:prstGeom>
        <a:noFill/>
        <a:ln w="9525">
          <a:noFill/>
        </a:ln>
      </xdr:spPr>
    </xdr:pic>
    <xdr:clientData/>
  </xdr:twoCellAnchor>
  <xdr:twoCellAnchor editAs="oneCell">
    <xdr:from>
      <xdr:col>0</xdr:col>
      <xdr:colOff>279400</xdr:colOff>
      <xdr:row>215</xdr:row>
      <xdr:rowOff>50800</xdr:rowOff>
    </xdr:from>
    <xdr:to>
      <xdr:col>0</xdr:col>
      <xdr:colOff>1871345</xdr:colOff>
      <xdr:row>215</xdr:row>
      <xdr:rowOff>1488440</xdr:rowOff>
    </xdr:to>
    <xdr:pic>
      <xdr:nvPicPr>
        <xdr:cNvPr id="482" name="图片 481">
          <a:extLst>
            <a:ext uri="{FF2B5EF4-FFF2-40B4-BE49-F238E27FC236}">
              <a16:creationId xmlns:a16="http://schemas.microsoft.com/office/drawing/2014/main" id="{00000000-0008-0000-8800-0000E2010000}"/>
            </a:ext>
          </a:extLst>
        </xdr:cNvPr>
        <xdr:cNvPicPr>
          <a:picLocks noChangeAspect="1"/>
        </xdr:cNvPicPr>
      </xdr:nvPicPr>
      <xdr:blipFill>
        <a:blip xmlns:r="http://schemas.openxmlformats.org/officeDocument/2006/relationships" r:embed="rId873"/>
        <a:stretch>
          <a:fillRect/>
        </a:stretch>
      </xdr:blipFill>
      <xdr:spPr>
        <a:xfrm>
          <a:off x="279400" y="321806570"/>
          <a:ext cx="1591945" cy="1437640"/>
        </a:xfrm>
        <a:prstGeom prst="rect">
          <a:avLst/>
        </a:prstGeom>
        <a:noFill/>
        <a:ln w="9525">
          <a:noFill/>
        </a:ln>
      </xdr:spPr>
    </xdr:pic>
    <xdr:clientData/>
  </xdr:twoCellAnchor>
  <xdr:twoCellAnchor editAs="oneCell">
    <xdr:from>
      <xdr:col>0</xdr:col>
      <xdr:colOff>276225</xdr:colOff>
      <xdr:row>216</xdr:row>
      <xdr:rowOff>57150</xdr:rowOff>
    </xdr:from>
    <xdr:to>
      <xdr:col>0</xdr:col>
      <xdr:colOff>1905000</xdr:colOff>
      <xdr:row>216</xdr:row>
      <xdr:rowOff>1496060</xdr:rowOff>
    </xdr:to>
    <xdr:pic>
      <xdr:nvPicPr>
        <xdr:cNvPr id="483" name="图片 482">
          <a:extLst>
            <a:ext uri="{FF2B5EF4-FFF2-40B4-BE49-F238E27FC236}">
              <a16:creationId xmlns:a16="http://schemas.microsoft.com/office/drawing/2014/main" id="{00000000-0008-0000-8800-0000E3010000}"/>
            </a:ext>
          </a:extLst>
        </xdr:cNvPr>
        <xdr:cNvPicPr>
          <a:picLocks noChangeAspect="1"/>
        </xdr:cNvPicPr>
      </xdr:nvPicPr>
      <xdr:blipFill>
        <a:blip xmlns:r="http://schemas.openxmlformats.org/officeDocument/2006/relationships" r:embed="rId874"/>
        <a:stretch>
          <a:fillRect/>
        </a:stretch>
      </xdr:blipFill>
      <xdr:spPr>
        <a:xfrm>
          <a:off x="276225" y="323375020"/>
          <a:ext cx="1628775" cy="1438910"/>
        </a:xfrm>
        <a:prstGeom prst="rect">
          <a:avLst/>
        </a:prstGeom>
        <a:noFill/>
        <a:ln w="9525">
          <a:noFill/>
        </a:ln>
      </xdr:spPr>
    </xdr:pic>
    <xdr:clientData/>
  </xdr:twoCellAnchor>
  <xdr:twoCellAnchor editAs="oneCell">
    <xdr:from>
      <xdr:col>0</xdr:col>
      <xdr:colOff>257175</xdr:colOff>
      <xdr:row>218</xdr:row>
      <xdr:rowOff>38100</xdr:rowOff>
    </xdr:from>
    <xdr:to>
      <xdr:col>0</xdr:col>
      <xdr:colOff>1885950</xdr:colOff>
      <xdr:row>218</xdr:row>
      <xdr:rowOff>1496060</xdr:rowOff>
    </xdr:to>
    <xdr:pic>
      <xdr:nvPicPr>
        <xdr:cNvPr id="484" name="图片 483">
          <a:extLst>
            <a:ext uri="{FF2B5EF4-FFF2-40B4-BE49-F238E27FC236}">
              <a16:creationId xmlns:a16="http://schemas.microsoft.com/office/drawing/2014/main" id="{00000000-0008-0000-8800-0000E4010000}"/>
            </a:ext>
          </a:extLst>
        </xdr:cNvPr>
        <xdr:cNvPicPr>
          <a:picLocks noChangeAspect="1"/>
        </xdr:cNvPicPr>
      </xdr:nvPicPr>
      <xdr:blipFill>
        <a:blip xmlns:r="http://schemas.openxmlformats.org/officeDocument/2006/relationships" r:embed="rId875"/>
        <a:stretch>
          <a:fillRect/>
        </a:stretch>
      </xdr:blipFill>
      <xdr:spPr>
        <a:xfrm>
          <a:off x="257175" y="326480170"/>
          <a:ext cx="1628775" cy="1457960"/>
        </a:xfrm>
        <a:prstGeom prst="rect">
          <a:avLst/>
        </a:prstGeom>
        <a:noFill/>
        <a:ln w="9525">
          <a:noFill/>
        </a:ln>
      </xdr:spPr>
    </xdr:pic>
    <xdr:clientData/>
  </xdr:twoCellAnchor>
  <xdr:twoCellAnchor editAs="oneCell">
    <xdr:from>
      <xdr:col>0</xdr:col>
      <xdr:colOff>76200</xdr:colOff>
      <xdr:row>180</xdr:row>
      <xdr:rowOff>57150</xdr:rowOff>
    </xdr:from>
    <xdr:to>
      <xdr:col>0</xdr:col>
      <xdr:colOff>2150110</xdr:colOff>
      <xdr:row>180</xdr:row>
      <xdr:rowOff>1505585</xdr:rowOff>
    </xdr:to>
    <xdr:pic>
      <xdr:nvPicPr>
        <xdr:cNvPr id="485" name="图片 484">
          <a:extLst>
            <a:ext uri="{FF2B5EF4-FFF2-40B4-BE49-F238E27FC236}">
              <a16:creationId xmlns:a16="http://schemas.microsoft.com/office/drawing/2014/main" id="{00000000-0008-0000-8800-0000E5010000}"/>
            </a:ext>
          </a:extLst>
        </xdr:cNvPr>
        <xdr:cNvPicPr>
          <a:picLocks noChangeAspect="1"/>
        </xdr:cNvPicPr>
      </xdr:nvPicPr>
      <xdr:blipFill>
        <a:blip xmlns:r="http://schemas.openxmlformats.org/officeDocument/2006/relationships" r:embed="rId876"/>
        <a:stretch>
          <a:fillRect/>
        </a:stretch>
      </xdr:blipFill>
      <xdr:spPr>
        <a:xfrm>
          <a:off x="76200" y="269425420"/>
          <a:ext cx="2073910" cy="1448435"/>
        </a:xfrm>
        <a:prstGeom prst="rect">
          <a:avLst/>
        </a:prstGeom>
        <a:noFill/>
        <a:ln w="9525">
          <a:noFill/>
        </a:ln>
      </xdr:spPr>
    </xdr:pic>
    <xdr:clientData/>
  </xdr:twoCellAnchor>
  <xdr:twoCellAnchor editAs="oneCell">
    <xdr:from>
      <xdr:col>0</xdr:col>
      <xdr:colOff>295275</xdr:colOff>
      <xdr:row>181</xdr:row>
      <xdr:rowOff>76200</xdr:rowOff>
    </xdr:from>
    <xdr:to>
      <xdr:col>0</xdr:col>
      <xdr:colOff>1952625</xdr:colOff>
      <xdr:row>181</xdr:row>
      <xdr:rowOff>1496695</xdr:rowOff>
    </xdr:to>
    <xdr:pic>
      <xdr:nvPicPr>
        <xdr:cNvPr id="486" name="图片 485">
          <a:extLst>
            <a:ext uri="{FF2B5EF4-FFF2-40B4-BE49-F238E27FC236}">
              <a16:creationId xmlns:a16="http://schemas.microsoft.com/office/drawing/2014/main" id="{00000000-0008-0000-8800-0000E6010000}"/>
            </a:ext>
          </a:extLst>
        </xdr:cNvPr>
        <xdr:cNvPicPr>
          <a:picLocks noChangeAspect="1"/>
        </xdr:cNvPicPr>
      </xdr:nvPicPr>
      <xdr:blipFill>
        <a:blip xmlns:r="http://schemas.openxmlformats.org/officeDocument/2006/relationships" r:embed="rId877"/>
        <a:stretch>
          <a:fillRect/>
        </a:stretch>
      </xdr:blipFill>
      <xdr:spPr>
        <a:xfrm>
          <a:off x="295275" y="271006570"/>
          <a:ext cx="1657350" cy="1420495"/>
        </a:xfrm>
        <a:prstGeom prst="rect">
          <a:avLst/>
        </a:prstGeom>
        <a:noFill/>
        <a:ln w="9525">
          <a:noFill/>
        </a:ln>
      </xdr:spPr>
    </xdr:pic>
    <xdr:clientData/>
  </xdr:twoCellAnchor>
  <xdr:twoCellAnchor editAs="oneCell">
    <xdr:from>
      <xdr:col>0</xdr:col>
      <xdr:colOff>266700</xdr:colOff>
      <xdr:row>182</xdr:row>
      <xdr:rowOff>47625</xdr:rowOff>
    </xdr:from>
    <xdr:to>
      <xdr:col>0</xdr:col>
      <xdr:colOff>2009775</xdr:colOff>
      <xdr:row>182</xdr:row>
      <xdr:rowOff>1508760</xdr:rowOff>
    </xdr:to>
    <xdr:pic>
      <xdr:nvPicPr>
        <xdr:cNvPr id="487" name="图片 486">
          <a:extLst>
            <a:ext uri="{FF2B5EF4-FFF2-40B4-BE49-F238E27FC236}">
              <a16:creationId xmlns:a16="http://schemas.microsoft.com/office/drawing/2014/main" id="{00000000-0008-0000-8800-0000E7010000}"/>
            </a:ext>
          </a:extLst>
        </xdr:cNvPr>
        <xdr:cNvPicPr>
          <a:picLocks noChangeAspect="1"/>
        </xdr:cNvPicPr>
      </xdr:nvPicPr>
      <xdr:blipFill>
        <a:blip xmlns:r="http://schemas.openxmlformats.org/officeDocument/2006/relationships" r:embed="rId878"/>
        <a:stretch>
          <a:fillRect/>
        </a:stretch>
      </xdr:blipFill>
      <xdr:spPr>
        <a:xfrm>
          <a:off x="266700" y="272540095"/>
          <a:ext cx="1743075" cy="1461135"/>
        </a:xfrm>
        <a:prstGeom prst="rect">
          <a:avLst/>
        </a:prstGeom>
        <a:noFill/>
        <a:ln w="9525">
          <a:noFill/>
        </a:ln>
      </xdr:spPr>
    </xdr:pic>
    <xdr:clientData/>
  </xdr:twoCellAnchor>
  <xdr:twoCellAnchor editAs="oneCell">
    <xdr:from>
      <xdr:col>0</xdr:col>
      <xdr:colOff>381000</xdr:colOff>
      <xdr:row>183</xdr:row>
      <xdr:rowOff>47625</xdr:rowOff>
    </xdr:from>
    <xdr:to>
      <xdr:col>0</xdr:col>
      <xdr:colOff>1819910</xdr:colOff>
      <xdr:row>183</xdr:row>
      <xdr:rowOff>1461135</xdr:rowOff>
    </xdr:to>
    <xdr:pic>
      <xdr:nvPicPr>
        <xdr:cNvPr id="488" name="图片 487">
          <a:extLst>
            <a:ext uri="{FF2B5EF4-FFF2-40B4-BE49-F238E27FC236}">
              <a16:creationId xmlns:a16="http://schemas.microsoft.com/office/drawing/2014/main" id="{00000000-0008-0000-8800-0000E8010000}"/>
            </a:ext>
          </a:extLst>
        </xdr:cNvPr>
        <xdr:cNvPicPr>
          <a:picLocks noChangeAspect="1"/>
        </xdr:cNvPicPr>
      </xdr:nvPicPr>
      <xdr:blipFill>
        <a:blip xmlns:r="http://schemas.openxmlformats.org/officeDocument/2006/relationships" r:embed="rId879"/>
        <a:stretch>
          <a:fillRect/>
        </a:stretch>
      </xdr:blipFill>
      <xdr:spPr>
        <a:xfrm>
          <a:off x="381000" y="274102195"/>
          <a:ext cx="1438910" cy="1413510"/>
        </a:xfrm>
        <a:prstGeom prst="rect">
          <a:avLst/>
        </a:prstGeom>
        <a:noFill/>
        <a:ln w="9525">
          <a:noFill/>
        </a:ln>
      </xdr:spPr>
    </xdr:pic>
    <xdr:clientData/>
  </xdr:twoCellAnchor>
  <xdr:twoCellAnchor editAs="oneCell">
    <xdr:from>
      <xdr:col>0</xdr:col>
      <xdr:colOff>342900</xdr:colOff>
      <xdr:row>186</xdr:row>
      <xdr:rowOff>28575</xdr:rowOff>
    </xdr:from>
    <xdr:to>
      <xdr:col>0</xdr:col>
      <xdr:colOff>1911985</xdr:colOff>
      <xdr:row>186</xdr:row>
      <xdr:rowOff>1502410</xdr:rowOff>
    </xdr:to>
    <xdr:pic>
      <xdr:nvPicPr>
        <xdr:cNvPr id="489" name="图片 488">
          <a:extLst>
            <a:ext uri="{FF2B5EF4-FFF2-40B4-BE49-F238E27FC236}">
              <a16:creationId xmlns:a16="http://schemas.microsoft.com/office/drawing/2014/main" id="{00000000-0008-0000-8800-0000E9010000}"/>
            </a:ext>
          </a:extLst>
        </xdr:cNvPr>
        <xdr:cNvPicPr>
          <a:picLocks noChangeAspect="1"/>
        </xdr:cNvPicPr>
      </xdr:nvPicPr>
      <xdr:blipFill>
        <a:blip xmlns:r="http://schemas.openxmlformats.org/officeDocument/2006/relationships" r:embed="rId880"/>
        <a:stretch>
          <a:fillRect/>
        </a:stretch>
      </xdr:blipFill>
      <xdr:spPr>
        <a:xfrm>
          <a:off x="342900" y="278032845"/>
          <a:ext cx="1569085" cy="1473835"/>
        </a:xfrm>
        <a:prstGeom prst="rect">
          <a:avLst/>
        </a:prstGeom>
        <a:noFill/>
        <a:ln w="9525">
          <a:noFill/>
        </a:ln>
      </xdr:spPr>
    </xdr:pic>
    <xdr:clientData/>
  </xdr:twoCellAnchor>
  <xdr:twoCellAnchor editAs="oneCell">
    <xdr:from>
      <xdr:col>0</xdr:col>
      <xdr:colOff>342900</xdr:colOff>
      <xdr:row>187</xdr:row>
      <xdr:rowOff>47625</xdr:rowOff>
    </xdr:from>
    <xdr:to>
      <xdr:col>0</xdr:col>
      <xdr:colOff>1951355</xdr:colOff>
      <xdr:row>187</xdr:row>
      <xdr:rowOff>1504315</xdr:rowOff>
    </xdr:to>
    <xdr:pic>
      <xdr:nvPicPr>
        <xdr:cNvPr id="490" name="图片 489">
          <a:extLst>
            <a:ext uri="{FF2B5EF4-FFF2-40B4-BE49-F238E27FC236}">
              <a16:creationId xmlns:a16="http://schemas.microsoft.com/office/drawing/2014/main" id="{00000000-0008-0000-8800-0000EA010000}"/>
            </a:ext>
          </a:extLst>
        </xdr:cNvPr>
        <xdr:cNvPicPr>
          <a:picLocks noChangeAspect="1"/>
        </xdr:cNvPicPr>
      </xdr:nvPicPr>
      <xdr:blipFill>
        <a:blip xmlns:r="http://schemas.openxmlformats.org/officeDocument/2006/relationships" r:embed="rId881"/>
        <a:stretch>
          <a:fillRect/>
        </a:stretch>
      </xdr:blipFill>
      <xdr:spPr>
        <a:xfrm>
          <a:off x="342900" y="279613995"/>
          <a:ext cx="1608455" cy="1456690"/>
        </a:xfrm>
        <a:prstGeom prst="rect">
          <a:avLst/>
        </a:prstGeom>
        <a:noFill/>
        <a:ln w="9525">
          <a:noFill/>
        </a:ln>
      </xdr:spPr>
    </xdr:pic>
    <xdr:clientData/>
  </xdr:twoCellAnchor>
  <xdr:twoCellAnchor editAs="oneCell">
    <xdr:from>
      <xdr:col>0</xdr:col>
      <xdr:colOff>342900</xdr:colOff>
      <xdr:row>188</xdr:row>
      <xdr:rowOff>47625</xdr:rowOff>
    </xdr:from>
    <xdr:to>
      <xdr:col>0</xdr:col>
      <xdr:colOff>1909445</xdr:colOff>
      <xdr:row>188</xdr:row>
      <xdr:rowOff>1504950</xdr:rowOff>
    </xdr:to>
    <xdr:pic>
      <xdr:nvPicPr>
        <xdr:cNvPr id="491" name="图片 490">
          <a:extLst>
            <a:ext uri="{FF2B5EF4-FFF2-40B4-BE49-F238E27FC236}">
              <a16:creationId xmlns:a16="http://schemas.microsoft.com/office/drawing/2014/main" id="{00000000-0008-0000-8800-0000EB010000}"/>
            </a:ext>
          </a:extLst>
        </xdr:cNvPr>
        <xdr:cNvPicPr>
          <a:picLocks noChangeAspect="1"/>
        </xdr:cNvPicPr>
      </xdr:nvPicPr>
      <xdr:blipFill>
        <a:blip xmlns:r="http://schemas.openxmlformats.org/officeDocument/2006/relationships" r:embed="rId882"/>
        <a:stretch>
          <a:fillRect/>
        </a:stretch>
      </xdr:blipFill>
      <xdr:spPr>
        <a:xfrm>
          <a:off x="342900" y="281176095"/>
          <a:ext cx="1566545" cy="1457325"/>
        </a:xfrm>
        <a:prstGeom prst="rect">
          <a:avLst/>
        </a:prstGeom>
        <a:noFill/>
        <a:ln w="9525">
          <a:noFill/>
        </a:ln>
      </xdr:spPr>
    </xdr:pic>
    <xdr:clientData/>
  </xdr:twoCellAnchor>
  <xdr:twoCellAnchor editAs="oneCell">
    <xdr:from>
      <xdr:col>0</xdr:col>
      <xdr:colOff>428625</xdr:colOff>
      <xdr:row>202</xdr:row>
      <xdr:rowOff>47625</xdr:rowOff>
    </xdr:from>
    <xdr:to>
      <xdr:col>0</xdr:col>
      <xdr:colOff>1902460</xdr:colOff>
      <xdr:row>202</xdr:row>
      <xdr:rowOff>1496060</xdr:rowOff>
    </xdr:to>
    <xdr:pic>
      <xdr:nvPicPr>
        <xdr:cNvPr id="492" name="图片 491">
          <a:extLst>
            <a:ext uri="{FF2B5EF4-FFF2-40B4-BE49-F238E27FC236}">
              <a16:creationId xmlns:a16="http://schemas.microsoft.com/office/drawing/2014/main" id="{00000000-0008-0000-8800-0000EC010000}"/>
            </a:ext>
          </a:extLst>
        </xdr:cNvPr>
        <xdr:cNvPicPr>
          <a:picLocks noChangeAspect="1"/>
        </xdr:cNvPicPr>
      </xdr:nvPicPr>
      <xdr:blipFill>
        <a:blip xmlns:r="http://schemas.openxmlformats.org/officeDocument/2006/relationships" r:embed="rId883"/>
        <a:stretch>
          <a:fillRect/>
        </a:stretch>
      </xdr:blipFill>
      <xdr:spPr>
        <a:xfrm>
          <a:off x="428625" y="301800895"/>
          <a:ext cx="1473835" cy="1448435"/>
        </a:xfrm>
        <a:prstGeom prst="rect">
          <a:avLst/>
        </a:prstGeom>
        <a:noFill/>
        <a:ln w="9525">
          <a:noFill/>
        </a:ln>
      </xdr:spPr>
    </xdr:pic>
    <xdr:clientData/>
  </xdr:twoCellAnchor>
  <xdr:twoCellAnchor editAs="oneCell">
    <xdr:from>
      <xdr:col>0</xdr:col>
      <xdr:colOff>409575</xdr:colOff>
      <xdr:row>203</xdr:row>
      <xdr:rowOff>47625</xdr:rowOff>
    </xdr:from>
    <xdr:to>
      <xdr:col>0</xdr:col>
      <xdr:colOff>1924050</xdr:colOff>
      <xdr:row>203</xdr:row>
      <xdr:rowOff>1512570</xdr:rowOff>
    </xdr:to>
    <xdr:pic>
      <xdr:nvPicPr>
        <xdr:cNvPr id="493" name="图片 492">
          <a:extLst>
            <a:ext uri="{FF2B5EF4-FFF2-40B4-BE49-F238E27FC236}">
              <a16:creationId xmlns:a16="http://schemas.microsoft.com/office/drawing/2014/main" id="{00000000-0008-0000-8800-0000ED010000}"/>
            </a:ext>
          </a:extLst>
        </xdr:cNvPr>
        <xdr:cNvPicPr>
          <a:picLocks noChangeAspect="1"/>
        </xdr:cNvPicPr>
      </xdr:nvPicPr>
      <xdr:blipFill>
        <a:blip xmlns:r="http://schemas.openxmlformats.org/officeDocument/2006/relationships" r:embed="rId884"/>
        <a:stretch>
          <a:fillRect/>
        </a:stretch>
      </xdr:blipFill>
      <xdr:spPr>
        <a:xfrm>
          <a:off x="409575" y="303362995"/>
          <a:ext cx="1514475" cy="1464945"/>
        </a:xfrm>
        <a:prstGeom prst="rect">
          <a:avLst/>
        </a:prstGeom>
        <a:noFill/>
        <a:ln w="9525">
          <a:noFill/>
        </a:ln>
      </xdr:spPr>
    </xdr:pic>
    <xdr:clientData/>
  </xdr:twoCellAnchor>
  <xdr:twoCellAnchor editAs="oneCell">
    <xdr:from>
      <xdr:col>0</xdr:col>
      <xdr:colOff>409575</xdr:colOff>
      <xdr:row>204</xdr:row>
      <xdr:rowOff>38100</xdr:rowOff>
    </xdr:from>
    <xdr:to>
      <xdr:col>0</xdr:col>
      <xdr:colOff>1924050</xdr:colOff>
      <xdr:row>204</xdr:row>
      <xdr:rowOff>1505585</xdr:rowOff>
    </xdr:to>
    <xdr:pic>
      <xdr:nvPicPr>
        <xdr:cNvPr id="494" name="图片 493">
          <a:extLst>
            <a:ext uri="{FF2B5EF4-FFF2-40B4-BE49-F238E27FC236}">
              <a16:creationId xmlns:a16="http://schemas.microsoft.com/office/drawing/2014/main" id="{00000000-0008-0000-8800-0000EE010000}"/>
            </a:ext>
          </a:extLst>
        </xdr:cNvPr>
        <xdr:cNvPicPr>
          <a:picLocks noChangeAspect="1"/>
        </xdr:cNvPicPr>
      </xdr:nvPicPr>
      <xdr:blipFill>
        <a:blip xmlns:r="http://schemas.openxmlformats.org/officeDocument/2006/relationships" r:embed="rId885"/>
        <a:stretch>
          <a:fillRect/>
        </a:stretch>
      </xdr:blipFill>
      <xdr:spPr>
        <a:xfrm>
          <a:off x="409575" y="304915570"/>
          <a:ext cx="1514475" cy="1467485"/>
        </a:xfrm>
        <a:prstGeom prst="rect">
          <a:avLst/>
        </a:prstGeom>
        <a:noFill/>
        <a:ln w="9525">
          <a:noFill/>
        </a:ln>
      </xdr:spPr>
    </xdr:pic>
    <xdr:clientData/>
  </xdr:twoCellAnchor>
  <xdr:twoCellAnchor editAs="oneCell">
    <xdr:from>
      <xdr:col>0</xdr:col>
      <xdr:colOff>361950</xdr:colOff>
      <xdr:row>206</xdr:row>
      <xdr:rowOff>47625</xdr:rowOff>
    </xdr:from>
    <xdr:to>
      <xdr:col>0</xdr:col>
      <xdr:colOff>1896110</xdr:colOff>
      <xdr:row>206</xdr:row>
      <xdr:rowOff>1517015</xdr:rowOff>
    </xdr:to>
    <xdr:pic>
      <xdr:nvPicPr>
        <xdr:cNvPr id="498" name="图片 497">
          <a:extLst>
            <a:ext uri="{FF2B5EF4-FFF2-40B4-BE49-F238E27FC236}">
              <a16:creationId xmlns:a16="http://schemas.microsoft.com/office/drawing/2014/main" id="{00000000-0008-0000-8800-0000F2010000}"/>
            </a:ext>
          </a:extLst>
        </xdr:cNvPr>
        <xdr:cNvPicPr>
          <a:picLocks noChangeAspect="1"/>
        </xdr:cNvPicPr>
      </xdr:nvPicPr>
      <xdr:blipFill>
        <a:blip xmlns:r="http://schemas.openxmlformats.org/officeDocument/2006/relationships" r:embed="rId886"/>
        <a:stretch>
          <a:fillRect/>
        </a:stretch>
      </xdr:blipFill>
      <xdr:spPr>
        <a:xfrm>
          <a:off x="361950" y="308049295"/>
          <a:ext cx="1534160" cy="1469390"/>
        </a:xfrm>
        <a:prstGeom prst="rect">
          <a:avLst/>
        </a:prstGeom>
        <a:noFill/>
        <a:ln w="9525">
          <a:noFill/>
        </a:ln>
      </xdr:spPr>
    </xdr:pic>
    <xdr:clientData/>
  </xdr:twoCellAnchor>
  <xdr:twoCellAnchor editAs="oneCell">
    <xdr:from>
      <xdr:col>0</xdr:col>
      <xdr:colOff>447675</xdr:colOff>
      <xdr:row>205</xdr:row>
      <xdr:rowOff>38100</xdr:rowOff>
    </xdr:from>
    <xdr:to>
      <xdr:col>0</xdr:col>
      <xdr:colOff>1838960</xdr:colOff>
      <xdr:row>205</xdr:row>
      <xdr:rowOff>1494790</xdr:rowOff>
    </xdr:to>
    <xdr:pic>
      <xdr:nvPicPr>
        <xdr:cNvPr id="499" name="图片 498">
          <a:extLst>
            <a:ext uri="{FF2B5EF4-FFF2-40B4-BE49-F238E27FC236}">
              <a16:creationId xmlns:a16="http://schemas.microsoft.com/office/drawing/2014/main" id="{00000000-0008-0000-8800-0000F3010000}"/>
            </a:ext>
          </a:extLst>
        </xdr:cNvPr>
        <xdr:cNvPicPr>
          <a:picLocks noChangeAspect="1"/>
        </xdr:cNvPicPr>
      </xdr:nvPicPr>
      <xdr:blipFill>
        <a:blip xmlns:r="http://schemas.openxmlformats.org/officeDocument/2006/relationships" r:embed="rId887"/>
        <a:stretch>
          <a:fillRect/>
        </a:stretch>
      </xdr:blipFill>
      <xdr:spPr>
        <a:xfrm>
          <a:off x="447675" y="306477670"/>
          <a:ext cx="1391285" cy="1456690"/>
        </a:xfrm>
        <a:prstGeom prst="rect">
          <a:avLst/>
        </a:prstGeom>
        <a:noFill/>
        <a:ln w="9525">
          <a:noFill/>
        </a:ln>
      </xdr:spPr>
    </xdr:pic>
    <xdr:clientData/>
  </xdr:twoCellAnchor>
  <xdr:twoCellAnchor editAs="oneCell">
    <xdr:from>
      <xdr:col>0</xdr:col>
      <xdr:colOff>438150</xdr:colOff>
      <xdr:row>207</xdr:row>
      <xdr:rowOff>53975</xdr:rowOff>
    </xdr:from>
    <xdr:to>
      <xdr:col>0</xdr:col>
      <xdr:colOff>1847850</xdr:colOff>
      <xdr:row>207</xdr:row>
      <xdr:rowOff>1526540</xdr:rowOff>
    </xdr:to>
    <xdr:pic>
      <xdr:nvPicPr>
        <xdr:cNvPr id="500" name="图片 499">
          <a:extLst>
            <a:ext uri="{FF2B5EF4-FFF2-40B4-BE49-F238E27FC236}">
              <a16:creationId xmlns:a16="http://schemas.microsoft.com/office/drawing/2014/main" id="{00000000-0008-0000-8800-0000F4010000}"/>
            </a:ext>
          </a:extLst>
        </xdr:cNvPr>
        <xdr:cNvPicPr>
          <a:picLocks noChangeAspect="1"/>
        </xdr:cNvPicPr>
      </xdr:nvPicPr>
      <xdr:blipFill>
        <a:blip xmlns:r="http://schemas.openxmlformats.org/officeDocument/2006/relationships" r:embed="rId888"/>
        <a:stretch>
          <a:fillRect/>
        </a:stretch>
      </xdr:blipFill>
      <xdr:spPr>
        <a:xfrm>
          <a:off x="438150" y="309617745"/>
          <a:ext cx="1409700" cy="1472565"/>
        </a:xfrm>
        <a:prstGeom prst="rect">
          <a:avLst/>
        </a:prstGeom>
        <a:noFill/>
        <a:ln w="9525">
          <a:noFill/>
        </a:ln>
      </xdr:spPr>
    </xdr:pic>
    <xdr:clientData/>
  </xdr:twoCellAnchor>
  <xdr:twoCellAnchor editAs="oneCell">
    <xdr:from>
      <xdr:col>0</xdr:col>
      <xdr:colOff>163195</xdr:colOff>
      <xdr:row>292</xdr:row>
      <xdr:rowOff>28575</xdr:rowOff>
    </xdr:from>
    <xdr:to>
      <xdr:col>0</xdr:col>
      <xdr:colOff>2019935</xdr:colOff>
      <xdr:row>292</xdr:row>
      <xdr:rowOff>1516380</xdr:rowOff>
    </xdr:to>
    <xdr:pic>
      <xdr:nvPicPr>
        <xdr:cNvPr id="501" name="图片 500">
          <a:extLst>
            <a:ext uri="{FF2B5EF4-FFF2-40B4-BE49-F238E27FC236}">
              <a16:creationId xmlns:a16="http://schemas.microsoft.com/office/drawing/2014/main" id="{00000000-0008-0000-8800-0000F5010000}"/>
            </a:ext>
          </a:extLst>
        </xdr:cNvPr>
        <xdr:cNvPicPr>
          <a:picLocks noChangeAspect="1"/>
        </xdr:cNvPicPr>
      </xdr:nvPicPr>
      <xdr:blipFill>
        <a:blip xmlns:r="http://schemas.openxmlformats.org/officeDocument/2006/relationships" r:embed="rId889"/>
        <a:stretch>
          <a:fillRect/>
        </a:stretch>
      </xdr:blipFill>
      <xdr:spPr>
        <a:xfrm>
          <a:off x="163195" y="442015245"/>
          <a:ext cx="1856740" cy="1487805"/>
        </a:xfrm>
        <a:prstGeom prst="rect">
          <a:avLst/>
        </a:prstGeom>
        <a:noFill/>
        <a:ln w="9525">
          <a:noFill/>
        </a:ln>
      </xdr:spPr>
    </xdr:pic>
    <xdr:clientData/>
  </xdr:twoCellAnchor>
  <xdr:twoCellAnchor editAs="oneCell">
    <xdr:from>
      <xdr:col>0</xdr:col>
      <xdr:colOff>200025</xdr:colOff>
      <xdr:row>293</xdr:row>
      <xdr:rowOff>47625</xdr:rowOff>
    </xdr:from>
    <xdr:to>
      <xdr:col>0</xdr:col>
      <xdr:colOff>2000885</xdr:colOff>
      <xdr:row>293</xdr:row>
      <xdr:rowOff>1513840</xdr:rowOff>
    </xdr:to>
    <xdr:pic>
      <xdr:nvPicPr>
        <xdr:cNvPr id="502" name="图片 501">
          <a:extLst>
            <a:ext uri="{FF2B5EF4-FFF2-40B4-BE49-F238E27FC236}">
              <a16:creationId xmlns:a16="http://schemas.microsoft.com/office/drawing/2014/main" id="{00000000-0008-0000-8800-0000F6010000}"/>
            </a:ext>
          </a:extLst>
        </xdr:cNvPr>
        <xdr:cNvPicPr>
          <a:picLocks noChangeAspect="1"/>
        </xdr:cNvPicPr>
      </xdr:nvPicPr>
      <xdr:blipFill>
        <a:blip xmlns:r="http://schemas.openxmlformats.org/officeDocument/2006/relationships" r:embed="rId890"/>
        <a:stretch>
          <a:fillRect/>
        </a:stretch>
      </xdr:blipFill>
      <xdr:spPr>
        <a:xfrm>
          <a:off x="200025" y="443596395"/>
          <a:ext cx="1800860" cy="1466215"/>
        </a:xfrm>
        <a:prstGeom prst="rect">
          <a:avLst/>
        </a:prstGeom>
        <a:noFill/>
        <a:ln w="9525">
          <a:noFill/>
        </a:ln>
      </xdr:spPr>
    </xdr:pic>
    <xdr:clientData/>
  </xdr:twoCellAnchor>
  <xdr:twoCellAnchor editAs="oneCell">
    <xdr:from>
      <xdr:col>0</xdr:col>
      <xdr:colOff>219075</xdr:colOff>
      <xdr:row>294</xdr:row>
      <xdr:rowOff>47625</xdr:rowOff>
    </xdr:from>
    <xdr:to>
      <xdr:col>0</xdr:col>
      <xdr:colOff>2039620</xdr:colOff>
      <xdr:row>294</xdr:row>
      <xdr:rowOff>1524000</xdr:rowOff>
    </xdr:to>
    <xdr:pic>
      <xdr:nvPicPr>
        <xdr:cNvPr id="503" name="图片 502">
          <a:extLst>
            <a:ext uri="{FF2B5EF4-FFF2-40B4-BE49-F238E27FC236}">
              <a16:creationId xmlns:a16="http://schemas.microsoft.com/office/drawing/2014/main" id="{00000000-0008-0000-8800-0000F7010000}"/>
            </a:ext>
          </a:extLst>
        </xdr:cNvPr>
        <xdr:cNvPicPr>
          <a:picLocks noChangeAspect="1"/>
        </xdr:cNvPicPr>
      </xdr:nvPicPr>
      <xdr:blipFill>
        <a:blip xmlns:r="http://schemas.openxmlformats.org/officeDocument/2006/relationships" r:embed="rId891"/>
        <a:stretch>
          <a:fillRect/>
        </a:stretch>
      </xdr:blipFill>
      <xdr:spPr>
        <a:xfrm>
          <a:off x="219075" y="445158495"/>
          <a:ext cx="1820545" cy="1476375"/>
        </a:xfrm>
        <a:prstGeom prst="rect">
          <a:avLst/>
        </a:prstGeom>
        <a:noFill/>
        <a:ln w="9525">
          <a:noFill/>
        </a:ln>
      </xdr:spPr>
    </xdr:pic>
    <xdr:clientData/>
  </xdr:twoCellAnchor>
  <xdr:twoCellAnchor editAs="oneCell">
    <xdr:from>
      <xdr:col>0</xdr:col>
      <xdr:colOff>180975</xdr:colOff>
      <xdr:row>295</xdr:row>
      <xdr:rowOff>57150</xdr:rowOff>
    </xdr:from>
    <xdr:to>
      <xdr:col>0</xdr:col>
      <xdr:colOff>1951990</xdr:colOff>
      <xdr:row>295</xdr:row>
      <xdr:rowOff>1478280</xdr:rowOff>
    </xdr:to>
    <xdr:pic>
      <xdr:nvPicPr>
        <xdr:cNvPr id="504" name="图片 503">
          <a:extLst>
            <a:ext uri="{FF2B5EF4-FFF2-40B4-BE49-F238E27FC236}">
              <a16:creationId xmlns:a16="http://schemas.microsoft.com/office/drawing/2014/main" id="{00000000-0008-0000-8800-0000F8010000}"/>
            </a:ext>
          </a:extLst>
        </xdr:cNvPr>
        <xdr:cNvPicPr>
          <a:picLocks noChangeAspect="1"/>
        </xdr:cNvPicPr>
      </xdr:nvPicPr>
      <xdr:blipFill>
        <a:blip xmlns:r="http://schemas.openxmlformats.org/officeDocument/2006/relationships" r:embed="rId892"/>
        <a:stretch>
          <a:fillRect/>
        </a:stretch>
      </xdr:blipFill>
      <xdr:spPr>
        <a:xfrm>
          <a:off x="180975" y="446730120"/>
          <a:ext cx="1771015" cy="1421130"/>
        </a:xfrm>
        <a:prstGeom prst="rect">
          <a:avLst/>
        </a:prstGeom>
        <a:noFill/>
        <a:ln w="9525">
          <a:noFill/>
        </a:ln>
      </xdr:spPr>
    </xdr:pic>
    <xdr:clientData/>
  </xdr:twoCellAnchor>
  <xdr:twoCellAnchor editAs="oneCell">
    <xdr:from>
      <xdr:col>0</xdr:col>
      <xdr:colOff>295275</xdr:colOff>
      <xdr:row>285</xdr:row>
      <xdr:rowOff>47625</xdr:rowOff>
    </xdr:from>
    <xdr:to>
      <xdr:col>0</xdr:col>
      <xdr:colOff>1771650</xdr:colOff>
      <xdr:row>285</xdr:row>
      <xdr:rowOff>1512570</xdr:rowOff>
    </xdr:to>
    <xdr:pic>
      <xdr:nvPicPr>
        <xdr:cNvPr id="505" name="图片 504">
          <a:extLst>
            <a:ext uri="{FF2B5EF4-FFF2-40B4-BE49-F238E27FC236}">
              <a16:creationId xmlns:a16="http://schemas.microsoft.com/office/drawing/2014/main" id="{00000000-0008-0000-8800-0000F9010000}"/>
            </a:ext>
          </a:extLst>
        </xdr:cNvPr>
        <xdr:cNvPicPr>
          <a:picLocks noChangeAspect="1"/>
        </xdr:cNvPicPr>
      </xdr:nvPicPr>
      <xdr:blipFill>
        <a:blip xmlns:r="http://schemas.openxmlformats.org/officeDocument/2006/relationships" r:embed="rId893"/>
        <a:stretch>
          <a:fillRect/>
        </a:stretch>
      </xdr:blipFill>
      <xdr:spPr>
        <a:xfrm>
          <a:off x="295275" y="431099595"/>
          <a:ext cx="1476375" cy="1464945"/>
        </a:xfrm>
        <a:prstGeom prst="rect">
          <a:avLst/>
        </a:prstGeom>
        <a:noFill/>
        <a:ln w="9525">
          <a:noFill/>
        </a:ln>
      </xdr:spPr>
    </xdr:pic>
    <xdr:clientData/>
  </xdr:twoCellAnchor>
  <xdr:twoCellAnchor editAs="oneCell">
    <xdr:from>
      <xdr:col>0</xdr:col>
      <xdr:colOff>295275</xdr:colOff>
      <xdr:row>286</xdr:row>
      <xdr:rowOff>66675</xdr:rowOff>
    </xdr:from>
    <xdr:to>
      <xdr:col>0</xdr:col>
      <xdr:colOff>1885315</xdr:colOff>
      <xdr:row>286</xdr:row>
      <xdr:rowOff>1543685</xdr:rowOff>
    </xdr:to>
    <xdr:pic>
      <xdr:nvPicPr>
        <xdr:cNvPr id="506" name="图片 505">
          <a:extLst>
            <a:ext uri="{FF2B5EF4-FFF2-40B4-BE49-F238E27FC236}">
              <a16:creationId xmlns:a16="http://schemas.microsoft.com/office/drawing/2014/main" id="{00000000-0008-0000-8800-0000FA010000}"/>
            </a:ext>
          </a:extLst>
        </xdr:cNvPr>
        <xdr:cNvPicPr>
          <a:picLocks noChangeAspect="1"/>
        </xdr:cNvPicPr>
      </xdr:nvPicPr>
      <xdr:blipFill>
        <a:blip xmlns:r="http://schemas.openxmlformats.org/officeDocument/2006/relationships" r:embed="rId894"/>
        <a:stretch>
          <a:fillRect/>
        </a:stretch>
      </xdr:blipFill>
      <xdr:spPr>
        <a:xfrm>
          <a:off x="295275" y="432680745"/>
          <a:ext cx="1590040" cy="1477010"/>
        </a:xfrm>
        <a:prstGeom prst="rect">
          <a:avLst/>
        </a:prstGeom>
        <a:noFill/>
        <a:ln w="9525">
          <a:noFill/>
        </a:ln>
      </xdr:spPr>
    </xdr:pic>
    <xdr:clientData/>
  </xdr:twoCellAnchor>
  <xdr:twoCellAnchor editAs="oneCell">
    <xdr:from>
      <xdr:col>0</xdr:col>
      <xdr:colOff>352425</xdr:colOff>
      <xdr:row>288</xdr:row>
      <xdr:rowOff>46990</xdr:rowOff>
    </xdr:from>
    <xdr:to>
      <xdr:col>0</xdr:col>
      <xdr:colOff>1998345</xdr:colOff>
      <xdr:row>288</xdr:row>
      <xdr:rowOff>1523365</xdr:rowOff>
    </xdr:to>
    <xdr:pic>
      <xdr:nvPicPr>
        <xdr:cNvPr id="507" name="图片 506">
          <a:extLst>
            <a:ext uri="{FF2B5EF4-FFF2-40B4-BE49-F238E27FC236}">
              <a16:creationId xmlns:a16="http://schemas.microsoft.com/office/drawing/2014/main" id="{00000000-0008-0000-8800-0000FB010000}"/>
            </a:ext>
          </a:extLst>
        </xdr:cNvPr>
        <xdr:cNvPicPr>
          <a:picLocks noChangeAspect="1"/>
        </xdr:cNvPicPr>
      </xdr:nvPicPr>
      <xdr:blipFill>
        <a:blip xmlns:r="http://schemas.openxmlformats.org/officeDocument/2006/relationships" r:embed="rId895"/>
        <a:stretch>
          <a:fillRect/>
        </a:stretch>
      </xdr:blipFill>
      <xdr:spPr>
        <a:xfrm>
          <a:off x="352425" y="435785260"/>
          <a:ext cx="1645920" cy="1476375"/>
        </a:xfrm>
        <a:prstGeom prst="rect">
          <a:avLst/>
        </a:prstGeom>
        <a:noFill/>
        <a:ln w="9525">
          <a:noFill/>
        </a:ln>
      </xdr:spPr>
    </xdr:pic>
    <xdr:clientData/>
  </xdr:twoCellAnchor>
  <xdr:twoCellAnchor editAs="oneCell">
    <xdr:from>
      <xdr:col>0</xdr:col>
      <xdr:colOff>323850</xdr:colOff>
      <xdr:row>287</xdr:row>
      <xdr:rowOff>47625</xdr:rowOff>
    </xdr:from>
    <xdr:to>
      <xdr:col>0</xdr:col>
      <xdr:colOff>1896110</xdr:colOff>
      <xdr:row>287</xdr:row>
      <xdr:rowOff>1504315</xdr:rowOff>
    </xdr:to>
    <xdr:pic>
      <xdr:nvPicPr>
        <xdr:cNvPr id="554" name="图片 553">
          <a:extLst>
            <a:ext uri="{FF2B5EF4-FFF2-40B4-BE49-F238E27FC236}">
              <a16:creationId xmlns:a16="http://schemas.microsoft.com/office/drawing/2014/main" id="{00000000-0008-0000-8800-00002A020000}"/>
            </a:ext>
          </a:extLst>
        </xdr:cNvPr>
        <xdr:cNvPicPr>
          <a:picLocks noChangeAspect="1"/>
        </xdr:cNvPicPr>
      </xdr:nvPicPr>
      <xdr:blipFill>
        <a:blip xmlns:r="http://schemas.openxmlformats.org/officeDocument/2006/relationships" r:embed="rId896"/>
        <a:stretch>
          <a:fillRect/>
        </a:stretch>
      </xdr:blipFill>
      <xdr:spPr>
        <a:xfrm>
          <a:off x="323850" y="434223795"/>
          <a:ext cx="1572260" cy="1456690"/>
        </a:xfrm>
        <a:prstGeom prst="rect">
          <a:avLst/>
        </a:prstGeom>
        <a:noFill/>
        <a:ln w="9525">
          <a:noFill/>
        </a:ln>
      </xdr:spPr>
    </xdr:pic>
    <xdr:clientData/>
  </xdr:twoCellAnchor>
  <xdr:twoCellAnchor editAs="oneCell">
    <xdr:from>
      <xdr:col>0</xdr:col>
      <xdr:colOff>381000</xdr:colOff>
      <xdr:row>289</xdr:row>
      <xdr:rowOff>47625</xdr:rowOff>
    </xdr:from>
    <xdr:to>
      <xdr:col>0</xdr:col>
      <xdr:colOff>1924050</xdr:colOff>
      <xdr:row>289</xdr:row>
      <xdr:rowOff>1523365</xdr:rowOff>
    </xdr:to>
    <xdr:pic>
      <xdr:nvPicPr>
        <xdr:cNvPr id="555" name="图片 554">
          <a:extLst>
            <a:ext uri="{FF2B5EF4-FFF2-40B4-BE49-F238E27FC236}">
              <a16:creationId xmlns:a16="http://schemas.microsoft.com/office/drawing/2014/main" id="{00000000-0008-0000-8800-00002B020000}"/>
            </a:ext>
          </a:extLst>
        </xdr:cNvPr>
        <xdr:cNvPicPr>
          <a:picLocks noChangeAspect="1"/>
        </xdr:cNvPicPr>
      </xdr:nvPicPr>
      <xdr:blipFill>
        <a:blip xmlns:r="http://schemas.openxmlformats.org/officeDocument/2006/relationships" r:embed="rId897"/>
        <a:stretch>
          <a:fillRect/>
        </a:stretch>
      </xdr:blipFill>
      <xdr:spPr>
        <a:xfrm>
          <a:off x="381000" y="437347995"/>
          <a:ext cx="1543050" cy="1475740"/>
        </a:xfrm>
        <a:prstGeom prst="rect">
          <a:avLst/>
        </a:prstGeom>
        <a:noFill/>
        <a:ln w="9525">
          <a:noFill/>
        </a:ln>
      </xdr:spPr>
    </xdr:pic>
    <xdr:clientData/>
  </xdr:twoCellAnchor>
  <xdr:twoCellAnchor editAs="oneCell">
    <xdr:from>
      <xdr:col>0</xdr:col>
      <xdr:colOff>333375</xdr:colOff>
      <xdr:row>290</xdr:row>
      <xdr:rowOff>38100</xdr:rowOff>
    </xdr:from>
    <xdr:to>
      <xdr:col>0</xdr:col>
      <xdr:colOff>1927225</xdr:colOff>
      <xdr:row>290</xdr:row>
      <xdr:rowOff>1504950</xdr:rowOff>
    </xdr:to>
    <xdr:pic>
      <xdr:nvPicPr>
        <xdr:cNvPr id="556" name="图片 555">
          <a:extLst>
            <a:ext uri="{FF2B5EF4-FFF2-40B4-BE49-F238E27FC236}">
              <a16:creationId xmlns:a16="http://schemas.microsoft.com/office/drawing/2014/main" id="{00000000-0008-0000-8800-00002C020000}"/>
            </a:ext>
          </a:extLst>
        </xdr:cNvPr>
        <xdr:cNvPicPr>
          <a:picLocks noChangeAspect="1"/>
        </xdr:cNvPicPr>
      </xdr:nvPicPr>
      <xdr:blipFill>
        <a:blip xmlns:r="http://schemas.openxmlformats.org/officeDocument/2006/relationships" r:embed="rId898"/>
        <a:stretch>
          <a:fillRect/>
        </a:stretch>
      </xdr:blipFill>
      <xdr:spPr>
        <a:xfrm>
          <a:off x="333375" y="438900570"/>
          <a:ext cx="1593850" cy="1466850"/>
        </a:xfrm>
        <a:prstGeom prst="rect">
          <a:avLst/>
        </a:prstGeom>
        <a:noFill/>
        <a:ln w="9525">
          <a:noFill/>
        </a:ln>
      </xdr:spPr>
    </xdr:pic>
    <xdr:clientData/>
  </xdr:twoCellAnchor>
  <xdr:twoCellAnchor editAs="oneCell">
    <xdr:from>
      <xdr:col>0</xdr:col>
      <xdr:colOff>333375</xdr:colOff>
      <xdr:row>291</xdr:row>
      <xdr:rowOff>66675</xdr:rowOff>
    </xdr:from>
    <xdr:to>
      <xdr:col>0</xdr:col>
      <xdr:colOff>1838960</xdr:colOff>
      <xdr:row>291</xdr:row>
      <xdr:rowOff>1503045</xdr:rowOff>
    </xdr:to>
    <xdr:pic>
      <xdr:nvPicPr>
        <xdr:cNvPr id="557" name="图片 556">
          <a:extLst>
            <a:ext uri="{FF2B5EF4-FFF2-40B4-BE49-F238E27FC236}">
              <a16:creationId xmlns:a16="http://schemas.microsoft.com/office/drawing/2014/main" id="{00000000-0008-0000-8800-00002D020000}"/>
            </a:ext>
          </a:extLst>
        </xdr:cNvPr>
        <xdr:cNvPicPr>
          <a:picLocks noChangeAspect="1"/>
        </xdr:cNvPicPr>
      </xdr:nvPicPr>
      <xdr:blipFill>
        <a:blip xmlns:r="http://schemas.openxmlformats.org/officeDocument/2006/relationships" r:embed="rId899"/>
        <a:stretch>
          <a:fillRect/>
        </a:stretch>
      </xdr:blipFill>
      <xdr:spPr>
        <a:xfrm>
          <a:off x="333375" y="440491245"/>
          <a:ext cx="1505585" cy="1436370"/>
        </a:xfrm>
        <a:prstGeom prst="rect">
          <a:avLst/>
        </a:prstGeom>
        <a:noFill/>
        <a:ln w="9525">
          <a:noFill/>
        </a:ln>
      </xdr:spPr>
    </xdr:pic>
    <xdr:clientData/>
  </xdr:twoCellAnchor>
  <xdr:twoCellAnchor editAs="oneCell">
    <xdr:from>
      <xdr:col>0</xdr:col>
      <xdr:colOff>228600</xdr:colOff>
      <xdr:row>92</xdr:row>
      <xdr:rowOff>47625</xdr:rowOff>
    </xdr:from>
    <xdr:to>
      <xdr:col>0</xdr:col>
      <xdr:colOff>1962785</xdr:colOff>
      <xdr:row>92</xdr:row>
      <xdr:rowOff>1494790</xdr:rowOff>
    </xdr:to>
    <xdr:pic>
      <xdr:nvPicPr>
        <xdr:cNvPr id="566" name="图片 565">
          <a:extLst>
            <a:ext uri="{FF2B5EF4-FFF2-40B4-BE49-F238E27FC236}">
              <a16:creationId xmlns:a16="http://schemas.microsoft.com/office/drawing/2014/main" id="{00000000-0008-0000-8800-000036020000}"/>
            </a:ext>
          </a:extLst>
        </xdr:cNvPr>
        <xdr:cNvPicPr>
          <a:picLocks noChangeAspect="1"/>
        </xdr:cNvPicPr>
      </xdr:nvPicPr>
      <xdr:blipFill>
        <a:blip xmlns:r="http://schemas.openxmlformats.org/officeDocument/2006/relationships" r:embed="rId900"/>
        <a:stretch>
          <a:fillRect/>
        </a:stretch>
      </xdr:blipFill>
      <xdr:spPr>
        <a:xfrm>
          <a:off x="228600" y="137018395"/>
          <a:ext cx="1734185" cy="1447165"/>
        </a:xfrm>
        <a:prstGeom prst="rect">
          <a:avLst/>
        </a:prstGeom>
        <a:noFill/>
        <a:ln w="9525">
          <a:noFill/>
        </a:ln>
      </xdr:spPr>
    </xdr:pic>
    <xdr:clientData/>
  </xdr:twoCellAnchor>
  <xdr:twoCellAnchor editAs="oneCell">
    <xdr:from>
      <xdr:col>0</xdr:col>
      <xdr:colOff>304800</xdr:colOff>
      <xdr:row>93</xdr:row>
      <xdr:rowOff>47625</xdr:rowOff>
    </xdr:from>
    <xdr:to>
      <xdr:col>0</xdr:col>
      <xdr:colOff>1979295</xdr:colOff>
      <xdr:row>93</xdr:row>
      <xdr:rowOff>1466850</xdr:rowOff>
    </xdr:to>
    <xdr:pic>
      <xdr:nvPicPr>
        <xdr:cNvPr id="567" name="图片 566">
          <a:extLst>
            <a:ext uri="{FF2B5EF4-FFF2-40B4-BE49-F238E27FC236}">
              <a16:creationId xmlns:a16="http://schemas.microsoft.com/office/drawing/2014/main" id="{00000000-0008-0000-8800-000037020000}"/>
            </a:ext>
          </a:extLst>
        </xdr:cNvPr>
        <xdr:cNvPicPr>
          <a:picLocks noChangeAspect="1"/>
        </xdr:cNvPicPr>
      </xdr:nvPicPr>
      <xdr:blipFill>
        <a:blip xmlns:r="http://schemas.openxmlformats.org/officeDocument/2006/relationships" r:embed="rId901"/>
        <a:stretch>
          <a:fillRect/>
        </a:stretch>
      </xdr:blipFill>
      <xdr:spPr>
        <a:xfrm>
          <a:off x="304800" y="138580495"/>
          <a:ext cx="1674495" cy="1419225"/>
        </a:xfrm>
        <a:prstGeom prst="rect">
          <a:avLst/>
        </a:prstGeom>
        <a:noFill/>
        <a:ln w="9525">
          <a:noFill/>
        </a:ln>
      </xdr:spPr>
    </xdr:pic>
    <xdr:clientData/>
  </xdr:twoCellAnchor>
  <xdr:twoCellAnchor editAs="oneCell">
    <xdr:from>
      <xdr:col>0</xdr:col>
      <xdr:colOff>238125</xdr:colOff>
      <xdr:row>94</xdr:row>
      <xdr:rowOff>47625</xdr:rowOff>
    </xdr:from>
    <xdr:to>
      <xdr:col>0</xdr:col>
      <xdr:colOff>2000250</xdr:colOff>
      <xdr:row>94</xdr:row>
      <xdr:rowOff>1497965</xdr:rowOff>
    </xdr:to>
    <xdr:pic>
      <xdr:nvPicPr>
        <xdr:cNvPr id="568" name="图片 567">
          <a:extLst>
            <a:ext uri="{FF2B5EF4-FFF2-40B4-BE49-F238E27FC236}">
              <a16:creationId xmlns:a16="http://schemas.microsoft.com/office/drawing/2014/main" id="{00000000-0008-0000-8800-000038020000}"/>
            </a:ext>
          </a:extLst>
        </xdr:cNvPr>
        <xdr:cNvPicPr>
          <a:picLocks noChangeAspect="1"/>
        </xdr:cNvPicPr>
      </xdr:nvPicPr>
      <xdr:blipFill>
        <a:blip xmlns:r="http://schemas.openxmlformats.org/officeDocument/2006/relationships" r:embed="rId902"/>
        <a:stretch>
          <a:fillRect/>
        </a:stretch>
      </xdr:blipFill>
      <xdr:spPr>
        <a:xfrm>
          <a:off x="238125" y="140142595"/>
          <a:ext cx="1762125" cy="1450340"/>
        </a:xfrm>
        <a:prstGeom prst="rect">
          <a:avLst/>
        </a:prstGeom>
        <a:noFill/>
        <a:ln w="9525">
          <a:noFill/>
        </a:ln>
      </xdr:spPr>
    </xdr:pic>
    <xdr:clientData/>
  </xdr:twoCellAnchor>
  <xdr:twoCellAnchor editAs="oneCell">
    <xdr:from>
      <xdr:col>0</xdr:col>
      <xdr:colOff>219075</xdr:colOff>
      <xdr:row>95</xdr:row>
      <xdr:rowOff>57150</xdr:rowOff>
    </xdr:from>
    <xdr:to>
      <xdr:col>0</xdr:col>
      <xdr:colOff>1952625</xdr:colOff>
      <xdr:row>95</xdr:row>
      <xdr:rowOff>1517650</xdr:rowOff>
    </xdr:to>
    <xdr:pic>
      <xdr:nvPicPr>
        <xdr:cNvPr id="569" name="图片 568">
          <a:extLst>
            <a:ext uri="{FF2B5EF4-FFF2-40B4-BE49-F238E27FC236}">
              <a16:creationId xmlns:a16="http://schemas.microsoft.com/office/drawing/2014/main" id="{00000000-0008-0000-8800-000039020000}"/>
            </a:ext>
          </a:extLst>
        </xdr:cNvPr>
        <xdr:cNvPicPr>
          <a:picLocks noChangeAspect="1"/>
        </xdr:cNvPicPr>
      </xdr:nvPicPr>
      <xdr:blipFill>
        <a:blip xmlns:r="http://schemas.openxmlformats.org/officeDocument/2006/relationships" r:embed="rId903"/>
        <a:stretch>
          <a:fillRect/>
        </a:stretch>
      </xdr:blipFill>
      <xdr:spPr>
        <a:xfrm>
          <a:off x="219075" y="141714220"/>
          <a:ext cx="1733550" cy="1460500"/>
        </a:xfrm>
        <a:prstGeom prst="rect">
          <a:avLst/>
        </a:prstGeom>
        <a:noFill/>
        <a:ln w="9525">
          <a:noFill/>
        </a:ln>
      </xdr:spPr>
    </xdr:pic>
    <xdr:clientData/>
  </xdr:twoCellAnchor>
  <xdr:twoCellAnchor editAs="oneCell">
    <xdr:from>
      <xdr:col>0</xdr:col>
      <xdr:colOff>361950</xdr:colOff>
      <xdr:row>96</xdr:row>
      <xdr:rowOff>47625</xdr:rowOff>
    </xdr:from>
    <xdr:to>
      <xdr:col>0</xdr:col>
      <xdr:colOff>1838325</xdr:colOff>
      <xdr:row>96</xdr:row>
      <xdr:rowOff>1475105</xdr:rowOff>
    </xdr:to>
    <xdr:pic>
      <xdr:nvPicPr>
        <xdr:cNvPr id="570" name="图片 569">
          <a:extLst>
            <a:ext uri="{FF2B5EF4-FFF2-40B4-BE49-F238E27FC236}">
              <a16:creationId xmlns:a16="http://schemas.microsoft.com/office/drawing/2014/main" id="{00000000-0008-0000-8800-00003A020000}"/>
            </a:ext>
          </a:extLst>
        </xdr:cNvPr>
        <xdr:cNvPicPr>
          <a:picLocks noChangeAspect="1"/>
        </xdr:cNvPicPr>
      </xdr:nvPicPr>
      <xdr:blipFill>
        <a:blip xmlns:r="http://schemas.openxmlformats.org/officeDocument/2006/relationships" r:embed="rId904"/>
        <a:stretch>
          <a:fillRect/>
        </a:stretch>
      </xdr:blipFill>
      <xdr:spPr>
        <a:xfrm>
          <a:off x="361950" y="143266795"/>
          <a:ext cx="1476375" cy="1427480"/>
        </a:xfrm>
        <a:prstGeom prst="rect">
          <a:avLst/>
        </a:prstGeom>
        <a:noFill/>
        <a:ln w="9525">
          <a:noFill/>
        </a:ln>
      </xdr:spPr>
    </xdr:pic>
    <xdr:clientData/>
  </xdr:twoCellAnchor>
  <xdr:twoCellAnchor editAs="oneCell">
    <xdr:from>
      <xdr:col>0</xdr:col>
      <xdr:colOff>438150</xdr:colOff>
      <xdr:row>97</xdr:row>
      <xdr:rowOff>47625</xdr:rowOff>
    </xdr:from>
    <xdr:to>
      <xdr:col>0</xdr:col>
      <xdr:colOff>1914525</xdr:colOff>
      <xdr:row>97</xdr:row>
      <xdr:rowOff>1486535</xdr:rowOff>
    </xdr:to>
    <xdr:pic>
      <xdr:nvPicPr>
        <xdr:cNvPr id="571" name="图片 570">
          <a:extLst>
            <a:ext uri="{FF2B5EF4-FFF2-40B4-BE49-F238E27FC236}">
              <a16:creationId xmlns:a16="http://schemas.microsoft.com/office/drawing/2014/main" id="{00000000-0008-0000-8800-00003B020000}"/>
            </a:ext>
          </a:extLst>
        </xdr:cNvPr>
        <xdr:cNvPicPr>
          <a:picLocks noChangeAspect="1"/>
        </xdr:cNvPicPr>
      </xdr:nvPicPr>
      <xdr:blipFill>
        <a:blip xmlns:r="http://schemas.openxmlformats.org/officeDocument/2006/relationships" r:embed="rId905"/>
        <a:stretch>
          <a:fillRect/>
        </a:stretch>
      </xdr:blipFill>
      <xdr:spPr>
        <a:xfrm>
          <a:off x="438150" y="144803495"/>
          <a:ext cx="1476375" cy="1438910"/>
        </a:xfrm>
        <a:prstGeom prst="rect">
          <a:avLst/>
        </a:prstGeom>
        <a:noFill/>
        <a:ln w="9525">
          <a:noFill/>
        </a:ln>
      </xdr:spPr>
    </xdr:pic>
    <xdr:clientData/>
  </xdr:twoCellAnchor>
  <xdr:twoCellAnchor editAs="oneCell">
    <xdr:from>
      <xdr:col>0</xdr:col>
      <xdr:colOff>542925</xdr:colOff>
      <xdr:row>98</xdr:row>
      <xdr:rowOff>79375</xdr:rowOff>
    </xdr:from>
    <xdr:to>
      <xdr:col>0</xdr:col>
      <xdr:colOff>1733550</xdr:colOff>
      <xdr:row>98</xdr:row>
      <xdr:rowOff>1472565</xdr:rowOff>
    </xdr:to>
    <xdr:pic>
      <xdr:nvPicPr>
        <xdr:cNvPr id="572" name="图片 571">
          <a:extLst>
            <a:ext uri="{FF2B5EF4-FFF2-40B4-BE49-F238E27FC236}">
              <a16:creationId xmlns:a16="http://schemas.microsoft.com/office/drawing/2014/main" id="{00000000-0008-0000-8800-00003C020000}"/>
            </a:ext>
          </a:extLst>
        </xdr:cNvPr>
        <xdr:cNvPicPr>
          <a:picLocks noChangeAspect="1"/>
        </xdr:cNvPicPr>
      </xdr:nvPicPr>
      <xdr:blipFill>
        <a:blip xmlns:r="http://schemas.openxmlformats.org/officeDocument/2006/relationships" r:embed="rId906"/>
        <a:stretch>
          <a:fillRect/>
        </a:stretch>
      </xdr:blipFill>
      <xdr:spPr>
        <a:xfrm>
          <a:off x="542925" y="146371945"/>
          <a:ext cx="1190625" cy="1393190"/>
        </a:xfrm>
        <a:prstGeom prst="rect">
          <a:avLst/>
        </a:prstGeom>
        <a:noFill/>
        <a:ln w="9525">
          <a:noFill/>
        </a:ln>
      </xdr:spPr>
    </xdr:pic>
    <xdr:clientData/>
  </xdr:twoCellAnchor>
  <xdr:twoCellAnchor editAs="oneCell">
    <xdr:from>
      <xdr:col>0</xdr:col>
      <xdr:colOff>466725</xdr:colOff>
      <xdr:row>99</xdr:row>
      <xdr:rowOff>60325</xdr:rowOff>
    </xdr:from>
    <xdr:to>
      <xdr:col>0</xdr:col>
      <xdr:colOff>1743710</xdr:colOff>
      <xdr:row>99</xdr:row>
      <xdr:rowOff>1452880</xdr:rowOff>
    </xdr:to>
    <xdr:pic>
      <xdr:nvPicPr>
        <xdr:cNvPr id="573" name="图片 572">
          <a:extLst>
            <a:ext uri="{FF2B5EF4-FFF2-40B4-BE49-F238E27FC236}">
              <a16:creationId xmlns:a16="http://schemas.microsoft.com/office/drawing/2014/main" id="{00000000-0008-0000-8800-00003D020000}"/>
            </a:ext>
          </a:extLst>
        </xdr:cNvPr>
        <xdr:cNvPicPr>
          <a:picLocks noChangeAspect="1"/>
        </xdr:cNvPicPr>
      </xdr:nvPicPr>
      <xdr:blipFill>
        <a:blip xmlns:r="http://schemas.openxmlformats.org/officeDocument/2006/relationships" r:embed="rId907"/>
        <a:stretch>
          <a:fillRect/>
        </a:stretch>
      </xdr:blipFill>
      <xdr:spPr>
        <a:xfrm>
          <a:off x="466725" y="147914995"/>
          <a:ext cx="1276985" cy="1392555"/>
        </a:xfrm>
        <a:prstGeom prst="rect">
          <a:avLst/>
        </a:prstGeom>
        <a:noFill/>
        <a:ln w="9525">
          <a:noFill/>
        </a:ln>
      </xdr:spPr>
    </xdr:pic>
    <xdr:clientData/>
  </xdr:twoCellAnchor>
  <xdr:twoCellAnchor editAs="oneCell">
    <xdr:from>
      <xdr:col>0</xdr:col>
      <xdr:colOff>466725</xdr:colOff>
      <xdr:row>100</xdr:row>
      <xdr:rowOff>31750</xdr:rowOff>
    </xdr:from>
    <xdr:to>
      <xdr:col>0</xdr:col>
      <xdr:colOff>1819275</xdr:colOff>
      <xdr:row>100</xdr:row>
      <xdr:rowOff>1470025</xdr:rowOff>
    </xdr:to>
    <xdr:pic>
      <xdr:nvPicPr>
        <xdr:cNvPr id="574" name="图片 573">
          <a:extLst>
            <a:ext uri="{FF2B5EF4-FFF2-40B4-BE49-F238E27FC236}">
              <a16:creationId xmlns:a16="http://schemas.microsoft.com/office/drawing/2014/main" id="{00000000-0008-0000-8800-00003E020000}"/>
            </a:ext>
          </a:extLst>
        </xdr:cNvPr>
        <xdr:cNvPicPr>
          <a:picLocks noChangeAspect="1"/>
        </xdr:cNvPicPr>
      </xdr:nvPicPr>
      <xdr:blipFill>
        <a:blip xmlns:r="http://schemas.openxmlformats.org/officeDocument/2006/relationships" r:embed="rId908"/>
        <a:stretch>
          <a:fillRect/>
        </a:stretch>
      </xdr:blipFill>
      <xdr:spPr>
        <a:xfrm>
          <a:off x="466725" y="149423120"/>
          <a:ext cx="1352550" cy="1438275"/>
        </a:xfrm>
        <a:prstGeom prst="rect">
          <a:avLst/>
        </a:prstGeom>
        <a:noFill/>
        <a:ln w="9525">
          <a:noFill/>
        </a:ln>
      </xdr:spPr>
    </xdr:pic>
    <xdr:clientData/>
  </xdr:twoCellAnchor>
  <xdr:twoCellAnchor editAs="oneCell">
    <xdr:from>
      <xdr:col>0</xdr:col>
      <xdr:colOff>523875</xdr:colOff>
      <xdr:row>101</xdr:row>
      <xdr:rowOff>41275</xdr:rowOff>
    </xdr:from>
    <xdr:to>
      <xdr:col>0</xdr:col>
      <xdr:colOff>1728470</xdr:colOff>
      <xdr:row>101</xdr:row>
      <xdr:rowOff>1485900</xdr:rowOff>
    </xdr:to>
    <xdr:pic>
      <xdr:nvPicPr>
        <xdr:cNvPr id="575" name="图片 574">
          <a:extLst>
            <a:ext uri="{FF2B5EF4-FFF2-40B4-BE49-F238E27FC236}">
              <a16:creationId xmlns:a16="http://schemas.microsoft.com/office/drawing/2014/main" id="{00000000-0008-0000-8800-00003F020000}"/>
            </a:ext>
          </a:extLst>
        </xdr:cNvPr>
        <xdr:cNvPicPr>
          <a:picLocks noChangeAspect="1"/>
        </xdr:cNvPicPr>
      </xdr:nvPicPr>
      <xdr:blipFill>
        <a:blip xmlns:r="http://schemas.openxmlformats.org/officeDocument/2006/relationships" r:embed="rId909"/>
        <a:stretch>
          <a:fillRect/>
        </a:stretch>
      </xdr:blipFill>
      <xdr:spPr>
        <a:xfrm>
          <a:off x="523875" y="150969345"/>
          <a:ext cx="1204595" cy="1444625"/>
        </a:xfrm>
        <a:prstGeom prst="rect">
          <a:avLst/>
        </a:prstGeom>
        <a:noFill/>
        <a:ln w="9525">
          <a:noFill/>
        </a:ln>
      </xdr:spPr>
    </xdr:pic>
    <xdr:clientData/>
  </xdr:twoCellAnchor>
  <xdr:twoCellAnchor editAs="oneCell">
    <xdr:from>
      <xdr:col>0</xdr:col>
      <xdr:colOff>247650</xdr:colOff>
      <xdr:row>128</xdr:row>
      <xdr:rowOff>66675</xdr:rowOff>
    </xdr:from>
    <xdr:to>
      <xdr:col>0</xdr:col>
      <xdr:colOff>2076450</xdr:colOff>
      <xdr:row>128</xdr:row>
      <xdr:rowOff>1490980</xdr:rowOff>
    </xdr:to>
    <xdr:pic>
      <xdr:nvPicPr>
        <xdr:cNvPr id="576" name="图片 575">
          <a:extLst>
            <a:ext uri="{FF2B5EF4-FFF2-40B4-BE49-F238E27FC236}">
              <a16:creationId xmlns:a16="http://schemas.microsoft.com/office/drawing/2014/main" id="{00000000-0008-0000-8800-000040020000}"/>
            </a:ext>
          </a:extLst>
        </xdr:cNvPr>
        <xdr:cNvPicPr>
          <a:picLocks noChangeAspect="1"/>
        </xdr:cNvPicPr>
      </xdr:nvPicPr>
      <xdr:blipFill>
        <a:blip xmlns:r="http://schemas.openxmlformats.org/officeDocument/2006/relationships" r:embed="rId910"/>
        <a:stretch>
          <a:fillRect/>
        </a:stretch>
      </xdr:blipFill>
      <xdr:spPr>
        <a:xfrm>
          <a:off x="247650" y="191266445"/>
          <a:ext cx="1828800" cy="1424305"/>
        </a:xfrm>
        <a:prstGeom prst="rect">
          <a:avLst/>
        </a:prstGeom>
        <a:noFill/>
        <a:ln w="9525">
          <a:noFill/>
        </a:ln>
      </xdr:spPr>
    </xdr:pic>
    <xdr:clientData/>
  </xdr:twoCellAnchor>
  <xdr:twoCellAnchor editAs="oneCell">
    <xdr:from>
      <xdr:col>0</xdr:col>
      <xdr:colOff>190500</xdr:colOff>
      <xdr:row>129</xdr:row>
      <xdr:rowOff>85725</xdr:rowOff>
    </xdr:from>
    <xdr:to>
      <xdr:col>0</xdr:col>
      <xdr:colOff>2000885</xdr:colOff>
      <xdr:row>129</xdr:row>
      <xdr:rowOff>1522095</xdr:rowOff>
    </xdr:to>
    <xdr:pic>
      <xdr:nvPicPr>
        <xdr:cNvPr id="577" name="图片 576">
          <a:extLst>
            <a:ext uri="{FF2B5EF4-FFF2-40B4-BE49-F238E27FC236}">
              <a16:creationId xmlns:a16="http://schemas.microsoft.com/office/drawing/2014/main" id="{00000000-0008-0000-8800-000041020000}"/>
            </a:ext>
          </a:extLst>
        </xdr:cNvPr>
        <xdr:cNvPicPr>
          <a:picLocks noChangeAspect="1"/>
        </xdr:cNvPicPr>
      </xdr:nvPicPr>
      <xdr:blipFill>
        <a:blip xmlns:r="http://schemas.openxmlformats.org/officeDocument/2006/relationships" r:embed="rId911"/>
        <a:stretch>
          <a:fillRect/>
        </a:stretch>
      </xdr:blipFill>
      <xdr:spPr>
        <a:xfrm>
          <a:off x="190500" y="192847595"/>
          <a:ext cx="1810385" cy="1436370"/>
        </a:xfrm>
        <a:prstGeom prst="rect">
          <a:avLst/>
        </a:prstGeom>
        <a:noFill/>
        <a:ln w="9525">
          <a:noFill/>
        </a:ln>
      </xdr:spPr>
    </xdr:pic>
    <xdr:clientData/>
  </xdr:twoCellAnchor>
  <xdr:twoCellAnchor editAs="oneCell">
    <xdr:from>
      <xdr:col>0</xdr:col>
      <xdr:colOff>203200</xdr:colOff>
      <xdr:row>157</xdr:row>
      <xdr:rowOff>28575</xdr:rowOff>
    </xdr:from>
    <xdr:to>
      <xdr:col>0</xdr:col>
      <xdr:colOff>2114550</xdr:colOff>
      <xdr:row>157</xdr:row>
      <xdr:rowOff>1516380</xdr:rowOff>
    </xdr:to>
    <xdr:pic>
      <xdr:nvPicPr>
        <xdr:cNvPr id="578" name="图片 577">
          <a:extLst>
            <a:ext uri="{FF2B5EF4-FFF2-40B4-BE49-F238E27FC236}">
              <a16:creationId xmlns:a16="http://schemas.microsoft.com/office/drawing/2014/main" id="{00000000-0008-0000-8800-000042020000}"/>
            </a:ext>
          </a:extLst>
        </xdr:cNvPr>
        <xdr:cNvPicPr>
          <a:picLocks noChangeAspect="1"/>
        </xdr:cNvPicPr>
      </xdr:nvPicPr>
      <xdr:blipFill>
        <a:blip xmlns:r="http://schemas.openxmlformats.org/officeDocument/2006/relationships" r:embed="rId912"/>
        <a:stretch>
          <a:fillRect/>
        </a:stretch>
      </xdr:blipFill>
      <xdr:spPr>
        <a:xfrm>
          <a:off x="203200" y="235729145"/>
          <a:ext cx="1911350" cy="1487805"/>
        </a:xfrm>
        <a:prstGeom prst="rect">
          <a:avLst/>
        </a:prstGeom>
        <a:noFill/>
        <a:ln w="9525">
          <a:noFill/>
        </a:ln>
      </xdr:spPr>
    </xdr:pic>
    <xdr:clientData/>
  </xdr:twoCellAnchor>
  <xdr:twoCellAnchor editAs="oneCell">
    <xdr:from>
      <xdr:col>0</xdr:col>
      <xdr:colOff>142875</xdr:colOff>
      <xdr:row>156</xdr:row>
      <xdr:rowOff>28575</xdr:rowOff>
    </xdr:from>
    <xdr:to>
      <xdr:col>0</xdr:col>
      <xdr:colOff>2058035</xdr:colOff>
      <xdr:row>156</xdr:row>
      <xdr:rowOff>1489710</xdr:rowOff>
    </xdr:to>
    <xdr:pic>
      <xdr:nvPicPr>
        <xdr:cNvPr id="579" name="图片 578">
          <a:extLst>
            <a:ext uri="{FF2B5EF4-FFF2-40B4-BE49-F238E27FC236}">
              <a16:creationId xmlns:a16="http://schemas.microsoft.com/office/drawing/2014/main" id="{00000000-0008-0000-8800-000043020000}"/>
            </a:ext>
          </a:extLst>
        </xdr:cNvPr>
        <xdr:cNvPicPr>
          <a:picLocks noChangeAspect="1"/>
        </xdr:cNvPicPr>
      </xdr:nvPicPr>
      <xdr:blipFill>
        <a:blip xmlns:r="http://schemas.openxmlformats.org/officeDocument/2006/relationships" r:embed="rId913"/>
        <a:stretch>
          <a:fillRect/>
        </a:stretch>
      </xdr:blipFill>
      <xdr:spPr>
        <a:xfrm>
          <a:off x="142875" y="234167045"/>
          <a:ext cx="1915160" cy="1461135"/>
        </a:xfrm>
        <a:prstGeom prst="rect">
          <a:avLst/>
        </a:prstGeom>
        <a:noFill/>
        <a:ln w="9525">
          <a:noFill/>
        </a:ln>
      </xdr:spPr>
    </xdr:pic>
    <xdr:clientData/>
  </xdr:twoCellAnchor>
  <xdr:twoCellAnchor editAs="oneCell">
    <xdr:from>
      <xdr:col>0</xdr:col>
      <xdr:colOff>142875</xdr:colOff>
      <xdr:row>158</xdr:row>
      <xdr:rowOff>57150</xdr:rowOff>
    </xdr:from>
    <xdr:to>
      <xdr:col>0</xdr:col>
      <xdr:colOff>2057400</xdr:colOff>
      <xdr:row>158</xdr:row>
      <xdr:rowOff>1515110</xdr:rowOff>
    </xdr:to>
    <xdr:pic>
      <xdr:nvPicPr>
        <xdr:cNvPr id="580" name="图片 579">
          <a:extLst>
            <a:ext uri="{FF2B5EF4-FFF2-40B4-BE49-F238E27FC236}">
              <a16:creationId xmlns:a16="http://schemas.microsoft.com/office/drawing/2014/main" id="{00000000-0008-0000-8800-000044020000}"/>
            </a:ext>
          </a:extLst>
        </xdr:cNvPr>
        <xdr:cNvPicPr>
          <a:picLocks noChangeAspect="1"/>
        </xdr:cNvPicPr>
      </xdr:nvPicPr>
      <xdr:blipFill>
        <a:blip xmlns:r="http://schemas.openxmlformats.org/officeDocument/2006/relationships" r:embed="rId914"/>
        <a:stretch>
          <a:fillRect/>
        </a:stretch>
      </xdr:blipFill>
      <xdr:spPr>
        <a:xfrm>
          <a:off x="142875" y="237319820"/>
          <a:ext cx="1914525" cy="1457960"/>
        </a:xfrm>
        <a:prstGeom prst="rect">
          <a:avLst/>
        </a:prstGeom>
        <a:noFill/>
        <a:ln w="9525">
          <a:noFill/>
        </a:ln>
      </xdr:spPr>
    </xdr:pic>
    <xdr:clientData/>
  </xdr:twoCellAnchor>
  <xdr:twoCellAnchor editAs="oneCell">
    <xdr:from>
      <xdr:col>0</xdr:col>
      <xdr:colOff>257175</xdr:colOff>
      <xdr:row>159</xdr:row>
      <xdr:rowOff>57150</xdr:rowOff>
    </xdr:from>
    <xdr:to>
      <xdr:col>0</xdr:col>
      <xdr:colOff>1953260</xdr:colOff>
      <xdr:row>159</xdr:row>
      <xdr:rowOff>1518285</xdr:rowOff>
    </xdr:to>
    <xdr:pic>
      <xdr:nvPicPr>
        <xdr:cNvPr id="581" name="图片 580">
          <a:extLst>
            <a:ext uri="{FF2B5EF4-FFF2-40B4-BE49-F238E27FC236}">
              <a16:creationId xmlns:a16="http://schemas.microsoft.com/office/drawing/2014/main" id="{00000000-0008-0000-8800-000045020000}"/>
            </a:ext>
          </a:extLst>
        </xdr:cNvPr>
        <xdr:cNvPicPr>
          <a:picLocks noChangeAspect="1"/>
        </xdr:cNvPicPr>
      </xdr:nvPicPr>
      <xdr:blipFill>
        <a:blip xmlns:r="http://schemas.openxmlformats.org/officeDocument/2006/relationships" r:embed="rId915"/>
        <a:stretch>
          <a:fillRect/>
        </a:stretch>
      </xdr:blipFill>
      <xdr:spPr>
        <a:xfrm>
          <a:off x="257175" y="238881920"/>
          <a:ext cx="1696085" cy="1461135"/>
        </a:xfrm>
        <a:prstGeom prst="rect">
          <a:avLst/>
        </a:prstGeom>
        <a:noFill/>
        <a:ln w="9525">
          <a:noFill/>
        </a:ln>
      </xdr:spPr>
    </xdr:pic>
    <xdr:clientData/>
  </xdr:twoCellAnchor>
  <xdr:twoCellAnchor editAs="oneCell">
    <xdr:from>
      <xdr:col>0</xdr:col>
      <xdr:colOff>266700</xdr:colOff>
      <xdr:row>79</xdr:row>
      <xdr:rowOff>47625</xdr:rowOff>
    </xdr:from>
    <xdr:to>
      <xdr:col>0</xdr:col>
      <xdr:colOff>1987550</xdr:colOff>
      <xdr:row>79</xdr:row>
      <xdr:rowOff>1504950</xdr:rowOff>
    </xdr:to>
    <xdr:pic>
      <xdr:nvPicPr>
        <xdr:cNvPr id="582" name="图片 581">
          <a:extLst>
            <a:ext uri="{FF2B5EF4-FFF2-40B4-BE49-F238E27FC236}">
              <a16:creationId xmlns:a16="http://schemas.microsoft.com/office/drawing/2014/main" id="{00000000-0008-0000-8800-000046020000}"/>
            </a:ext>
          </a:extLst>
        </xdr:cNvPr>
        <xdr:cNvPicPr>
          <a:picLocks noChangeAspect="1"/>
        </xdr:cNvPicPr>
      </xdr:nvPicPr>
      <xdr:blipFill>
        <a:blip xmlns:r="http://schemas.openxmlformats.org/officeDocument/2006/relationships" r:embed="rId916"/>
        <a:stretch>
          <a:fillRect/>
        </a:stretch>
      </xdr:blipFill>
      <xdr:spPr>
        <a:xfrm>
          <a:off x="266700" y="116939695"/>
          <a:ext cx="1720850" cy="1457325"/>
        </a:xfrm>
        <a:prstGeom prst="rect">
          <a:avLst/>
        </a:prstGeom>
        <a:noFill/>
        <a:ln w="9525">
          <a:noFill/>
        </a:ln>
      </xdr:spPr>
    </xdr:pic>
    <xdr:clientData/>
  </xdr:twoCellAnchor>
  <xdr:twoCellAnchor editAs="oneCell">
    <xdr:from>
      <xdr:col>0</xdr:col>
      <xdr:colOff>304800</xdr:colOff>
      <xdr:row>80</xdr:row>
      <xdr:rowOff>57150</xdr:rowOff>
    </xdr:from>
    <xdr:to>
      <xdr:col>0</xdr:col>
      <xdr:colOff>2010410</xdr:colOff>
      <xdr:row>80</xdr:row>
      <xdr:rowOff>1524635</xdr:rowOff>
    </xdr:to>
    <xdr:pic>
      <xdr:nvPicPr>
        <xdr:cNvPr id="583" name="图片 582">
          <a:extLst>
            <a:ext uri="{FF2B5EF4-FFF2-40B4-BE49-F238E27FC236}">
              <a16:creationId xmlns:a16="http://schemas.microsoft.com/office/drawing/2014/main" id="{00000000-0008-0000-8800-000047020000}"/>
            </a:ext>
          </a:extLst>
        </xdr:cNvPr>
        <xdr:cNvPicPr>
          <a:picLocks noChangeAspect="1"/>
        </xdr:cNvPicPr>
      </xdr:nvPicPr>
      <xdr:blipFill>
        <a:blip xmlns:r="http://schemas.openxmlformats.org/officeDocument/2006/relationships" r:embed="rId917"/>
        <a:stretch>
          <a:fillRect/>
        </a:stretch>
      </xdr:blipFill>
      <xdr:spPr>
        <a:xfrm>
          <a:off x="304800" y="118511320"/>
          <a:ext cx="1705610" cy="1467485"/>
        </a:xfrm>
        <a:prstGeom prst="rect">
          <a:avLst/>
        </a:prstGeom>
        <a:noFill/>
        <a:ln w="9525">
          <a:noFill/>
        </a:ln>
      </xdr:spPr>
    </xdr:pic>
    <xdr:clientData/>
  </xdr:twoCellAnchor>
  <xdr:twoCellAnchor editAs="oneCell">
    <xdr:from>
      <xdr:col>0</xdr:col>
      <xdr:colOff>304800</xdr:colOff>
      <xdr:row>77</xdr:row>
      <xdr:rowOff>38100</xdr:rowOff>
    </xdr:from>
    <xdr:to>
      <xdr:col>0</xdr:col>
      <xdr:colOff>1972310</xdr:colOff>
      <xdr:row>77</xdr:row>
      <xdr:rowOff>1527810</xdr:rowOff>
    </xdr:to>
    <xdr:pic>
      <xdr:nvPicPr>
        <xdr:cNvPr id="584" name="图片 583">
          <a:extLst>
            <a:ext uri="{FF2B5EF4-FFF2-40B4-BE49-F238E27FC236}">
              <a16:creationId xmlns:a16="http://schemas.microsoft.com/office/drawing/2014/main" id="{00000000-0008-0000-8800-000048020000}"/>
            </a:ext>
          </a:extLst>
        </xdr:cNvPr>
        <xdr:cNvPicPr>
          <a:picLocks noChangeAspect="1"/>
        </xdr:cNvPicPr>
      </xdr:nvPicPr>
      <xdr:blipFill>
        <a:blip xmlns:r="http://schemas.openxmlformats.org/officeDocument/2006/relationships" r:embed="rId918"/>
        <a:stretch>
          <a:fillRect/>
        </a:stretch>
      </xdr:blipFill>
      <xdr:spPr>
        <a:xfrm>
          <a:off x="304800" y="113805970"/>
          <a:ext cx="1667510" cy="1489710"/>
        </a:xfrm>
        <a:prstGeom prst="rect">
          <a:avLst/>
        </a:prstGeom>
        <a:noFill/>
        <a:ln w="9525">
          <a:noFill/>
        </a:ln>
      </xdr:spPr>
    </xdr:pic>
    <xdr:clientData/>
  </xdr:twoCellAnchor>
  <xdr:twoCellAnchor editAs="oneCell">
    <xdr:from>
      <xdr:col>0</xdr:col>
      <xdr:colOff>314325</xdr:colOff>
      <xdr:row>76</xdr:row>
      <xdr:rowOff>47625</xdr:rowOff>
    </xdr:from>
    <xdr:to>
      <xdr:col>0</xdr:col>
      <xdr:colOff>1972310</xdr:colOff>
      <xdr:row>76</xdr:row>
      <xdr:rowOff>1515110</xdr:rowOff>
    </xdr:to>
    <xdr:pic>
      <xdr:nvPicPr>
        <xdr:cNvPr id="585" name="图片 584">
          <a:extLst>
            <a:ext uri="{FF2B5EF4-FFF2-40B4-BE49-F238E27FC236}">
              <a16:creationId xmlns:a16="http://schemas.microsoft.com/office/drawing/2014/main" id="{00000000-0008-0000-8800-000049020000}"/>
            </a:ext>
          </a:extLst>
        </xdr:cNvPr>
        <xdr:cNvPicPr>
          <a:picLocks noChangeAspect="1"/>
        </xdr:cNvPicPr>
      </xdr:nvPicPr>
      <xdr:blipFill>
        <a:blip xmlns:r="http://schemas.openxmlformats.org/officeDocument/2006/relationships" r:embed="rId919"/>
        <a:stretch>
          <a:fillRect/>
        </a:stretch>
      </xdr:blipFill>
      <xdr:spPr>
        <a:xfrm>
          <a:off x="314325" y="112253395"/>
          <a:ext cx="1657985" cy="1467485"/>
        </a:xfrm>
        <a:prstGeom prst="rect">
          <a:avLst/>
        </a:prstGeom>
        <a:noFill/>
        <a:ln w="9525">
          <a:noFill/>
        </a:ln>
      </xdr:spPr>
    </xdr:pic>
    <xdr:clientData/>
  </xdr:twoCellAnchor>
  <xdr:twoCellAnchor editAs="oneCell">
    <xdr:from>
      <xdr:col>0</xdr:col>
      <xdr:colOff>285750</xdr:colOff>
      <xdr:row>78</xdr:row>
      <xdr:rowOff>38100</xdr:rowOff>
    </xdr:from>
    <xdr:to>
      <xdr:col>0</xdr:col>
      <xdr:colOff>2007870</xdr:colOff>
      <xdr:row>78</xdr:row>
      <xdr:rowOff>1486535</xdr:rowOff>
    </xdr:to>
    <xdr:pic>
      <xdr:nvPicPr>
        <xdr:cNvPr id="586" name="图片 585">
          <a:extLst>
            <a:ext uri="{FF2B5EF4-FFF2-40B4-BE49-F238E27FC236}">
              <a16:creationId xmlns:a16="http://schemas.microsoft.com/office/drawing/2014/main" id="{00000000-0008-0000-8800-00004A020000}"/>
            </a:ext>
          </a:extLst>
        </xdr:cNvPr>
        <xdr:cNvPicPr>
          <a:picLocks noChangeAspect="1"/>
        </xdr:cNvPicPr>
      </xdr:nvPicPr>
      <xdr:blipFill>
        <a:blip xmlns:r="http://schemas.openxmlformats.org/officeDocument/2006/relationships" r:embed="rId920"/>
        <a:stretch>
          <a:fillRect/>
        </a:stretch>
      </xdr:blipFill>
      <xdr:spPr>
        <a:xfrm>
          <a:off x="285750" y="115368070"/>
          <a:ext cx="1722120" cy="1448435"/>
        </a:xfrm>
        <a:prstGeom prst="rect">
          <a:avLst/>
        </a:prstGeom>
        <a:noFill/>
        <a:ln w="9525">
          <a:noFill/>
        </a:ln>
      </xdr:spPr>
    </xdr:pic>
    <xdr:clientData/>
  </xdr:twoCellAnchor>
  <xdr:twoCellAnchor editAs="oneCell">
    <xdr:from>
      <xdr:col>0</xdr:col>
      <xdr:colOff>428625</xdr:colOff>
      <xdr:row>81</xdr:row>
      <xdr:rowOff>66675</xdr:rowOff>
    </xdr:from>
    <xdr:to>
      <xdr:col>0</xdr:col>
      <xdr:colOff>1988185</xdr:colOff>
      <xdr:row>81</xdr:row>
      <xdr:rowOff>1511935</xdr:rowOff>
    </xdr:to>
    <xdr:pic>
      <xdr:nvPicPr>
        <xdr:cNvPr id="587" name="图片 586">
          <a:extLst>
            <a:ext uri="{FF2B5EF4-FFF2-40B4-BE49-F238E27FC236}">
              <a16:creationId xmlns:a16="http://schemas.microsoft.com/office/drawing/2014/main" id="{00000000-0008-0000-8800-00004B020000}"/>
            </a:ext>
          </a:extLst>
        </xdr:cNvPr>
        <xdr:cNvPicPr>
          <a:picLocks noChangeAspect="1"/>
        </xdr:cNvPicPr>
      </xdr:nvPicPr>
      <xdr:blipFill>
        <a:blip xmlns:r="http://schemas.openxmlformats.org/officeDocument/2006/relationships" r:embed="rId921"/>
        <a:stretch>
          <a:fillRect/>
        </a:stretch>
      </xdr:blipFill>
      <xdr:spPr>
        <a:xfrm>
          <a:off x="428625" y="120082945"/>
          <a:ext cx="1559560" cy="1445260"/>
        </a:xfrm>
        <a:prstGeom prst="rect">
          <a:avLst/>
        </a:prstGeom>
        <a:noFill/>
        <a:ln w="9525">
          <a:noFill/>
        </a:ln>
      </xdr:spPr>
    </xdr:pic>
    <xdr:clientData/>
  </xdr:twoCellAnchor>
  <xdr:twoCellAnchor editAs="oneCell">
    <xdr:from>
      <xdr:col>0</xdr:col>
      <xdr:colOff>219075</xdr:colOff>
      <xdr:row>82</xdr:row>
      <xdr:rowOff>76200</xdr:rowOff>
    </xdr:from>
    <xdr:to>
      <xdr:col>0</xdr:col>
      <xdr:colOff>2058035</xdr:colOff>
      <xdr:row>82</xdr:row>
      <xdr:rowOff>1518285</xdr:rowOff>
    </xdr:to>
    <xdr:pic>
      <xdr:nvPicPr>
        <xdr:cNvPr id="588" name="图片 587">
          <a:extLst>
            <a:ext uri="{FF2B5EF4-FFF2-40B4-BE49-F238E27FC236}">
              <a16:creationId xmlns:a16="http://schemas.microsoft.com/office/drawing/2014/main" id="{00000000-0008-0000-8800-00004C020000}"/>
            </a:ext>
          </a:extLst>
        </xdr:cNvPr>
        <xdr:cNvPicPr>
          <a:picLocks noChangeAspect="1"/>
        </xdr:cNvPicPr>
      </xdr:nvPicPr>
      <xdr:blipFill>
        <a:blip xmlns:r="http://schemas.openxmlformats.org/officeDocument/2006/relationships" r:embed="rId922"/>
        <a:stretch>
          <a:fillRect/>
        </a:stretch>
      </xdr:blipFill>
      <xdr:spPr>
        <a:xfrm>
          <a:off x="219075" y="121654570"/>
          <a:ext cx="1838960" cy="1442085"/>
        </a:xfrm>
        <a:prstGeom prst="rect">
          <a:avLst/>
        </a:prstGeom>
        <a:noFill/>
        <a:ln w="9525">
          <a:noFill/>
        </a:ln>
      </xdr:spPr>
    </xdr:pic>
    <xdr:clientData/>
  </xdr:twoCellAnchor>
  <xdr:twoCellAnchor editAs="oneCell">
    <xdr:from>
      <xdr:col>0</xdr:col>
      <xdr:colOff>161925</xdr:colOff>
      <xdr:row>83</xdr:row>
      <xdr:rowOff>38100</xdr:rowOff>
    </xdr:from>
    <xdr:to>
      <xdr:col>0</xdr:col>
      <xdr:colOff>2066925</xdr:colOff>
      <xdr:row>83</xdr:row>
      <xdr:rowOff>1483995</xdr:rowOff>
    </xdr:to>
    <xdr:pic>
      <xdr:nvPicPr>
        <xdr:cNvPr id="589" name="图片 588">
          <a:extLst>
            <a:ext uri="{FF2B5EF4-FFF2-40B4-BE49-F238E27FC236}">
              <a16:creationId xmlns:a16="http://schemas.microsoft.com/office/drawing/2014/main" id="{00000000-0008-0000-8800-00004D020000}"/>
            </a:ext>
          </a:extLst>
        </xdr:cNvPr>
        <xdr:cNvPicPr>
          <a:picLocks noChangeAspect="1"/>
        </xdr:cNvPicPr>
      </xdr:nvPicPr>
      <xdr:blipFill>
        <a:blip xmlns:r="http://schemas.openxmlformats.org/officeDocument/2006/relationships" r:embed="rId923"/>
        <a:stretch>
          <a:fillRect/>
        </a:stretch>
      </xdr:blipFill>
      <xdr:spPr>
        <a:xfrm>
          <a:off x="161925" y="123178570"/>
          <a:ext cx="1905000" cy="1445895"/>
        </a:xfrm>
        <a:prstGeom prst="rect">
          <a:avLst/>
        </a:prstGeom>
        <a:noFill/>
        <a:ln w="9525">
          <a:noFill/>
        </a:ln>
      </xdr:spPr>
    </xdr:pic>
    <xdr:clientData/>
  </xdr:twoCellAnchor>
  <xdr:twoCellAnchor editAs="oneCell">
    <xdr:from>
      <xdr:col>0</xdr:col>
      <xdr:colOff>180975</xdr:colOff>
      <xdr:row>84</xdr:row>
      <xdr:rowOff>57150</xdr:rowOff>
    </xdr:from>
    <xdr:to>
      <xdr:col>0</xdr:col>
      <xdr:colOff>2076450</xdr:colOff>
      <xdr:row>84</xdr:row>
      <xdr:rowOff>1543685</xdr:rowOff>
    </xdr:to>
    <xdr:pic>
      <xdr:nvPicPr>
        <xdr:cNvPr id="590" name="图片 589">
          <a:extLst>
            <a:ext uri="{FF2B5EF4-FFF2-40B4-BE49-F238E27FC236}">
              <a16:creationId xmlns:a16="http://schemas.microsoft.com/office/drawing/2014/main" id="{00000000-0008-0000-8800-00004E020000}"/>
            </a:ext>
          </a:extLst>
        </xdr:cNvPr>
        <xdr:cNvPicPr>
          <a:picLocks noChangeAspect="1"/>
        </xdr:cNvPicPr>
      </xdr:nvPicPr>
      <xdr:blipFill>
        <a:blip xmlns:r="http://schemas.openxmlformats.org/officeDocument/2006/relationships" r:embed="rId924"/>
        <a:stretch>
          <a:fillRect/>
        </a:stretch>
      </xdr:blipFill>
      <xdr:spPr>
        <a:xfrm>
          <a:off x="180975" y="124759720"/>
          <a:ext cx="1895475" cy="1486535"/>
        </a:xfrm>
        <a:prstGeom prst="rect">
          <a:avLst/>
        </a:prstGeom>
        <a:noFill/>
        <a:ln w="9525">
          <a:noFill/>
        </a:ln>
      </xdr:spPr>
    </xdr:pic>
    <xdr:clientData/>
  </xdr:twoCellAnchor>
  <xdr:twoCellAnchor editAs="oneCell">
    <xdr:from>
      <xdr:col>0</xdr:col>
      <xdr:colOff>180975</xdr:colOff>
      <xdr:row>85</xdr:row>
      <xdr:rowOff>76200</xdr:rowOff>
    </xdr:from>
    <xdr:to>
      <xdr:col>0</xdr:col>
      <xdr:colOff>2019935</xdr:colOff>
      <xdr:row>85</xdr:row>
      <xdr:rowOff>1511300</xdr:rowOff>
    </xdr:to>
    <xdr:pic>
      <xdr:nvPicPr>
        <xdr:cNvPr id="591" name="图片 590">
          <a:extLst>
            <a:ext uri="{FF2B5EF4-FFF2-40B4-BE49-F238E27FC236}">
              <a16:creationId xmlns:a16="http://schemas.microsoft.com/office/drawing/2014/main" id="{00000000-0008-0000-8800-00004F020000}"/>
            </a:ext>
          </a:extLst>
        </xdr:cNvPr>
        <xdr:cNvPicPr>
          <a:picLocks noChangeAspect="1"/>
        </xdr:cNvPicPr>
      </xdr:nvPicPr>
      <xdr:blipFill>
        <a:blip xmlns:r="http://schemas.openxmlformats.org/officeDocument/2006/relationships" r:embed="rId925"/>
        <a:stretch>
          <a:fillRect/>
        </a:stretch>
      </xdr:blipFill>
      <xdr:spPr>
        <a:xfrm>
          <a:off x="180975" y="126340870"/>
          <a:ext cx="1838960" cy="1435100"/>
        </a:xfrm>
        <a:prstGeom prst="rect">
          <a:avLst/>
        </a:prstGeom>
        <a:noFill/>
        <a:ln w="9525">
          <a:noFill/>
        </a:ln>
      </xdr:spPr>
    </xdr:pic>
    <xdr:clientData/>
  </xdr:twoCellAnchor>
  <xdr:twoCellAnchor editAs="oneCell">
    <xdr:from>
      <xdr:col>0</xdr:col>
      <xdr:colOff>161925</xdr:colOff>
      <xdr:row>27</xdr:row>
      <xdr:rowOff>76200</xdr:rowOff>
    </xdr:from>
    <xdr:to>
      <xdr:col>0</xdr:col>
      <xdr:colOff>1803400</xdr:colOff>
      <xdr:row>27</xdr:row>
      <xdr:rowOff>1544320</xdr:rowOff>
    </xdr:to>
    <xdr:pic>
      <xdr:nvPicPr>
        <xdr:cNvPr id="592" name="图片 591">
          <a:extLst>
            <a:ext uri="{FF2B5EF4-FFF2-40B4-BE49-F238E27FC236}">
              <a16:creationId xmlns:a16="http://schemas.microsoft.com/office/drawing/2014/main" id="{00000000-0008-0000-8800-000050020000}"/>
            </a:ext>
          </a:extLst>
        </xdr:cNvPr>
        <xdr:cNvPicPr>
          <a:picLocks noChangeAspect="1"/>
        </xdr:cNvPicPr>
      </xdr:nvPicPr>
      <xdr:blipFill>
        <a:blip xmlns:r="http://schemas.openxmlformats.org/officeDocument/2006/relationships" r:embed="rId926"/>
        <a:stretch>
          <a:fillRect/>
        </a:stretch>
      </xdr:blipFill>
      <xdr:spPr>
        <a:xfrm>
          <a:off x="161925" y="36526470"/>
          <a:ext cx="1641475" cy="1468120"/>
        </a:xfrm>
        <a:prstGeom prst="rect">
          <a:avLst/>
        </a:prstGeom>
        <a:noFill/>
        <a:ln w="9525">
          <a:noFill/>
        </a:ln>
      </xdr:spPr>
    </xdr:pic>
    <xdr:clientData/>
  </xdr:twoCellAnchor>
  <xdr:twoCellAnchor editAs="oneCell">
    <xdr:from>
      <xdr:col>0</xdr:col>
      <xdr:colOff>219075</xdr:colOff>
      <xdr:row>28</xdr:row>
      <xdr:rowOff>85725</xdr:rowOff>
    </xdr:from>
    <xdr:to>
      <xdr:col>0</xdr:col>
      <xdr:colOff>1981835</xdr:colOff>
      <xdr:row>28</xdr:row>
      <xdr:rowOff>1514475</xdr:rowOff>
    </xdr:to>
    <xdr:pic>
      <xdr:nvPicPr>
        <xdr:cNvPr id="593" name="图片 592">
          <a:extLst>
            <a:ext uri="{FF2B5EF4-FFF2-40B4-BE49-F238E27FC236}">
              <a16:creationId xmlns:a16="http://schemas.microsoft.com/office/drawing/2014/main" id="{00000000-0008-0000-8800-000051020000}"/>
            </a:ext>
          </a:extLst>
        </xdr:cNvPr>
        <xdr:cNvPicPr>
          <a:picLocks noChangeAspect="1"/>
        </xdr:cNvPicPr>
      </xdr:nvPicPr>
      <xdr:blipFill>
        <a:blip xmlns:r="http://schemas.openxmlformats.org/officeDocument/2006/relationships" r:embed="rId927"/>
        <a:stretch>
          <a:fillRect/>
        </a:stretch>
      </xdr:blipFill>
      <xdr:spPr>
        <a:xfrm>
          <a:off x="219075" y="38098095"/>
          <a:ext cx="1762760" cy="1428750"/>
        </a:xfrm>
        <a:prstGeom prst="rect">
          <a:avLst/>
        </a:prstGeom>
        <a:noFill/>
        <a:ln w="9525">
          <a:noFill/>
        </a:ln>
      </xdr:spPr>
    </xdr:pic>
    <xdr:clientData/>
  </xdr:twoCellAnchor>
  <xdr:twoCellAnchor editAs="oneCell">
    <xdr:from>
      <xdr:col>0</xdr:col>
      <xdr:colOff>333375</xdr:colOff>
      <xdr:row>29</xdr:row>
      <xdr:rowOff>47625</xdr:rowOff>
    </xdr:from>
    <xdr:to>
      <xdr:col>0</xdr:col>
      <xdr:colOff>1984375</xdr:colOff>
      <xdr:row>29</xdr:row>
      <xdr:rowOff>1504950</xdr:rowOff>
    </xdr:to>
    <xdr:pic>
      <xdr:nvPicPr>
        <xdr:cNvPr id="594" name="图片 593">
          <a:extLst>
            <a:ext uri="{FF2B5EF4-FFF2-40B4-BE49-F238E27FC236}">
              <a16:creationId xmlns:a16="http://schemas.microsoft.com/office/drawing/2014/main" id="{00000000-0008-0000-8800-000052020000}"/>
            </a:ext>
          </a:extLst>
        </xdr:cNvPr>
        <xdr:cNvPicPr>
          <a:picLocks noChangeAspect="1"/>
        </xdr:cNvPicPr>
      </xdr:nvPicPr>
      <xdr:blipFill>
        <a:blip xmlns:r="http://schemas.openxmlformats.org/officeDocument/2006/relationships" r:embed="rId928"/>
        <a:stretch>
          <a:fillRect/>
        </a:stretch>
      </xdr:blipFill>
      <xdr:spPr>
        <a:xfrm>
          <a:off x="333375" y="39622095"/>
          <a:ext cx="1651000" cy="1457325"/>
        </a:xfrm>
        <a:prstGeom prst="rect">
          <a:avLst/>
        </a:prstGeom>
        <a:noFill/>
        <a:ln w="9525">
          <a:noFill/>
        </a:ln>
      </xdr:spPr>
    </xdr:pic>
    <xdr:clientData/>
  </xdr:twoCellAnchor>
  <xdr:twoCellAnchor editAs="oneCell">
    <xdr:from>
      <xdr:col>0</xdr:col>
      <xdr:colOff>247650</xdr:colOff>
      <xdr:row>30</xdr:row>
      <xdr:rowOff>76200</xdr:rowOff>
    </xdr:from>
    <xdr:to>
      <xdr:col>0</xdr:col>
      <xdr:colOff>2047875</xdr:colOff>
      <xdr:row>30</xdr:row>
      <xdr:rowOff>1509395</xdr:rowOff>
    </xdr:to>
    <xdr:pic>
      <xdr:nvPicPr>
        <xdr:cNvPr id="609" name="图片 608">
          <a:extLst>
            <a:ext uri="{FF2B5EF4-FFF2-40B4-BE49-F238E27FC236}">
              <a16:creationId xmlns:a16="http://schemas.microsoft.com/office/drawing/2014/main" id="{00000000-0008-0000-8800-000061020000}"/>
            </a:ext>
          </a:extLst>
        </xdr:cNvPr>
        <xdr:cNvPicPr>
          <a:picLocks noChangeAspect="1"/>
        </xdr:cNvPicPr>
      </xdr:nvPicPr>
      <xdr:blipFill>
        <a:blip xmlns:r="http://schemas.openxmlformats.org/officeDocument/2006/relationships" r:embed="rId929"/>
        <a:stretch>
          <a:fillRect/>
        </a:stretch>
      </xdr:blipFill>
      <xdr:spPr>
        <a:xfrm>
          <a:off x="247650" y="41212770"/>
          <a:ext cx="1800225" cy="1433195"/>
        </a:xfrm>
        <a:prstGeom prst="rect">
          <a:avLst/>
        </a:prstGeom>
        <a:noFill/>
        <a:ln w="9525">
          <a:noFill/>
        </a:ln>
      </xdr:spPr>
    </xdr:pic>
    <xdr:clientData/>
  </xdr:twoCellAnchor>
  <xdr:twoCellAnchor editAs="oneCell">
    <xdr:from>
      <xdr:col>0</xdr:col>
      <xdr:colOff>276225</xdr:colOff>
      <xdr:row>31</xdr:row>
      <xdr:rowOff>76200</xdr:rowOff>
    </xdr:from>
    <xdr:to>
      <xdr:col>0</xdr:col>
      <xdr:colOff>2009775</xdr:colOff>
      <xdr:row>31</xdr:row>
      <xdr:rowOff>1505585</xdr:rowOff>
    </xdr:to>
    <xdr:pic>
      <xdr:nvPicPr>
        <xdr:cNvPr id="610" name="图片 609">
          <a:extLst>
            <a:ext uri="{FF2B5EF4-FFF2-40B4-BE49-F238E27FC236}">
              <a16:creationId xmlns:a16="http://schemas.microsoft.com/office/drawing/2014/main" id="{00000000-0008-0000-8800-000062020000}"/>
            </a:ext>
          </a:extLst>
        </xdr:cNvPr>
        <xdr:cNvPicPr>
          <a:picLocks noChangeAspect="1"/>
        </xdr:cNvPicPr>
      </xdr:nvPicPr>
      <xdr:blipFill>
        <a:blip xmlns:r="http://schemas.openxmlformats.org/officeDocument/2006/relationships" r:embed="rId930"/>
        <a:stretch>
          <a:fillRect/>
        </a:stretch>
      </xdr:blipFill>
      <xdr:spPr>
        <a:xfrm>
          <a:off x="276225" y="42774870"/>
          <a:ext cx="1733550" cy="1429385"/>
        </a:xfrm>
        <a:prstGeom prst="rect">
          <a:avLst/>
        </a:prstGeom>
        <a:noFill/>
        <a:ln w="9525">
          <a:noFill/>
        </a:ln>
      </xdr:spPr>
    </xdr:pic>
    <xdr:clientData/>
  </xdr:twoCellAnchor>
  <xdr:twoCellAnchor editAs="oneCell">
    <xdr:from>
      <xdr:col>0</xdr:col>
      <xdr:colOff>234950</xdr:colOff>
      <xdr:row>37</xdr:row>
      <xdr:rowOff>57150</xdr:rowOff>
    </xdr:from>
    <xdr:to>
      <xdr:col>0</xdr:col>
      <xdr:colOff>2035810</xdr:colOff>
      <xdr:row>37</xdr:row>
      <xdr:rowOff>1517015</xdr:rowOff>
    </xdr:to>
    <xdr:pic>
      <xdr:nvPicPr>
        <xdr:cNvPr id="611" name="图片 610">
          <a:extLst>
            <a:ext uri="{FF2B5EF4-FFF2-40B4-BE49-F238E27FC236}">
              <a16:creationId xmlns:a16="http://schemas.microsoft.com/office/drawing/2014/main" id="{00000000-0008-0000-8800-000063020000}"/>
            </a:ext>
          </a:extLst>
        </xdr:cNvPr>
        <xdr:cNvPicPr>
          <a:picLocks noChangeAspect="1"/>
        </xdr:cNvPicPr>
      </xdr:nvPicPr>
      <xdr:blipFill>
        <a:blip xmlns:r="http://schemas.openxmlformats.org/officeDocument/2006/relationships" r:embed="rId931"/>
        <a:stretch>
          <a:fillRect/>
        </a:stretch>
      </xdr:blipFill>
      <xdr:spPr>
        <a:xfrm>
          <a:off x="234950" y="52128420"/>
          <a:ext cx="1800860" cy="1459865"/>
        </a:xfrm>
        <a:prstGeom prst="rect">
          <a:avLst/>
        </a:prstGeom>
        <a:noFill/>
        <a:ln w="9525">
          <a:noFill/>
        </a:ln>
      </xdr:spPr>
    </xdr:pic>
    <xdr:clientData/>
  </xdr:twoCellAnchor>
  <xdr:twoCellAnchor editAs="oneCell">
    <xdr:from>
      <xdr:col>0</xdr:col>
      <xdr:colOff>301625</xdr:colOff>
      <xdr:row>38</xdr:row>
      <xdr:rowOff>63500</xdr:rowOff>
    </xdr:from>
    <xdr:to>
      <xdr:col>0</xdr:col>
      <xdr:colOff>1902460</xdr:colOff>
      <xdr:row>38</xdr:row>
      <xdr:rowOff>1499235</xdr:rowOff>
    </xdr:to>
    <xdr:pic>
      <xdr:nvPicPr>
        <xdr:cNvPr id="613" name="图片 612">
          <a:extLst>
            <a:ext uri="{FF2B5EF4-FFF2-40B4-BE49-F238E27FC236}">
              <a16:creationId xmlns:a16="http://schemas.microsoft.com/office/drawing/2014/main" id="{00000000-0008-0000-8800-000065020000}"/>
            </a:ext>
          </a:extLst>
        </xdr:cNvPr>
        <xdr:cNvPicPr>
          <a:picLocks noChangeAspect="1"/>
        </xdr:cNvPicPr>
      </xdr:nvPicPr>
      <xdr:blipFill>
        <a:blip xmlns:r="http://schemas.openxmlformats.org/officeDocument/2006/relationships" r:embed="rId932"/>
        <a:stretch>
          <a:fillRect/>
        </a:stretch>
      </xdr:blipFill>
      <xdr:spPr>
        <a:xfrm>
          <a:off x="301625" y="53696870"/>
          <a:ext cx="1600835" cy="1435735"/>
        </a:xfrm>
        <a:prstGeom prst="rect">
          <a:avLst/>
        </a:prstGeom>
        <a:noFill/>
        <a:ln w="9525">
          <a:noFill/>
        </a:ln>
      </xdr:spPr>
    </xdr:pic>
    <xdr:clientData/>
  </xdr:twoCellAnchor>
  <xdr:twoCellAnchor editAs="oneCell">
    <xdr:from>
      <xdr:col>0</xdr:col>
      <xdr:colOff>263525</xdr:colOff>
      <xdr:row>39</xdr:row>
      <xdr:rowOff>50800</xdr:rowOff>
    </xdr:from>
    <xdr:to>
      <xdr:col>0</xdr:col>
      <xdr:colOff>1949450</xdr:colOff>
      <xdr:row>39</xdr:row>
      <xdr:rowOff>1506220</xdr:rowOff>
    </xdr:to>
    <xdr:pic>
      <xdr:nvPicPr>
        <xdr:cNvPr id="614" name="图片 613">
          <a:extLst>
            <a:ext uri="{FF2B5EF4-FFF2-40B4-BE49-F238E27FC236}">
              <a16:creationId xmlns:a16="http://schemas.microsoft.com/office/drawing/2014/main" id="{00000000-0008-0000-8800-000066020000}"/>
            </a:ext>
          </a:extLst>
        </xdr:cNvPr>
        <xdr:cNvPicPr>
          <a:picLocks noChangeAspect="1"/>
        </xdr:cNvPicPr>
      </xdr:nvPicPr>
      <xdr:blipFill>
        <a:blip xmlns:r="http://schemas.openxmlformats.org/officeDocument/2006/relationships" r:embed="rId933"/>
        <a:stretch>
          <a:fillRect/>
        </a:stretch>
      </xdr:blipFill>
      <xdr:spPr>
        <a:xfrm>
          <a:off x="263525" y="55246270"/>
          <a:ext cx="1685925" cy="1455420"/>
        </a:xfrm>
        <a:prstGeom prst="rect">
          <a:avLst/>
        </a:prstGeom>
        <a:noFill/>
        <a:ln w="9525">
          <a:noFill/>
        </a:ln>
      </xdr:spPr>
    </xdr:pic>
    <xdr:clientData/>
  </xdr:twoCellAnchor>
  <xdr:twoCellAnchor editAs="oneCell">
    <xdr:from>
      <xdr:col>0</xdr:col>
      <xdr:colOff>238125</xdr:colOff>
      <xdr:row>40</xdr:row>
      <xdr:rowOff>63500</xdr:rowOff>
    </xdr:from>
    <xdr:to>
      <xdr:col>0</xdr:col>
      <xdr:colOff>1991360</xdr:colOff>
      <xdr:row>40</xdr:row>
      <xdr:rowOff>1513840</xdr:rowOff>
    </xdr:to>
    <xdr:pic>
      <xdr:nvPicPr>
        <xdr:cNvPr id="615" name="图片 614">
          <a:extLst>
            <a:ext uri="{FF2B5EF4-FFF2-40B4-BE49-F238E27FC236}">
              <a16:creationId xmlns:a16="http://schemas.microsoft.com/office/drawing/2014/main" id="{00000000-0008-0000-8800-000067020000}"/>
            </a:ext>
          </a:extLst>
        </xdr:cNvPr>
        <xdr:cNvPicPr>
          <a:picLocks noChangeAspect="1"/>
        </xdr:cNvPicPr>
      </xdr:nvPicPr>
      <xdr:blipFill>
        <a:blip xmlns:r="http://schemas.openxmlformats.org/officeDocument/2006/relationships" r:embed="rId934"/>
        <a:stretch>
          <a:fillRect/>
        </a:stretch>
      </xdr:blipFill>
      <xdr:spPr>
        <a:xfrm>
          <a:off x="238125" y="56821070"/>
          <a:ext cx="1753235" cy="1450340"/>
        </a:xfrm>
        <a:prstGeom prst="rect">
          <a:avLst/>
        </a:prstGeom>
        <a:noFill/>
        <a:ln w="9525">
          <a:noFill/>
        </a:ln>
      </xdr:spPr>
    </xdr:pic>
    <xdr:clientData/>
  </xdr:twoCellAnchor>
  <xdr:twoCellAnchor editAs="oneCell">
    <xdr:from>
      <xdr:col>0</xdr:col>
      <xdr:colOff>149225</xdr:colOff>
      <xdr:row>15</xdr:row>
      <xdr:rowOff>50800</xdr:rowOff>
    </xdr:from>
    <xdr:to>
      <xdr:col>0</xdr:col>
      <xdr:colOff>2092960</xdr:colOff>
      <xdr:row>15</xdr:row>
      <xdr:rowOff>1407160</xdr:rowOff>
    </xdr:to>
    <xdr:pic>
      <xdr:nvPicPr>
        <xdr:cNvPr id="305" name="图片 304">
          <a:extLst>
            <a:ext uri="{FF2B5EF4-FFF2-40B4-BE49-F238E27FC236}">
              <a16:creationId xmlns:a16="http://schemas.microsoft.com/office/drawing/2014/main" id="{00000000-0008-0000-8800-000031010000}"/>
            </a:ext>
          </a:extLst>
        </xdr:cNvPr>
        <xdr:cNvPicPr>
          <a:picLocks noChangeAspect="1"/>
        </xdr:cNvPicPr>
      </xdr:nvPicPr>
      <xdr:blipFill>
        <a:blip xmlns:r="http://schemas.openxmlformats.org/officeDocument/2006/relationships" r:embed="rId935"/>
        <a:stretch>
          <a:fillRect/>
        </a:stretch>
      </xdr:blipFill>
      <xdr:spPr>
        <a:xfrm>
          <a:off x="149225" y="18860770"/>
          <a:ext cx="1943735" cy="1356360"/>
        </a:xfrm>
        <a:prstGeom prst="rect">
          <a:avLst/>
        </a:prstGeom>
        <a:noFill/>
        <a:ln w="9525">
          <a:noFill/>
        </a:ln>
      </xdr:spPr>
    </xdr:pic>
    <xdr:clientData/>
  </xdr:twoCellAnchor>
  <xdr:twoCellAnchor editAs="oneCell">
    <xdr:from>
      <xdr:col>0</xdr:col>
      <xdr:colOff>361950</xdr:colOff>
      <xdr:row>17</xdr:row>
      <xdr:rowOff>34925</xdr:rowOff>
    </xdr:from>
    <xdr:to>
      <xdr:col>0</xdr:col>
      <xdr:colOff>1816100</xdr:colOff>
      <xdr:row>17</xdr:row>
      <xdr:rowOff>1397635</xdr:rowOff>
    </xdr:to>
    <xdr:pic>
      <xdr:nvPicPr>
        <xdr:cNvPr id="616" name="图片 615">
          <a:extLst>
            <a:ext uri="{FF2B5EF4-FFF2-40B4-BE49-F238E27FC236}">
              <a16:creationId xmlns:a16="http://schemas.microsoft.com/office/drawing/2014/main" id="{00000000-0008-0000-8800-000068020000}"/>
            </a:ext>
          </a:extLst>
        </xdr:cNvPr>
        <xdr:cNvPicPr>
          <a:picLocks noChangeAspect="1"/>
        </xdr:cNvPicPr>
      </xdr:nvPicPr>
      <xdr:blipFill>
        <a:blip xmlns:r="http://schemas.openxmlformats.org/officeDocument/2006/relationships" r:embed="rId936"/>
        <a:stretch>
          <a:fillRect/>
        </a:stretch>
      </xdr:blipFill>
      <xdr:spPr>
        <a:xfrm>
          <a:off x="361950" y="21816695"/>
          <a:ext cx="1454150" cy="1362710"/>
        </a:xfrm>
        <a:prstGeom prst="rect">
          <a:avLst/>
        </a:prstGeom>
        <a:noFill/>
        <a:ln w="9525">
          <a:noFill/>
        </a:ln>
      </xdr:spPr>
    </xdr:pic>
    <xdr:clientData/>
  </xdr:twoCellAnchor>
  <xdr:twoCellAnchor editAs="oneCell">
    <xdr:from>
      <xdr:col>0</xdr:col>
      <xdr:colOff>415925</xdr:colOff>
      <xdr:row>16</xdr:row>
      <xdr:rowOff>47625</xdr:rowOff>
    </xdr:from>
    <xdr:to>
      <xdr:col>0</xdr:col>
      <xdr:colOff>1796415</xdr:colOff>
      <xdr:row>16</xdr:row>
      <xdr:rowOff>1492885</xdr:rowOff>
    </xdr:to>
    <xdr:pic>
      <xdr:nvPicPr>
        <xdr:cNvPr id="617" name="图片 616">
          <a:extLst>
            <a:ext uri="{FF2B5EF4-FFF2-40B4-BE49-F238E27FC236}">
              <a16:creationId xmlns:a16="http://schemas.microsoft.com/office/drawing/2014/main" id="{00000000-0008-0000-8800-000069020000}"/>
            </a:ext>
          </a:extLst>
        </xdr:cNvPr>
        <xdr:cNvPicPr>
          <a:picLocks noChangeAspect="1"/>
        </xdr:cNvPicPr>
      </xdr:nvPicPr>
      <xdr:blipFill>
        <a:blip xmlns:r="http://schemas.openxmlformats.org/officeDocument/2006/relationships" r:embed="rId937"/>
        <a:stretch>
          <a:fillRect/>
        </a:stretch>
      </xdr:blipFill>
      <xdr:spPr>
        <a:xfrm>
          <a:off x="415925" y="20305395"/>
          <a:ext cx="1380490" cy="1445260"/>
        </a:xfrm>
        <a:prstGeom prst="rect">
          <a:avLst/>
        </a:prstGeom>
        <a:noFill/>
        <a:ln w="9525">
          <a:noFill/>
        </a:ln>
      </xdr:spPr>
    </xdr:pic>
    <xdr:clientData/>
  </xdr:twoCellAnchor>
  <xdr:twoCellAnchor editAs="oneCell">
    <xdr:from>
      <xdr:col>0</xdr:col>
      <xdr:colOff>482600</xdr:colOff>
      <xdr:row>18</xdr:row>
      <xdr:rowOff>50800</xdr:rowOff>
    </xdr:from>
    <xdr:to>
      <xdr:col>0</xdr:col>
      <xdr:colOff>1788795</xdr:colOff>
      <xdr:row>18</xdr:row>
      <xdr:rowOff>1402715</xdr:rowOff>
    </xdr:to>
    <xdr:pic>
      <xdr:nvPicPr>
        <xdr:cNvPr id="626" name="图片 625">
          <a:extLst>
            <a:ext uri="{FF2B5EF4-FFF2-40B4-BE49-F238E27FC236}">
              <a16:creationId xmlns:a16="http://schemas.microsoft.com/office/drawing/2014/main" id="{00000000-0008-0000-8800-000072020000}"/>
            </a:ext>
          </a:extLst>
        </xdr:cNvPr>
        <xdr:cNvPicPr>
          <a:picLocks noChangeAspect="1"/>
        </xdr:cNvPicPr>
      </xdr:nvPicPr>
      <xdr:blipFill>
        <a:blip xmlns:r="http://schemas.openxmlformats.org/officeDocument/2006/relationships" r:embed="rId938"/>
        <a:stretch>
          <a:fillRect/>
        </a:stretch>
      </xdr:blipFill>
      <xdr:spPr>
        <a:xfrm>
          <a:off x="482600" y="23280370"/>
          <a:ext cx="1306195" cy="1351915"/>
        </a:xfrm>
        <a:prstGeom prst="rect">
          <a:avLst/>
        </a:prstGeom>
        <a:noFill/>
        <a:ln w="9525">
          <a:noFill/>
        </a:ln>
      </xdr:spPr>
    </xdr:pic>
    <xdr:clientData/>
  </xdr:twoCellAnchor>
  <xdr:twoCellAnchor editAs="oneCell">
    <xdr:from>
      <xdr:col>0</xdr:col>
      <xdr:colOff>387350</xdr:colOff>
      <xdr:row>19</xdr:row>
      <xdr:rowOff>34925</xdr:rowOff>
    </xdr:from>
    <xdr:to>
      <xdr:col>0</xdr:col>
      <xdr:colOff>1816735</xdr:colOff>
      <xdr:row>19</xdr:row>
      <xdr:rowOff>1490345</xdr:rowOff>
    </xdr:to>
    <xdr:pic>
      <xdr:nvPicPr>
        <xdr:cNvPr id="627" name="图片 626">
          <a:extLst>
            <a:ext uri="{FF2B5EF4-FFF2-40B4-BE49-F238E27FC236}">
              <a16:creationId xmlns:a16="http://schemas.microsoft.com/office/drawing/2014/main" id="{00000000-0008-0000-8800-000073020000}"/>
            </a:ext>
          </a:extLst>
        </xdr:cNvPr>
        <xdr:cNvPicPr>
          <a:picLocks noChangeAspect="1"/>
        </xdr:cNvPicPr>
      </xdr:nvPicPr>
      <xdr:blipFill>
        <a:blip xmlns:r="http://schemas.openxmlformats.org/officeDocument/2006/relationships" r:embed="rId939"/>
        <a:stretch>
          <a:fillRect/>
        </a:stretch>
      </xdr:blipFill>
      <xdr:spPr>
        <a:xfrm>
          <a:off x="387350" y="24712295"/>
          <a:ext cx="1429385" cy="1455420"/>
        </a:xfrm>
        <a:prstGeom prst="rect">
          <a:avLst/>
        </a:prstGeom>
        <a:noFill/>
        <a:ln w="9525">
          <a:noFill/>
        </a:ln>
      </xdr:spPr>
    </xdr:pic>
    <xdr:clientData/>
  </xdr:twoCellAnchor>
  <xdr:twoCellAnchor editAs="oneCell">
    <xdr:from>
      <xdr:col>0</xdr:col>
      <xdr:colOff>444500</xdr:colOff>
      <xdr:row>20</xdr:row>
      <xdr:rowOff>34925</xdr:rowOff>
    </xdr:from>
    <xdr:to>
      <xdr:col>0</xdr:col>
      <xdr:colOff>1768475</xdr:colOff>
      <xdr:row>20</xdr:row>
      <xdr:rowOff>1375410</xdr:rowOff>
    </xdr:to>
    <xdr:pic>
      <xdr:nvPicPr>
        <xdr:cNvPr id="628" name="图片 627">
          <a:extLst>
            <a:ext uri="{FF2B5EF4-FFF2-40B4-BE49-F238E27FC236}">
              <a16:creationId xmlns:a16="http://schemas.microsoft.com/office/drawing/2014/main" id="{00000000-0008-0000-8800-000074020000}"/>
            </a:ext>
          </a:extLst>
        </xdr:cNvPr>
        <xdr:cNvPicPr>
          <a:picLocks noChangeAspect="1"/>
        </xdr:cNvPicPr>
      </xdr:nvPicPr>
      <xdr:blipFill>
        <a:blip xmlns:r="http://schemas.openxmlformats.org/officeDocument/2006/relationships" r:embed="rId940"/>
        <a:stretch>
          <a:fillRect/>
        </a:stretch>
      </xdr:blipFill>
      <xdr:spPr>
        <a:xfrm>
          <a:off x="444500" y="26236295"/>
          <a:ext cx="1323975" cy="1340485"/>
        </a:xfrm>
        <a:prstGeom prst="rect">
          <a:avLst/>
        </a:prstGeom>
        <a:noFill/>
        <a:ln w="9525">
          <a:noFill/>
        </a:ln>
      </xdr:spPr>
    </xdr:pic>
    <xdr:clientData/>
  </xdr:twoCellAnchor>
  <xdr:twoCellAnchor editAs="oneCell">
    <xdr:from>
      <xdr:col>0</xdr:col>
      <xdr:colOff>161925</xdr:colOff>
      <xdr:row>421</xdr:row>
      <xdr:rowOff>123825</xdr:rowOff>
    </xdr:from>
    <xdr:to>
      <xdr:col>0</xdr:col>
      <xdr:colOff>2082165</xdr:colOff>
      <xdr:row>421</xdr:row>
      <xdr:rowOff>1657985</xdr:rowOff>
    </xdr:to>
    <xdr:pic>
      <xdr:nvPicPr>
        <xdr:cNvPr id="64" name="图片 63">
          <a:extLst>
            <a:ext uri="{FF2B5EF4-FFF2-40B4-BE49-F238E27FC236}">
              <a16:creationId xmlns:a16="http://schemas.microsoft.com/office/drawing/2014/main" id="{00000000-0008-0000-8800-000040000000}"/>
            </a:ext>
          </a:extLst>
        </xdr:cNvPr>
        <xdr:cNvPicPr>
          <a:picLocks noChangeAspect="1"/>
        </xdr:cNvPicPr>
      </xdr:nvPicPr>
      <xdr:blipFill>
        <a:blip xmlns:r="http://schemas.openxmlformats.org/officeDocument/2006/relationships" r:embed="rId941"/>
        <a:stretch>
          <a:fillRect/>
        </a:stretch>
      </xdr:blipFill>
      <xdr:spPr>
        <a:xfrm>
          <a:off x="161925" y="695818395"/>
          <a:ext cx="1920240" cy="1534160"/>
        </a:xfrm>
        <a:prstGeom prst="rect">
          <a:avLst/>
        </a:prstGeom>
        <a:noFill/>
        <a:ln w="9525">
          <a:noFill/>
        </a:ln>
      </xdr:spPr>
    </xdr:pic>
    <xdr:clientData/>
  </xdr:twoCellAnchor>
  <xdr:twoCellAnchor editAs="oneCell">
    <xdr:from>
      <xdr:col>0</xdr:col>
      <xdr:colOff>228600</xdr:colOff>
      <xdr:row>10</xdr:row>
      <xdr:rowOff>50800</xdr:rowOff>
    </xdr:from>
    <xdr:to>
      <xdr:col>0</xdr:col>
      <xdr:colOff>1962150</xdr:colOff>
      <xdr:row>10</xdr:row>
      <xdr:rowOff>1255395</xdr:rowOff>
    </xdr:to>
    <xdr:pic>
      <xdr:nvPicPr>
        <xdr:cNvPr id="80" name="图片 79">
          <a:extLst>
            <a:ext uri="{FF2B5EF4-FFF2-40B4-BE49-F238E27FC236}">
              <a16:creationId xmlns:a16="http://schemas.microsoft.com/office/drawing/2014/main" id="{00000000-0008-0000-8800-000050000000}"/>
            </a:ext>
          </a:extLst>
        </xdr:cNvPr>
        <xdr:cNvPicPr>
          <a:picLocks noChangeAspect="1"/>
        </xdr:cNvPicPr>
      </xdr:nvPicPr>
      <xdr:blipFill>
        <a:blip xmlns:r="http://schemas.openxmlformats.org/officeDocument/2006/relationships" r:embed="rId942"/>
        <a:stretch>
          <a:fillRect/>
        </a:stretch>
      </xdr:blipFill>
      <xdr:spPr>
        <a:xfrm>
          <a:off x="228600" y="11913870"/>
          <a:ext cx="1733550" cy="1204595"/>
        </a:xfrm>
        <a:prstGeom prst="rect">
          <a:avLst/>
        </a:prstGeom>
        <a:noFill/>
        <a:ln w="9525">
          <a:noFill/>
        </a:ln>
      </xdr:spPr>
    </xdr:pic>
    <xdr:clientData/>
  </xdr:twoCellAnchor>
  <xdr:twoCellAnchor editAs="oneCell">
    <xdr:from>
      <xdr:col>0</xdr:col>
      <xdr:colOff>162560</xdr:colOff>
      <xdr:row>11</xdr:row>
      <xdr:rowOff>41275</xdr:rowOff>
    </xdr:from>
    <xdr:to>
      <xdr:col>0</xdr:col>
      <xdr:colOff>2124710</xdr:colOff>
      <xdr:row>11</xdr:row>
      <xdr:rowOff>1403350</xdr:rowOff>
    </xdr:to>
    <xdr:pic>
      <xdr:nvPicPr>
        <xdr:cNvPr id="81" name="图片 80">
          <a:extLst>
            <a:ext uri="{FF2B5EF4-FFF2-40B4-BE49-F238E27FC236}">
              <a16:creationId xmlns:a16="http://schemas.microsoft.com/office/drawing/2014/main" id="{00000000-0008-0000-8800-000051000000}"/>
            </a:ext>
          </a:extLst>
        </xdr:cNvPr>
        <xdr:cNvPicPr>
          <a:picLocks noChangeAspect="1"/>
        </xdr:cNvPicPr>
      </xdr:nvPicPr>
      <xdr:blipFill>
        <a:blip xmlns:r="http://schemas.openxmlformats.org/officeDocument/2006/relationships" r:embed="rId943"/>
        <a:stretch>
          <a:fillRect/>
        </a:stretch>
      </xdr:blipFill>
      <xdr:spPr>
        <a:xfrm>
          <a:off x="162560" y="13288645"/>
          <a:ext cx="1962150" cy="1362075"/>
        </a:xfrm>
        <a:prstGeom prst="rect">
          <a:avLst/>
        </a:prstGeom>
        <a:noFill/>
        <a:ln w="9525">
          <a:noFill/>
        </a:ln>
      </xdr:spPr>
    </xdr:pic>
    <xdr:clientData/>
  </xdr:twoCellAnchor>
  <xdr:twoCellAnchor editAs="oneCell">
    <xdr:from>
      <xdr:col>0</xdr:col>
      <xdr:colOff>228600</xdr:colOff>
      <xdr:row>12</xdr:row>
      <xdr:rowOff>79375</xdr:rowOff>
    </xdr:from>
    <xdr:to>
      <xdr:col>0</xdr:col>
      <xdr:colOff>1924685</xdr:colOff>
      <xdr:row>12</xdr:row>
      <xdr:rowOff>1476375</xdr:rowOff>
    </xdr:to>
    <xdr:pic>
      <xdr:nvPicPr>
        <xdr:cNvPr id="83" name="图片 82">
          <a:extLst>
            <a:ext uri="{FF2B5EF4-FFF2-40B4-BE49-F238E27FC236}">
              <a16:creationId xmlns:a16="http://schemas.microsoft.com/office/drawing/2014/main" id="{00000000-0008-0000-8800-000053000000}"/>
            </a:ext>
          </a:extLst>
        </xdr:cNvPr>
        <xdr:cNvPicPr>
          <a:picLocks noChangeAspect="1"/>
        </xdr:cNvPicPr>
      </xdr:nvPicPr>
      <xdr:blipFill>
        <a:blip xmlns:r="http://schemas.openxmlformats.org/officeDocument/2006/relationships" r:embed="rId944"/>
        <a:stretch>
          <a:fillRect/>
        </a:stretch>
      </xdr:blipFill>
      <xdr:spPr>
        <a:xfrm>
          <a:off x="228600" y="14774545"/>
          <a:ext cx="1696085" cy="1397000"/>
        </a:xfrm>
        <a:prstGeom prst="rect">
          <a:avLst/>
        </a:prstGeom>
        <a:noFill/>
        <a:ln w="9525">
          <a:noFill/>
        </a:ln>
      </xdr:spPr>
    </xdr:pic>
    <xdr:clientData/>
  </xdr:twoCellAnchor>
  <xdr:twoCellAnchor editAs="oneCell">
    <xdr:from>
      <xdr:col>0</xdr:col>
      <xdr:colOff>38100</xdr:colOff>
      <xdr:row>14</xdr:row>
      <xdr:rowOff>92075</xdr:rowOff>
    </xdr:from>
    <xdr:to>
      <xdr:col>0</xdr:col>
      <xdr:colOff>2193290</xdr:colOff>
      <xdr:row>14</xdr:row>
      <xdr:rowOff>1146175</xdr:rowOff>
    </xdr:to>
    <xdr:pic>
      <xdr:nvPicPr>
        <xdr:cNvPr id="86" name="图片 85">
          <a:extLst>
            <a:ext uri="{FF2B5EF4-FFF2-40B4-BE49-F238E27FC236}">
              <a16:creationId xmlns:a16="http://schemas.microsoft.com/office/drawing/2014/main" id="{00000000-0008-0000-8800-000056000000}"/>
            </a:ext>
          </a:extLst>
        </xdr:cNvPr>
        <xdr:cNvPicPr>
          <a:picLocks noChangeAspect="1"/>
        </xdr:cNvPicPr>
      </xdr:nvPicPr>
      <xdr:blipFill>
        <a:blip xmlns:r="http://schemas.openxmlformats.org/officeDocument/2006/relationships" r:embed="rId945"/>
        <a:stretch>
          <a:fillRect/>
        </a:stretch>
      </xdr:blipFill>
      <xdr:spPr>
        <a:xfrm>
          <a:off x="38100" y="17619345"/>
          <a:ext cx="2155190" cy="1054100"/>
        </a:xfrm>
        <a:prstGeom prst="rect">
          <a:avLst/>
        </a:prstGeom>
        <a:noFill/>
        <a:ln w="9525">
          <a:noFill/>
        </a:ln>
      </xdr:spPr>
    </xdr:pic>
    <xdr:clientData/>
  </xdr:twoCellAnchor>
  <xdr:twoCellAnchor editAs="oneCell">
    <xdr:from>
      <xdr:col>0</xdr:col>
      <xdr:colOff>25400</xdr:colOff>
      <xdr:row>13</xdr:row>
      <xdr:rowOff>79375</xdr:rowOff>
    </xdr:from>
    <xdr:to>
      <xdr:col>0</xdr:col>
      <xdr:colOff>2228850</xdr:colOff>
      <xdr:row>13</xdr:row>
      <xdr:rowOff>1180465</xdr:rowOff>
    </xdr:to>
    <xdr:pic>
      <xdr:nvPicPr>
        <xdr:cNvPr id="306" name="图片 305">
          <a:extLst>
            <a:ext uri="{FF2B5EF4-FFF2-40B4-BE49-F238E27FC236}">
              <a16:creationId xmlns:a16="http://schemas.microsoft.com/office/drawing/2014/main" id="{00000000-0008-0000-8800-000032010000}"/>
            </a:ext>
          </a:extLst>
        </xdr:cNvPr>
        <xdr:cNvPicPr>
          <a:picLocks noChangeAspect="1"/>
        </xdr:cNvPicPr>
      </xdr:nvPicPr>
      <xdr:blipFill>
        <a:blip xmlns:r="http://schemas.openxmlformats.org/officeDocument/2006/relationships" r:embed="rId946"/>
        <a:stretch>
          <a:fillRect/>
        </a:stretch>
      </xdr:blipFill>
      <xdr:spPr>
        <a:xfrm>
          <a:off x="25400" y="16311245"/>
          <a:ext cx="2203450" cy="1101090"/>
        </a:xfrm>
        <a:prstGeom prst="rect">
          <a:avLst/>
        </a:prstGeom>
        <a:noFill/>
        <a:ln w="9525">
          <a:noFill/>
        </a:ln>
      </xdr:spPr>
    </xdr:pic>
    <xdr:clientData/>
  </xdr:twoCellAnchor>
  <xdr:twoCellAnchor editAs="oneCell">
    <xdr:from>
      <xdr:col>0</xdr:col>
      <xdr:colOff>44450</xdr:colOff>
      <xdr:row>21</xdr:row>
      <xdr:rowOff>130175</xdr:rowOff>
    </xdr:from>
    <xdr:to>
      <xdr:col>0</xdr:col>
      <xdr:colOff>2202815</xdr:colOff>
      <xdr:row>21</xdr:row>
      <xdr:rowOff>1245235</xdr:rowOff>
    </xdr:to>
    <xdr:pic>
      <xdr:nvPicPr>
        <xdr:cNvPr id="82" name="图片 81">
          <a:extLst>
            <a:ext uri="{FF2B5EF4-FFF2-40B4-BE49-F238E27FC236}">
              <a16:creationId xmlns:a16="http://schemas.microsoft.com/office/drawing/2014/main" id="{00000000-0008-0000-8800-000052000000}"/>
            </a:ext>
          </a:extLst>
        </xdr:cNvPr>
        <xdr:cNvPicPr>
          <a:picLocks noChangeAspect="1"/>
        </xdr:cNvPicPr>
      </xdr:nvPicPr>
      <xdr:blipFill>
        <a:blip xmlns:r="http://schemas.openxmlformats.org/officeDocument/2006/relationships" r:embed="rId947"/>
        <a:stretch>
          <a:fillRect/>
        </a:stretch>
      </xdr:blipFill>
      <xdr:spPr>
        <a:xfrm>
          <a:off x="44450" y="27779345"/>
          <a:ext cx="2158365" cy="1115060"/>
        </a:xfrm>
        <a:prstGeom prst="rect">
          <a:avLst/>
        </a:prstGeom>
        <a:noFill/>
        <a:ln w="9525">
          <a:noFill/>
        </a:ln>
      </xdr:spPr>
    </xdr:pic>
    <xdr:clientData/>
  </xdr:twoCellAnchor>
  <xdr:twoCellAnchor editAs="oneCell">
    <xdr:from>
      <xdr:col>0</xdr:col>
      <xdr:colOff>31750</xdr:colOff>
      <xdr:row>22</xdr:row>
      <xdr:rowOff>104775</xdr:rowOff>
    </xdr:from>
    <xdr:to>
      <xdr:col>0</xdr:col>
      <xdr:colOff>2200910</xdr:colOff>
      <xdr:row>22</xdr:row>
      <xdr:rowOff>1334135</xdr:rowOff>
    </xdr:to>
    <xdr:pic>
      <xdr:nvPicPr>
        <xdr:cNvPr id="308" name="图片 307">
          <a:extLst>
            <a:ext uri="{FF2B5EF4-FFF2-40B4-BE49-F238E27FC236}">
              <a16:creationId xmlns:a16="http://schemas.microsoft.com/office/drawing/2014/main" id="{00000000-0008-0000-8800-000034010000}"/>
            </a:ext>
          </a:extLst>
        </xdr:cNvPr>
        <xdr:cNvPicPr>
          <a:picLocks noChangeAspect="1"/>
        </xdr:cNvPicPr>
      </xdr:nvPicPr>
      <xdr:blipFill>
        <a:blip xmlns:r="http://schemas.openxmlformats.org/officeDocument/2006/relationships" r:embed="rId948"/>
        <a:stretch>
          <a:fillRect/>
        </a:stretch>
      </xdr:blipFill>
      <xdr:spPr>
        <a:xfrm>
          <a:off x="31750" y="29201745"/>
          <a:ext cx="2169160" cy="1229360"/>
        </a:xfrm>
        <a:prstGeom prst="rect">
          <a:avLst/>
        </a:prstGeom>
        <a:noFill/>
        <a:ln w="9525">
          <a:noFill/>
        </a:ln>
      </xdr:spPr>
    </xdr:pic>
    <xdr:clientData/>
  </xdr:twoCellAnchor>
  <xdr:twoCellAnchor editAs="oneCell">
    <xdr:from>
      <xdr:col>0</xdr:col>
      <xdr:colOff>39370</xdr:colOff>
      <xdr:row>6</xdr:row>
      <xdr:rowOff>44450</xdr:rowOff>
    </xdr:from>
    <xdr:to>
      <xdr:col>0</xdr:col>
      <xdr:colOff>2204085</xdr:colOff>
      <xdr:row>6</xdr:row>
      <xdr:rowOff>1296035</xdr:rowOff>
    </xdr:to>
    <xdr:pic>
      <xdr:nvPicPr>
        <xdr:cNvPr id="307" name="图片 306">
          <a:extLst>
            <a:ext uri="{FF2B5EF4-FFF2-40B4-BE49-F238E27FC236}">
              <a16:creationId xmlns:a16="http://schemas.microsoft.com/office/drawing/2014/main" id="{00000000-0008-0000-8800-000033010000}"/>
            </a:ext>
          </a:extLst>
        </xdr:cNvPr>
        <xdr:cNvPicPr>
          <a:picLocks noChangeAspect="1"/>
        </xdr:cNvPicPr>
      </xdr:nvPicPr>
      <xdr:blipFill>
        <a:blip xmlns:r="http://schemas.openxmlformats.org/officeDocument/2006/relationships" r:embed="rId949"/>
        <a:stretch>
          <a:fillRect/>
        </a:stretch>
      </xdr:blipFill>
      <xdr:spPr>
        <a:xfrm>
          <a:off x="39370" y="6548120"/>
          <a:ext cx="2164715" cy="1251585"/>
        </a:xfrm>
        <a:prstGeom prst="rect">
          <a:avLst/>
        </a:prstGeom>
        <a:noFill/>
        <a:ln w="9525">
          <a:noFill/>
        </a:ln>
      </xdr:spPr>
    </xdr:pic>
    <xdr:clientData/>
  </xdr:twoCellAnchor>
  <xdr:twoCellAnchor editAs="oneCell">
    <xdr:from>
      <xdr:col>0</xdr:col>
      <xdr:colOff>34925</xdr:colOff>
      <xdr:row>7</xdr:row>
      <xdr:rowOff>63500</xdr:rowOff>
    </xdr:from>
    <xdr:to>
      <xdr:col>0</xdr:col>
      <xdr:colOff>2207895</xdr:colOff>
      <xdr:row>7</xdr:row>
      <xdr:rowOff>1265555</xdr:rowOff>
    </xdr:to>
    <xdr:pic>
      <xdr:nvPicPr>
        <xdr:cNvPr id="312" name="图片 311">
          <a:extLst>
            <a:ext uri="{FF2B5EF4-FFF2-40B4-BE49-F238E27FC236}">
              <a16:creationId xmlns:a16="http://schemas.microsoft.com/office/drawing/2014/main" id="{00000000-0008-0000-8800-000038010000}"/>
            </a:ext>
          </a:extLst>
        </xdr:cNvPr>
        <xdr:cNvPicPr>
          <a:picLocks noChangeAspect="1"/>
        </xdr:cNvPicPr>
      </xdr:nvPicPr>
      <xdr:blipFill>
        <a:blip xmlns:r="http://schemas.openxmlformats.org/officeDocument/2006/relationships" r:embed="rId950"/>
        <a:stretch>
          <a:fillRect/>
        </a:stretch>
      </xdr:blipFill>
      <xdr:spPr>
        <a:xfrm>
          <a:off x="34925" y="7913370"/>
          <a:ext cx="2172970" cy="1202055"/>
        </a:xfrm>
        <a:prstGeom prst="rect">
          <a:avLst/>
        </a:prstGeom>
        <a:noFill/>
        <a:ln w="9525">
          <a:noFill/>
        </a:ln>
      </xdr:spPr>
    </xdr:pic>
    <xdr:clientData/>
  </xdr:twoCellAnchor>
  <xdr:twoCellAnchor editAs="oneCell">
    <xdr:from>
      <xdr:col>0</xdr:col>
      <xdr:colOff>428625</xdr:colOff>
      <xdr:row>49</xdr:row>
      <xdr:rowOff>63500</xdr:rowOff>
    </xdr:from>
    <xdr:to>
      <xdr:col>0</xdr:col>
      <xdr:colOff>1828800</xdr:colOff>
      <xdr:row>49</xdr:row>
      <xdr:rowOff>1551940</xdr:rowOff>
    </xdr:to>
    <xdr:pic>
      <xdr:nvPicPr>
        <xdr:cNvPr id="313" name="图片 312">
          <a:extLst>
            <a:ext uri="{FF2B5EF4-FFF2-40B4-BE49-F238E27FC236}">
              <a16:creationId xmlns:a16="http://schemas.microsoft.com/office/drawing/2014/main" id="{00000000-0008-0000-8800-000039010000}"/>
            </a:ext>
          </a:extLst>
        </xdr:cNvPr>
        <xdr:cNvPicPr>
          <a:picLocks noChangeAspect="1"/>
        </xdr:cNvPicPr>
      </xdr:nvPicPr>
      <xdr:blipFill>
        <a:blip xmlns:r="http://schemas.openxmlformats.org/officeDocument/2006/relationships" r:embed="rId951"/>
        <a:stretch>
          <a:fillRect/>
        </a:stretch>
      </xdr:blipFill>
      <xdr:spPr>
        <a:xfrm>
          <a:off x="428625" y="70702170"/>
          <a:ext cx="1400175" cy="1488440"/>
        </a:xfrm>
        <a:prstGeom prst="rect">
          <a:avLst/>
        </a:prstGeom>
        <a:noFill/>
        <a:ln w="9525">
          <a:noFill/>
        </a:ln>
      </xdr:spPr>
    </xdr:pic>
    <xdr:clientData/>
  </xdr:twoCellAnchor>
  <xdr:twoCellAnchor editAs="oneCell">
    <xdr:from>
      <xdr:col>0</xdr:col>
      <xdr:colOff>533400</xdr:colOff>
      <xdr:row>48</xdr:row>
      <xdr:rowOff>53975</xdr:rowOff>
    </xdr:from>
    <xdr:to>
      <xdr:col>0</xdr:col>
      <xdr:colOff>1692910</xdr:colOff>
      <xdr:row>48</xdr:row>
      <xdr:rowOff>1558925</xdr:rowOff>
    </xdr:to>
    <xdr:pic>
      <xdr:nvPicPr>
        <xdr:cNvPr id="439" name="图片 438">
          <a:extLst>
            <a:ext uri="{FF2B5EF4-FFF2-40B4-BE49-F238E27FC236}">
              <a16:creationId xmlns:a16="http://schemas.microsoft.com/office/drawing/2014/main" id="{00000000-0008-0000-8800-0000B7010000}"/>
            </a:ext>
          </a:extLst>
        </xdr:cNvPr>
        <xdr:cNvPicPr>
          <a:picLocks noChangeAspect="1"/>
        </xdr:cNvPicPr>
      </xdr:nvPicPr>
      <xdr:blipFill>
        <a:blip xmlns:r="http://schemas.openxmlformats.org/officeDocument/2006/relationships" r:embed="rId952"/>
        <a:stretch>
          <a:fillRect/>
        </a:stretch>
      </xdr:blipFill>
      <xdr:spPr>
        <a:xfrm>
          <a:off x="533400" y="69054345"/>
          <a:ext cx="1159510" cy="1504950"/>
        </a:xfrm>
        <a:prstGeom prst="rect">
          <a:avLst/>
        </a:prstGeom>
        <a:noFill/>
        <a:ln w="9525">
          <a:noFill/>
        </a:ln>
      </xdr:spPr>
    </xdr:pic>
    <xdr:clientData/>
  </xdr:twoCellAnchor>
  <xdr:twoCellAnchor editAs="oneCell">
    <xdr:from>
      <xdr:col>0</xdr:col>
      <xdr:colOff>22225</xdr:colOff>
      <xdr:row>50</xdr:row>
      <xdr:rowOff>69850</xdr:rowOff>
    </xdr:from>
    <xdr:to>
      <xdr:col>0</xdr:col>
      <xdr:colOff>2232660</xdr:colOff>
      <xdr:row>50</xdr:row>
      <xdr:rowOff>1247775</xdr:rowOff>
    </xdr:to>
    <xdr:pic>
      <xdr:nvPicPr>
        <xdr:cNvPr id="612" name="图片 611">
          <a:extLst>
            <a:ext uri="{FF2B5EF4-FFF2-40B4-BE49-F238E27FC236}">
              <a16:creationId xmlns:a16="http://schemas.microsoft.com/office/drawing/2014/main" id="{00000000-0008-0000-8800-000064020000}"/>
            </a:ext>
          </a:extLst>
        </xdr:cNvPr>
        <xdr:cNvPicPr>
          <a:picLocks noChangeAspect="1"/>
        </xdr:cNvPicPr>
      </xdr:nvPicPr>
      <xdr:blipFill>
        <a:blip xmlns:r="http://schemas.openxmlformats.org/officeDocument/2006/relationships" r:embed="rId953"/>
        <a:stretch>
          <a:fillRect/>
        </a:stretch>
      </xdr:blipFill>
      <xdr:spPr>
        <a:xfrm>
          <a:off x="22225" y="72346820"/>
          <a:ext cx="2210435" cy="1177925"/>
        </a:xfrm>
        <a:prstGeom prst="rect">
          <a:avLst/>
        </a:prstGeom>
        <a:noFill/>
        <a:ln w="9525">
          <a:noFill/>
        </a:ln>
      </xdr:spPr>
    </xdr:pic>
    <xdr:clientData/>
  </xdr:twoCellAnchor>
  <xdr:twoCellAnchor editAs="oneCell">
    <xdr:from>
      <xdr:col>0</xdr:col>
      <xdr:colOff>467360</xdr:colOff>
      <xdr:row>23</xdr:row>
      <xdr:rowOff>66675</xdr:rowOff>
    </xdr:from>
    <xdr:to>
      <xdr:col>0</xdr:col>
      <xdr:colOff>1762760</xdr:colOff>
      <xdr:row>23</xdr:row>
      <xdr:rowOff>1562100</xdr:rowOff>
    </xdr:to>
    <xdr:pic>
      <xdr:nvPicPr>
        <xdr:cNvPr id="438" name="图片 437">
          <a:extLst>
            <a:ext uri="{FF2B5EF4-FFF2-40B4-BE49-F238E27FC236}">
              <a16:creationId xmlns:a16="http://schemas.microsoft.com/office/drawing/2014/main" id="{00000000-0008-0000-8800-0000B6010000}"/>
            </a:ext>
          </a:extLst>
        </xdr:cNvPr>
        <xdr:cNvPicPr>
          <a:picLocks noChangeAspect="1"/>
        </xdr:cNvPicPr>
      </xdr:nvPicPr>
      <xdr:blipFill>
        <a:blip xmlns:r="http://schemas.openxmlformats.org/officeDocument/2006/relationships" r:embed="rId954"/>
        <a:stretch>
          <a:fillRect/>
        </a:stretch>
      </xdr:blipFill>
      <xdr:spPr>
        <a:xfrm>
          <a:off x="467360" y="30611445"/>
          <a:ext cx="1295400" cy="1495425"/>
        </a:xfrm>
        <a:prstGeom prst="rect">
          <a:avLst/>
        </a:prstGeom>
        <a:noFill/>
        <a:ln w="9525">
          <a:noFill/>
        </a:ln>
      </xdr:spPr>
    </xdr:pic>
    <xdr:clientData/>
  </xdr:twoCellAnchor>
  <xdr:twoCellAnchor editAs="oneCell">
    <xdr:from>
      <xdr:col>0</xdr:col>
      <xdr:colOff>95250</xdr:colOff>
      <xdr:row>24</xdr:row>
      <xdr:rowOff>101600</xdr:rowOff>
    </xdr:from>
    <xdr:to>
      <xdr:col>0</xdr:col>
      <xdr:colOff>2216785</xdr:colOff>
      <xdr:row>24</xdr:row>
      <xdr:rowOff>1302385</xdr:rowOff>
    </xdr:to>
    <xdr:pic>
      <xdr:nvPicPr>
        <xdr:cNvPr id="618" name="图片 617">
          <a:extLst>
            <a:ext uri="{FF2B5EF4-FFF2-40B4-BE49-F238E27FC236}">
              <a16:creationId xmlns:a16="http://schemas.microsoft.com/office/drawing/2014/main" id="{00000000-0008-0000-8800-00006A020000}"/>
            </a:ext>
          </a:extLst>
        </xdr:cNvPr>
        <xdr:cNvPicPr>
          <a:picLocks noChangeAspect="1"/>
        </xdr:cNvPicPr>
      </xdr:nvPicPr>
      <xdr:blipFill>
        <a:blip xmlns:r="http://schemas.openxmlformats.org/officeDocument/2006/relationships" r:embed="rId955"/>
        <a:stretch>
          <a:fillRect/>
        </a:stretch>
      </xdr:blipFill>
      <xdr:spPr>
        <a:xfrm>
          <a:off x="95250" y="32271970"/>
          <a:ext cx="2121535" cy="1200785"/>
        </a:xfrm>
        <a:prstGeom prst="rect">
          <a:avLst/>
        </a:prstGeom>
        <a:noFill/>
        <a:ln w="9525">
          <a:noFill/>
        </a:ln>
      </xdr:spPr>
    </xdr:pic>
    <xdr:clientData/>
  </xdr:twoCellAnchor>
  <xdr:twoCellAnchor editAs="oneCell">
    <xdr:from>
      <xdr:col>0</xdr:col>
      <xdr:colOff>571500</xdr:colOff>
      <xdr:row>25</xdr:row>
      <xdr:rowOff>44450</xdr:rowOff>
    </xdr:from>
    <xdr:to>
      <xdr:col>0</xdr:col>
      <xdr:colOff>1677035</xdr:colOff>
      <xdr:row>25</xdr:row>
      <xdr:rowOff>1390650</xdr:rowOff>
    </xdr:to>
    <xdr:pic>
      <xdr:nvPicPr>
        <xdr:cNvPr id="620" name="图片 619">
          <a:extLst>
            <a:ext uri="{FF2B5EF4-FFF2-40B4-BE49-F238E27FC236}">
              <a16:creationId xmlns:a16="http://schemas.microsoft.com/office/drawing/2014/main" id="{00000000-0008-0000-8800-00006C020000}"/>
            </a:ext>
          </a:extLst>
        </xdr:cNvPr>
        <xdr:cNvPicPr>
          <a:picLocks noChangeAspect="1"/>
        </xdr:cNvPicPr>
      </xdr:nvPicPr>
      <xdr:blipFill>
        <a:blip xmlns:r="http://schemas.openxmlformats.org/officeDocument/2006/relationships" r:embed="rId956"/>
        <a:stretch>
          <a:fillRect/>
        </a:stretch>
      </xdr:blipFill>
      <xdr:spPr>
        <a:xfrm>
          <a:off x="571500" y="33649920"/>
          <a:ext cx="1105535" cy="1346200"/>
        </a:xfrm>
        <a:prstGeom prst="rect">
          <a:avLst/>
        </a:prstGeom>
        <a:noFill/>
        <a:ln w="9525">
          <a:noFill/>
        </a:ln>
      </xdr:spPr>
    </xdr:pic>
    <xdr:clientData/>
  </xdr:twoCellAnchor>
  <xdr:twoCellAnchor editAs="oneCell">
    <xdr:from>
      <xdr:col>0</xdr:col>
      <xdr:colOff>28575</xdr:colOff>
      <xdr:row>26</xdr:row>
      <xdr:rowOff>104775</xdr:rowOff>
    </xdr:from>
    <xdr:to>
      <xdr:col>0</xdr:col>
      <xdr:colOff>2209165</xdr:colOff>
      <xdr:row>26</xdr:row>
      <xdr:rowOff>1333500</xdr:rowOff>
    </xdr:to>
    <xdr:pic>
      <xdr:nvPicPr>
        <xdr:cNvPr id="621" name="图片 620">
          <a:extLst>
            <a:ext uri="{FF2B5EF4-FFF2-40B4-BE49-F238E27FC236}">
              <a16:creationId xmlns:a16="http://schemas.microsoft.com/office/drawing/2014/main" id="{00000000-0008-0000-8800-00006D020000}"/>
            </a:ext>
          </a:extLst>
        </xdr:cNvPr>
        <xdr:cNvPicPr>
          <a:picLocks noChangeAspect="1"/>
        </xdr:cNvPicPr>
      </xdr:nvPicPr>
      <xdr:blipFill>
        <a:blip xmlns:r="http://schemas.openxmlformats.org/officeDocument/2006/relationships" r:embed="rId957"/>
        <a:stretch>
          <a:fillRect/>
        </a:stretch>
      </xdr:blipFill>
      <xdr:spPr>
        <a:xfrm>
          <a:off x="28575" y="35158045"/>
          <a:ext cx="2180590" cy="1228725"/>
        </a:xfrm>
        <a:prstGeom prst="rect">
          <a:avLst/>
        </a:prstGeom>
        <a:noFill/>
        <a:ln w="9525">
          <a:noFill/>
        </a:ln>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3</xdr:col>
      <xdr:colOff>1076325</xdr:colOff>
      <xdr:row>4</xdr:row>
      <xdr:rowOff>267335</xdr:rowOff>
    </xdr:from>
    <xdr:to>
      <xdr:col>3</xdr:col>
      <xdr:colOff>3442970</xdr:colOff>
      <xdr:row>4</xdr:row>
      <xdr:rowOff>2754630</xdr:rowOff>
    </xdr:to>
    <xdr:pic>
      <xdr:nvPicPr>
        <xdr:cNvPr id="5" name="图片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1"/>
        <a:stretch>
          <a:fillRect/>
        </a:stretch>
      </xdr:blipFill>
      <xdr:spPr>
        <a:xfrm>
          <a:off x="3133725" y="832485"/>
          <a:ext cx="2366645" cy="2487295"/>
        </a:xfrm>
        <a:prstGeom prst="rect">
          <a:avLst/>
        </a:prstGeom>
        <a:noFill/>
        <a:ln w="9525">
          <a:noFill/>
        </a:ln>
      </xdr:spPr>
    </xdr:pic>
    <xdr:clientData/>
  </xdr:twoCellAnchor>
  <xdr:twoCellAnchor editAs="oneCell">
    <xdr:from>
      <xdr:col>3</xdr:col>
      <xdr:colOff>3438525</xdr:colOff>
      <xdr:row>4</xdr:row>
      <xdr:rowOff>267335</xdr:rowOff>
    </xdr:from>
    <xdr:to>
      <xdr:col>3</xdr:col>
      <xdr:colOff>5535930</xdr:colOff>
      <xdr:row>4</xdr:row>
      <xdr:rowOff>2751455</xdr:rowOff>
    </xdr:to>
    <xdr:pic>
      <xdr:nvPicPr>
        <xdr:cNvPr id="6" name="图片 5">
          <a:extLst>
            <a:ext uri="{FF2B5EF4-FFF2-40B4-BE49-F238E27FC236}">
              <a16:creationId xmlns:a16="http://schemas.microsoft.com/office/drawing/2014/main" id="{00000000-0008-0000-8900-000006000000}"/>
            </a:ext>
          </a:extLst>
        </xdr:cNvPr>
        <xdr:cNvPicPr>
          <a:picLocks noChangeAspect="1"/>
        </xdr:cNvPicPr>
      </xdr:nvPicPr>
      <xdr:blipFill>
        <a:blip xmlns:r="http://schemas.openxmlformats.org/officeDocument/2006/relationships" r:embed="rId2"/>
        <a:stretch>
          <a:fillRect/>
        </a:stretch>
      </xdr:blipFill>
      <xdr:spPr>
        <a:xfrm>
          <a:off x="5495925" y="832485"/>
          <a:ext cx="2097405" cy="2484120"/>
        </a:xfrm>
        <a:prstGeom prst="rect">
          <a:avLst/>
        </a:prstGeom>
        <a:noFill/>
        <a:ln w="9525">
          <a:noFill/>
        </a:ln>
      </xdr:spPr>
    </xdr:pic>
    <xdr:clientData/>
  </xdr:twoCellAnchor>
</xdr:wsDr>
</file>

<file path=xl/theme/theme1.xml><?xml version="1.0" encoding="utf-8"?>
<a:theme xmlns:a="http://schemas.openxmlformats.org/drawingml/2006/main" name="Ofis Teması">
  <a:themeElements>
    <a:clrScheme name="Ofis">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is">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is">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 /></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 /></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 /></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 /></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 /></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 /></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 /></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 /></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 /></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 /></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 /></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 /></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 /></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 /></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 /></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 /></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 /></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 /></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 /></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 /></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 /></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 /></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 /></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 /></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 /></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 /></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 /></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 /></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 /></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 /></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 /></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 /></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 /></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 /></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 /></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 /></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 /></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 /></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 /></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 /></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 /></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 /></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 /></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 /></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 /></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 /></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 /></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 /></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 /></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 /></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 /></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 /></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 /></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 /></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 /></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 /></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 /></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 /></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 /></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 /></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 /></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 /></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 /></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 /></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 /></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 /></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 /></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 /></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 /></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 /></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 /></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 /></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 /></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 /></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 /></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 /></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 /></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 /></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 /></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 /></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 /></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 /></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 /></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 /></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 /></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 /></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 /></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 /></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 /></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 /></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 /></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 /></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 /></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 /></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 /></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 /></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 /></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 /></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 /></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 /></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 /></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 /></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 /></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 /></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 /></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 /></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 /></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 /></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 /></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 /></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 /></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 /></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 /></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 /></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 /></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 /></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 /></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 /></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9.xml" /></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20.xml" /></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1.xml" /></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2.xml" /></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3.xml" /></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4.xml" /></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5.xml" /></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6.xml" /></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7.xml" /></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8.xml" /></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29.xml" /></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30.xml" /></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31.xml" /></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32.xml" /></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33.xml" /></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34.xml" /></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5.xml" /></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36.xml" /></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7.xml"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13"/>
  <sheetViews>
    <sheetView workbookViewId="0">
      <selection activeCell="H94" sqref="H94"/>
    </sheetView>
  </sheetViews>
  <sheetFormatPr defaultColWidth="9.01171875" defaultRowHeight="15"/>
  <cols>
    <col min="1" max="2" width="19.234375" style="4" customWidth="1"/>
    <col min="3" max="16384" width="9.01171875" style="4"/>
  </cols>
  <sheetData>
    <row r="1" spans="1:2" ht="36" customHeight="1">
      <c r="A1" s="183" t="s">
        <v>0</v>
      </c>
      <c r="B1" s="183">
        <v>5</v>
      </c>
    </row>
    <row r="2" spans="1:2" ht="33" customHeight="1">
      <c r="A2" s="183" t="s">
        <v>1</v>
      </c>
      <c r="B2" s="183">
        <v>6</v>
      </c>
    </row>
    <row r="3" spans="1:2" ht="33" customHeight="1">
      <c r="A3" s="183" t="s">
        <v>2</v>
      </c>
      <c r="B3" s="183">
        <v>18</v>
      </c>
    </row>
    <row r="4" spans="1:2" ht="33" customHeight="1">
      <c r="A4" s="183" t="s">
        <v>3</v>
      </c>
      <c r="B4" s="183">
        <v>10</v>
      </c>
    </row>
    <row r="5" spans="1:2" ht="33" customHeight="1">
      <c r="A5" s="183" t="s">
        <v>4</v>
      </c>
      <c r="B5" s="183">
        <v>15</v>
      </c>
    </row>
    <row r="6" spans="1:2" ht="33" customHeight="1">
      <c r="A6" s="183" t="s">
        <v>4</v>
      </c>
      <c r="B6" s="183">
        <v>7</v>
      </c>
    </row>
    <row r="7" spans="1:2" ht="33" customHeight="1">
      <c r="A7" s="183" t="s">
        <v>5</v>
      </c>
      <c r="B7" s="183">
        <v>6</v>
      </c>
    </row>
    <row r="8" spans="1:2" ht="33" customHeight="1">
      <c r="A8" s="183" t="s">
        <v>6</v>
      </c>
      <c r="B8" s="183">
        <v>10</v>
      </c>
    </row>
    <row r="9" spans="1:2" ht="33" customHeight="1">
      <c r="A9" s="183" t="s">
        <v>7</v>
      </c>
      <c r="B9" s="183">
        <v>14</v>
      </c>
    </row>
    <row r="10" spans="1:2" ht="33" customHeight="1">
      <c r="A10" s="183" t="s">
        <v>8</v>
      </c>
      <c r="B10" s="183">
        <v>10</v>
      </c>
    </row>
    <row r="11" spans="1:2" ht="33" customHeight="1">
      <c r="A11" s="183"/>
      <c r="B11" s="183" t="s">
        <v>9</v>
      </c>
    </row>
    <row r="12" spans="1:2" ht="33" customHeight="1">
      <c r="A12" s="189" t="s">
        <v>10</v>
      </c>
      <c r="B12" s="189"/>
    </row>
    <row r="13" spans="1:2" ht="137.1" customHeight="1">
      <c r="A13" s="190" t="s">
        <v>11</v>
      </c>
      <c r="B13" s="190"/>
    </row>
  </sheetData>
  <mergeCells count="2">
    <mergeCell ref="A12:B12"/>
    <mergeCell ref="A13:B13"/>
  </mergeCell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dimension ref="A1:O13"/>
  <sheetViews>
    <sheetView workbookViewId="0">
      <pane ySplit="6" topLeftCell="A7" activePane="bottomLeft" state="frozen"/>
      <selection pane="bottomLeft" activeCell="H94" sqref="H94"/>
    </sheetView>
  </sheetViews>
  <sheetFormatPr defaultColWidth="9.01171875" defaultRowHeight="15"/>
  <cols>
    <col min="1" max="1" width="10.35546875" style="4" customWidth="1"/>
    <col min="2" max="2" width="18.4296875" style="4" customWidth="1"/>
    <col min="3" max="3" width="14.52734375" style="4" customWidth="1"/>
    <col min="4" max="4" width="13.98828125" style="4" customWidth="1"/>
    <col min="5" max="7" width="9.01171875" style="4"/>
    <col min="8" max="9" width="12.64453125" style="4" customWidth="1"/>
    <col min="10" max="13" width="9.01171875" style="4"/>
    <col min="14" max="14" width="27.7109375" style="4" customWidth="1"/>
    <col min="15" max="15" width="43.98828125" style="4" customWidth="1"/>
    <col min="16" max="16384" width="9.01171875" style="4"/>
  </cols>
  <sheetData>
    <row r="1" spans="1:15" s="141" customFormat="1" ht="18" customHeight="1">
      <c r="A1" s="191" t="s">
        <v>12</v>
      </c>
      <c r="B1" s="192"/>
      <c r="C1" s="192"/>
      <c r="D1" s="192"/>
      <c r="E1" s="192"/>
      <c r="F1" s="192"/>
      <c r="G1" s="192"/>
      <c r="H1" s="192"/>
      <c r="I1" s="192"/>
      <c r="J1" s="192"/>
      <c r="K1" s="192"/>
      <c r="L1" s="192"/>
      <c r="M1" s="192"/>
      <c r="N1" s="192"/>
    </row>
    <row r="2" spans="1:15" s="140" customFormat="1" ht="18" customHeight="1">
      <c r="A2" s="193" t="s">
        <v>13</v>
      </c>
      <c r="B2" s="194"/>
      <c r="C2" s="194"/>
      <c r="D2" s="194"/>
      <c r="E2" s="194"/>
      <c r="F2" s="194"/>
      <c r="G2" s="194"/>
      <c r="H2" s="194"/>
      <c r="I2" s="194"/>
      <c r="J2" s="194"/>
      <c r="K2" s="194"/>
      <c r="L2" s="194"/>
      <c r="M2" s="194"/>
      <c r="N2" s="194"/>
    </row>
    <row r="3" spans="1:15" s="140" customFormat="1" ht="18" customHeight="1">
      <c r="A3" s="146"/>
      <c r="B3" s="195"/>
      <c r="C3" s="196"/>
      <c r="D3" s="148"/>
      <c r="E3" s="148"/>
      <c r="F3" s="149"/>
      <c r="G3" s="150"/>
      <c r="H3" s="197" t="s">
        <v>14</v>
      </c>
      <c r="I3" s="197"/>
      <c r="J3" s="198" t="s">
        <v>15</v>
      </c>
      <c r="K3" s="198"/>
      <c r="L3" s="198"/>
      <c r="M3" s="151" t="s">
        <v>16</v>
      </c>
      <c r="N3" s="151" t="s">
        <v>17</v>
      </c>
    </row>
    <row r="4" spans="1:15" s="140" customFormat="1" ht="18" customHeight="1">
      <c r="A4" s="146"/>
      <c r="B4" s="195"/>
      <c r="C4" s="196"/>
      <c r="D4" s="148"/>
      <c r="E4" s="148"/>
      <c r="F4" s="149"/>
      <c r="G4" s="150"/>
      <c r="H4" s="197" t="s">
        <v>18</v>
      </c>
      <c r="I4" s="197"/>
      <c r="J4" s="199">
        <v>45310</v>
      </c>
      <c r="K4" s="198"/>
      <c r="L4" s="198"/>
      <c r="M4" s="151" t="s">
        <v>19</v>
      </c>
      <c r="N4" s="151" t="s">
        <v>20</v>
      </c>
    </row>
    <row r="5" spans="1:15" s="142" customFormat="1" ht="30" customHeight="1">
      <c r="A5" s="154" t="s">
        <v>10</v>
      </c>
      <c r="B5" s="154" t="s">
        <v>21</v>
      </c>
      <c r="C5" s="154" t="s">
        <v>22</v>
      </c>
      <c r="D5" s="154" t="s">
        <v>23</v>
      </c>
      <c r="E5" s="154" t="s">
        <v>24</v>
      </c>
      <c r="F5" s="155" t="s">
        <v>25</v>
      </c>
      <c r="G5" s="156" t="s">
        <v>26</v>
      </c>
      <c r="H5" s="154" t="s">
        <v>27</v>
      </c>
      <c r="I5" s="154" t="s">
        <v>28</v>
      </c>
      <c r="J5" s="157" t="s">
        <v>29</v>
      </c>
      <c r="K5" s="154" t="s">
        <v>30</v>
      </c>
      <c r="L5" s="158" t="s">
        <v>31</v>
      </c>
      <c r="M5" s="158" t="s">
        <v>32</v>
      </c>
      <c r="N5" s="158" t="s">
        <v>33</v>
      </c>
    </row>
    <row r="6" spans="1:15" s="143" customFormat="1" ht="30" customHeight="1">
      <c r="A6" s="159" t="s">
        <v>34</v>
      </c>
      <c r="B6" s="159" t="s">
        <v>35</v>
      </c>
      <c r="C6" s="159" t="s">
        <v>36</v>
      </c>
      <c r="D6" s="159" t="s">
        <v>37</v>
      </c>
      <c r="E6" s="159" t="s">
        <v>38</v>
      </c>
      <c r="F6" s="161" t="s">
        <v>39</v>
      </c>
      <c r="G6" s="149" t="s">
        <v>40</v>
      </c>
      <c r="H6" s="159" t="s">
        <v>41</v>
      </c>
      <c r="I6" s="159" t="s">
        <v>42</v>
      </c>
      <c r="J6" s="162" t="s">
        <v>43</v>
      </c>
      <c r="K6" s="163" t="s">
        <v>43</v>
      </c>
      <c r="L6" s="163" t="s">
        <v>44</v>
      </c>
      <c r="M6" s="163" t="s">
        <v>44</v>
      </c>
      <c r="N6" s="164" t="s">
        <v>45</v>
      </c>
    </row>
    <row r="7" spans="1:15" s="3" customFormat="1" ht="101.1" customHeight="1">
      <c r="A7" s="182"/>
      <c r="B7" s="161"/>
      <c r="C7" s="48" t="s">
        <v>46</v>
      </c>
      <c r="D7" s="166" t="s">
        <v>47</v>
      </c>
      <c r="E7" s="168">
        <v>1</v>
      </c>
      <c r="F7" s="169">
        <v>60</v>
      </c>
      <c r="G7" s="170">
        <f t="shared" ref="G7:G9" si="0">F7*E7</f>
        <v>60</v>
      </c>
      <c r="H7" s="171">
        <v>780</v>
      </c>
      <c r="I7" s="172">
        <f t="shared" ref="I7:I9" si="1">G7*H7</f>
        <v>46800</v>
      </c>
      <c r="J7" s="173">
        <v>0.49</v>
      </c>
      <c r="K7" s="174">
        <f t="shared" ref="K7:K9" si="2">F7*J7</f>
        <v>29.4</v>
      </c>
      <c r="L7" s="175">
        <v>31</v>
      </c>
      <c r="M7" s="176">
        <f t="shared" ref="M7:M9" si="3">F7*L7</f>
        <v>1860</v>
      </c>
      <c r="N7" s="60" t="s">
        <v>48</v>
      </c>
      <c r="O7" s="177"/>
    </row>
    <row r="8" spans="1:15" s="3" customFormat="1" ht="101.1" customHeight="1">
      <c r="A8" s="182"/>
      <c r="B8" s="161"/>
      <c r="C8" s="48" t="s">
        <v>49</v>
      </c>
      <c r="D8" s="166" t="s">
        <v>50</v>
      </c>
      <c r="E8" s="168">
        <v>1</v>
      </c>
      <c r="F8" s="169">
        <v>60</v>
      </c>
      <c r="G8" s="170">
        <f t="shared" si="0"/>
        <v>60</v>
      </c>
      <c r="H8" s="171">
        <v>510</v>
      </c>
      <c r="I8" s="172">
        <f t="shared" si="1"/>
        <v>30600</v>
      </c>
      <c r="J8" s="173">
        <v>0.3</v>
      </c>
      <c r="K8" s="174">
        <f t="shared" si="2"/>
        <v>18</v>
      </c>
      <c r="L8" s="175">
        <v>22</v>
      </c>
      <c r="M8" s="176">
        <f t="shared" si="3"/>
        <v>1320</v>
      </c>
      <c r="N8" s="60" t="s">
        <v>48</v>
      </c>
      <c r="O8" s="177"/>
    </row>
    <row r="9" spans="1:15" s="3" customFormat="1" ht="101.1" customHeight="1">
      <c r="A9" s="182"/>
      <c r="B9" s="161"/>
      <c r="C9" s="48" t="s">
        <v>51</v>
      </c>
      <c r="D9" s="166" t="s">
        <v>50</v>
      </c>
      <c r="E9" s="168">
        <v>1</v>
      </c>
      <c r="F9" s="169">
        <v>60</v>
      </c>
      <c r="G9" s="170">
        <f t="shared" si="0"/>
        <v>60</v>
      </c>
      <c r="H9" s="171">
        <v>620</v>
      </c>
      <c r="I9" s="172">
        <f t="shared" si="1"/>
        <v>37200</v>
      </c>
      <c r="J9" s="173">
        <v>0.33</v>
      </c>
      <c r="K9" s="174">
        <f t="shared" si="2"/>
        <v>19.8</v>
      </c>
      <c r="L9" s="175">
        <v>22</v>
      </c>
      <c r="M9" s="176">
        <f t="shared" si="3"/>
        <v>1320</v>
      </c>
      <c r="N9" s="60" t="s">
        <v>48</v>
      </c>
      <c r="O9" s="177"/>
    </row>
    <row r="10" spans="1:15">
      <c r="A10" s="181"/>
      <c r="B10" s="181"/>
      <c r="C10" s="181"/>
      <c r="D10" s="181"/>
      <c r="E10" s="181"/>
      <c r="F10" s="181">
        <f t="shared" ref="F10:M10" si="4">SUM(F7:F9)</f>
        <v>180</v>
      </c>
      <c r="G10" s="181">
        <f t="shared" si="4"/>
        <v>180</v>
      </c>
      <c r="H10" s="181">
        <f t="shared" si="4"/>
        <v>1910</v>
      </c>
      <c r="I10" s="181">
        <f t="shared" si="4"/>
        <v>114600</v>
      </c>
      <c r="J10" s="181">
        <f t="shared" si="4"/>
        <v>1.1200000000000001</v>
      </c>
      <c r="K10" s="181">
        <f t="shared" si="4"/>
        <v>67.2</v>
      </c>
      <c r="L10" s="181">
        <f t="shared" si="4"/>
        <v>75</v>
      </c>
      <c r="M10" s="181">
        <f t="shared" si="4"/>
        <v>4500</v>
      </c>
      <c r="N10" s="181"/>
    </row>
    <row r="11" spans="1:15" ht="87.95" customHeight="1">
      <c r="A11" s="200" t="s">
        <v>52</v>
      </c>
      <c r="B11" s="201"/>
      <c r="C11" s="201"/>
      <c r="D11" s="201"/>
      <c r="E11" s="201"/>
      <c r="F11" s="201"/>
      <c r="G11" s="201"/>
      <c r="H11" s="201"/>
      <c r="I11" s="201"/>
      <c r="J11" s="201"/>
      <c r="K11" s="201"/>
      <c r="L11" s="201"/>
      <c r="M11" s="201"/>
      <c r="N11" s="202"/>
    </row>
    <row r="12" spans="1:15" ht="29.1" customHeight="1">
      <c r="A12" s="203" t="s">
        <v>10</v>
      </c>
      <c r="B12" s="203"/>
      <c r="C12" s="204" t="s">
        <v>53</v>
      </c>
      <c r="D12" s="205"/>
      <c r="E12" s="205"/>
      <c r="F12" s="205"/>
      <c r="G12" s="205"/>
      <c r="H12" s="206"/>
      <c r="I12" s="181"/>
      <c r="J12" s="181"/>
      <c r="K12" s="181"/>
      <c r="L12" s="181"/>
      <c r="M12" s="181"/>
      <c r="N12" s="181"/>
    </row>
    <row r="13" spans="1:15" ht="144.94999999999999" customHeight="1">
      <c r="A13" s="207"/>
      <c r="B13" s="207"/>
      <c r="C13" s="208" t="s">
        <v>54</v>
      </c>
      <c r="D13" s="208"/>
      <c r="E13" s="208"/>
      <c r="F13" s="208"/>
      <c r="G13" s="208"/>
      <c r="H13" s="208"/>
      <c r="I13" s="181"/>
      <c r="J13" s="181"/>
      <c r="K13" s="181"/>
      <c r="L13" s="181"/>
      <c r="M13" s="181"/>
      <c r="N13" s="18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dimension ref="A1:O89"/>
  <sheetViews>
    <sheetView workbookViewId="0">
      <selection activeCell="H94" sqref="H94"/>
    </sheetView>
  </sheetViews>
  <sheetFormatPr defaultColWidth="9.01171875" defaultRowHeight="15"/>
  <cols>
    <col min="1" max="1" width="7.53125" style="144" customWidth="1"/>
    <col min="2" max="2" width="17.484375" style="144" customWidth="1"/>
    <col min="3" max="3" width="16.27734375" style="144" customWidth="1"/>
    <col min="4" max="4" width="11.43359375" style="145" customWidth="1"/>
    <col min="5" max="5" width="10.625" style="144" customWidth="1"/>
    <col min="6" max="7" width="9.01171875" style="144"/>
    <col min="8" max="9" width="15.06640625" style="144" customWidth="1"/>
    <col min="10" max="10" width="15.73828125" style="144" customWidth="1"/>
    <col min="11" max="11" width="15.6015625" style="144" customWidth="1"/>
    <col min="12" max="12" width="9.01171875" style="144"/>
    <col min="13" max="13" width="15.33203125" style="144" customWidth="1"/>
    <col min="14" max="14" width="16.140625" style="144" customWidth="1"/>
    <col min="15" max="15" width="9.01171875" style="144"/>
    <col min="16" max="16" width="19.234375" style="144" customWidth="1"/>
    <col min="17" max="16384" width="9.01171875" style="144"/>
  </cols>
  <sheetData>
    <row r="1" spans="1:15" s="140" customFormat="1" ht="27.75" customHeight="1">
      <c r="A1" s="209" t="s">
        <v>55</v>
      </c>
      <c r="B1" s="210"/>
      <c r="C1" s="210"/>
      <c r="D1" s="211"/>
      <c r="E1" s="210"/>
      <c r="F1" s="210"/>
      <c r="G1" s="210"/>
      <c r="H1" s="210"/>
      <c r="I1" s="210"/>
      <c r="J1" s="210"/>
      <c r="K1" s="210"/>
      <c r="L1" s="210"/>
      <c r="M1" s="210"/>
      <c r="N1" s="212"/>
    </row>
    <row r="2" spans="1:15" s="141" customFormat="1" ht="18.75" customHeight="1">
      <c r="A2" s="191" t="s">
        <v>12</v>
      </c>
      <c r="B2" s="192"/>
      <c r="C2" s="192"/>
      <c r="D2" s="213"/>
      <c r="E2" s="192"/>
      <c r="F2" s="192"/>
      <c r="G2" s="192"/>
      <c r="H2" s="192"/>
      <c r="I2" s="192"/>
      <c r="J2" s="192"/>
      <c r="K2" s="192"/>
      <c r="L2" s="192"/>
      <c r="M2" s="192"/>
      <c r="N2" s="214"/>
    </row>
    <row r="3" spans="1:15" s="140" customFormat="1" ht="21" customHeight="1">
      <c r="A3" s="215" t="s">
        <v>13</v>
      </c>
      <c r="B3" s="215"/>
      <c r="C3" s="215"/>
      <c r="D3" s="216"/>
      <c r="E3" s="215"/>
      <c r="F3" s="215"/>
      <c r="G3" s="215"/>
      <c r="H3" s="215"/>
      <c r="I3" s="215"/>
      <c r="J3" s="215"/>
      <c r="K3" s="215"/>
      <c r="L3" s="215"/>
      <c r="M3" s="215"/>
      <c r="N3" s="215"/>
    </row>
    <row r="4" spans="1:15" s="140" customFormat="1" ht="17.100000000000001" customHeight="1">
      <c r="A4" s="146"/>
      <c r="B4" s="195"/>
      <c r="C4" s="196"/>
      <c r="D4" s="147"/>
      <c r="E4" s="148"/>
      <c r="F4" s="149"/>
      <c r="G4" s="150"/>
      <c r="H4" s="197" t="s">
        <v>14</v>
      </c>
      <c r="I4" s="197"/>
      <c r="J4" s="198" t="s">
        <v>56</v>
      </c>
      <c r="K4" s="198"/>
      <c r="L4" s="198"/>
      <c r="M4" s="151" t="s">
        <v>16</v>
      </c>
      <c r="N4" s="152"/>
    </row>
    <row r="5" spans="1:15" s="140" customFormat="1" ht="17.100000000000001" customHeight="1">
      <c r="A5" s="146"/>
      <c r="B5" s="195"/>
      <c r="C5" s="196"/>
      <c r="D5" s="147"/>
      <c r="E5" s="148"/>
      <c r="F5" s="149"/>
      <c r="G5" s="150"/>
      <c r="H5" s="197" t="s">
        <v>18</v>
      </c>
      <c r="I5" s="197"/>
      <c r="J5" s="199">
        <v>45343</v>
      </c>
      <c r="K5" s="198"/>
      <c r="L5" s="198"/>
      <c r="M5" s="151" t="s">
        <v>19</v>
      </c>
      <c r="N5" s="153"/>
    </row>
    <row r="6" spans="1:15" s="142" customFormat="1" ht="20.100000000000001" customHeight="1">
      <c r="A6" s="154" t="s">
        <v>10</v>
      </c>
      <c r="B6" s="154" t="s">
        <v>21</v>
      </c>
      <c r="C6" s="154" t="s">
        <v>22</v>
      </c>
      <c r="D6" s="154" t="s">
        <v>23</v>
      </c>
      <c r="E6" s="154" t="s">
        <v>24</v>
      </c>
      <c r="F6" s="155" t="s">
        <v>25</v>
      </c>
      <c r="G6" s="156" t="s">
        <v>26</v>
      </c>
      <c r="H6" s="154" t="s">
        <v>57</v>
      </c>
      <c r="I6" s="154" t="s">
        <v>28</v>
      </c>
      <c r="J6" s="157" t="s">
        <v>29</v>
      </c>
      <c r="K6" s="154" t="s">
        <v>30</v>
      </c>
      <c r="L6" s="158" t="s">
        <v>31</v>
      </c>
      <c r="M6" s="158" t="s">
        <v>32</v>
      </c>
      <c r="N6" s="158" t="s">
        <v>33</v>
      </c>
    </row>
    <row r="7" spans="1:15" s="143" customFormat="1" ht="20.100000000000001" customHeight="1">
      <c r="A7" s="159" t="s">
        <v>34</v>
      </c>
      <c r="B7" s="159" t="s">
        <v>35</v>
      </c>
      <c r="C7" s="159" t="s">
        <v>36</v>
      </c>
      <c r="D7" s="160" t="s">
        <v>37</v>
      </c>
      <c r="E7" s="159" t="s">
        <v>38</v>
      </c>
      <c r="F7" s="161" t="s">
        <v>39</v>
      </c>
      <c r="G7" s="149" t="s">
        <v>40</v>
      </c>
      <c r="H7" s="159" t="s">
        <v>58</v>
      </c>
      <c r="I7" s="159" t="s">
        <v>42</v>
      </c>
      <c r="J7" s="162" t="s">
        <v>43</v>
      </c>
      <c r="K7" s="163" t="s">
        <v>43</v>
      </c>
      <c r="L7" s="163" t="s">
        <v>44</v>
      </c>
      <c r="M7" s="163" t="s">
        <v>44</v>
      </c>
      <c r="N7" s="164" t="s">
        <v>45</v>
      </c>
    </row>
    <row r="8" spans="1:15" s="3" customFormat="1" ht="87" customHeight="1">
      <c r="A8" s="165" t="s">
        <v>59</v>
      </c>
      <c r="B8" s="161"/>
      <c r="C8" s="166" t="s">
        <v>60</v>
      </c>
      <c r="D8" s="167" t="s">
        <v>61</v>
      </c>
      <c r="E8" s="168">
        <v>1</v>
      </c>
      <c r="F8" s="169">
        <v>10</v>
      </c>
      <c r="G8" s="170">
        <f t="shared" ref="G8:G71" si="0">F8*E8</f>
        <v>10</v>
      </c>
      <c r="H8" s="171">
        <v>575</v>
      </c>
      <c r="I8" s="172">
        <f t="shared" ref="I8:I71" si="1">G8*H8</f>
        <v>5750</v>
      </c>
      <c r="J8" s="173">
        <f>1.16*0.66*0.53</f>
        <v>0.40576800000000002</v>
      </c>
      <c r="K8" s="174">
        <f t="shared" ref="K8:K71" si="2">F8*J8</f>
        <v>4.0576800000000004</v>
      </c>
      <c r="L8" s="175">
        <v>28.5</v>
      </c>
      <c r="M8" s="176">
        <f t="shared" ref="M8:M71" si="3">F8*L8</f>
        <v>285</v>
      </c>
      <c r="N8" s="60"/>
      <c r="O8" s="177"/>
    </row>
    <row r="9" spans="1:15" s="3" customFormat="1" ht="87" customHeight="1">
      <c r="A9" s="165" t="s">
        <v>62</v>
      </c>
      <c r="B9" s="161"/>
      <c r="C9" s="166" t="s">
        <v>63</v>
      </c>
      <c r="D9" s="167" t="s">
        <v>64</v>
      </c>
      <c r="E9" s="168">
        <v>1</v>
      </c>
      <c r="F9" s="169">
        <v>10</v>
      </c>
      <c r="G9" s="170">
        <f t="shared" si="0"/>
        <v>10</v>
      </c>
      <c r="H9" s="171">
        <v>668</v>
      </c>
      <c r="I9" s="172">
        <f t="shared" si="1"/>
        <v>6680</v>
      </c>
      <c r="J9" s="173">
        <f>1.125*0.685*0.615</f>
        <v>0.47393437500000002</v>
      </c>
      <c r="K9" s="174">
        <f t="shared" si="2"/>
        <v>4.7393437499999997</v>
      </c>
      <c r="L9" s="175">
        <v>37.799999999999997</v>
      </c>
      <c r="M9" s="176">
        <f t="shared" si="3"/>
        <v>378</v>
      </c>
      <c r="N9" s="60"/>
      <c r="O9" s="177"/>
    </row>
    <row r="10" spans="1:15" s="3" customFormat="1" ht="87" customHeight="1">
      <c r="A10" s="165" t="s">
        <v>65</v>
      </c>
      <c r="B10" s="161"/>
      <c r="C10" s="166" t="s">
        <v>66</v>
      </c>
      <c r="D10" s="167" t="s">
        <v>67</v>
      </c>
      <c r="E10" s="168">
        <v>1</v>
      </c>
      <c r="F10" s="169">
        <v>10</v>
      </c>
      <c r="G10" s="170">
        <f t="shared" si="0"/>
        <v>10</v>
      </c>
      <c r="H10" s="171">
        <v>430</v>
      </c>
      <c r="I10" s="172">
        <f t="shared" si="1"/>
        <v>4300</v>
      </c>
      <c r="J10" s="173">
        <f>1.37*0.7*0.39</f>
        <v>0.37401000000000001</v>
      </c>
      <c r="K10" s="174">
        <f t="shared" si="2"/>
        <v>3.7401</v>
      </c>
      <c r="L10" s="175">
        <v>24.5</v>
      </c>
      <c r="M10" s="176">
        <f t="shared" si="3"/>
        <v>245</v>
      </c>
      <c r="N10" s="60"/>
      <c r="O10" s="177"/>
    </row>
    <row r="11" spans="1:15" s="3" customFormat="1" ht="87" customHeight="1">
      <c r="A11" s="165" t="s">
        <v>68</v>
      </c>
      <c r="B11" s="161"/>
      <c r="C11" s="166" t="s">
        <v>69</v>
      </c>
      <c r="D11" s="167" t="s">
        <v>70</v>
      </c>
      <c r="E11" s="168">
        <v>1</v>
      </c>
      <c r="F11" s="169">
        <v>10</v>
      </c>
      <c r="G11" s="170">
        <f t="shared" si="0"/>
        <v>10</v>
      </c>
      <c r="H11" s="171">
        <v>600</v>
      </c>
      <c r="I11" s="172">
        <f t="shared" si="1"/>
        <v>6000</v>
      </c>
      <c r="J11" s="173">
        <f>1.2*0.69*0.6</f>
        <v>0.49680000000000002</v>
      </c>
      <c r="K11" s="174">
        <f t="shared" si="2"/>
        <v>4.968</v>
      </c>
      <c r="L11" s="175">
        <v>33</v>
      </c>
      <c r="M11" s="176">
        <f t="shared" si="3"/>
        <v>330</v>
      </c>
      <c r="N11" s="60"/>
      <c r="O11" s="177"/>
    </row>
    <row r="12" spans="1:15" s="3" customFormat="1" ht="87" customHeight="1">
      <c r="A12" s="165" t="s">
        <v>71</v>
      </c>
      <c r="B12" s="161"/>
      <c r="C12" s="166" t="s">
        <v>72</v>
      </c>
      <c r="D12" s="167" t="s">
        <v>73</v>
      </c>
      <c r="E12" s="168">
        <v>1</v>
      </c>
      <c r="F12" s="169">
        <v>10</v>
      </c>
      <c r="G12" s="170">
        <f t="shared" si="0"/>
        <v>10</v>
      </c>
      <c r="H12" s="171">
        <v>455</v>
      </c>
      <c r="I12" s="172">
        <f t="shared" si="1"/>
        <v>4550</v>
      </c>
      <c r="J12" s="173">
        <f>1.22*0.62*0.44</f>
        <v>0.332816</v>
      </c>
      <c r="K12" s="174">
        <f t="shared" si="2"/>
        <v>3.32816</v>
      </c>
      <c r="L12" s="175">
        <v>22</v>
      </c>
      <c r="M12" s="176">
        <f t="shared" si="3"/>
        <v>220</v>
      </c>
      <c r="N12" s="60"/>
      <c r="O12" s="177"/>
    </row>
    <row r="13" spans="1:15" s="3" customFormat="1" ht="87" customHeight="1">
      <c r="A13" s="165" t="s">
        <v>74</v>
      </c>
      <c r="B13" s="161"/>
      <c r="C13" s="166" t="s">
        <v>75</v>
      </c>
      <c r="D13" s="167" t="s">
        <v>76</v>
      </c>
      <c r="E13" s="168">
        <v>1</v>
      </c>
      <c r="F13" s="169">
        <v>10</v>
      </c>
      <c r="G13" s="170">
        <f t="shared" si="0"/>
        <v>10</v>
      </c>
      <c r="H13" s="171">
        <v>415</v>
      </c>
      <c r="I13" s="172">
        <f t="shared" si="1"/>
        <v>4150</v>
      </c>
      <c r="J13" s="173">
        <f>1.08*0.6*0.43</f>
        <v>0.27864</v>
      </c>
      <c r="K13" s="174">
        <f t="shared" si="2"/>
        <v>2.7864</v>
      </c>
      <c r="L13" s="175">
        <v>20.5</v>
      </c>
      <c r="M13" s="176">
        <f t="shared" si="3"/>
        <v>205</v>
      </c>
      <c r="N13" s="60"/>
      <c r="O13" s="177"/>
    </row>
    <row r="14" spans="1:15" s="3" customFormat="1" ht="87" customHeight="1">
      <c r="A14" s="165" t="s">
        <v>77</v>
      </c>
      <c r="B14" s="161"/>
      <c r="C14" s="166" t="s">
        <v>78</v>
      </c>
      <c r="D14" s="167" t="s">
        <v>79</v>
      </c>
      <c r="E14" s="168">
        <v>1</v>
      </c>
      <c r="F14" s="169">
        <v>10</v>
      </c>
      <c r="G14" s="170">
        <f t="shared" si="0"/>
        <v>10</v>
      </c>
      <c r="H14" s="171">
        <v>548</v>
      </c>
      <c r="I14" s="172">
        <f t="shared" si="1"/>
        <v>5480</v>
      </c>
      <c r="J14" s="173">
        <f>1.2*0.64*0.48</f>
        <v>0.36864000000000002</v>
      </c>
      <c r="K14" s="174">
        <f t="shared" si="2"/>
        <v>3.6863999999999999</v>
      </c>
      <c r="L14" s="175">
        <v>23.5</v>
      </c>
      <c r="M14" s="176">
        <f t="shared" si="3"/>
        <v>235</v>
      </c>
      <c r="N14" s="60"/>
      <c r="O14" s="177"/>
    </row>
    <row r="15" spans="1:15" s="3" customFormat="1" ht="87" customHeight="1">
      <c r="A15" s="165" t="s">
        <v>80</v>
      </c>
      <c r="B15" s="161"/>
      <c r="C15" s="166" t="s">
        <v>81</v>
      </c>
      <c r="D15" s="167" t="s">
        <v>82</v>
      </c>
      <c r="E15" s="168">
        <v>1</v>
      </c>
      <c r="F15" s="169">
        <v>10</v>
      </c>
      <c r="G15" s="170">
        <f t="shared" si="0"/>
        <v>10</v>
      </c>
      <c r="H15" s="171">
        <v>438</v>
      </c>
      <c r="I15" s="172">
        <f t="shared" si="1"/>
        <v>4380</v>
      </c>
      <c r="J15" s="173">
        <f>1.06*0.64*0.45</f>
        <v>0.30528</v>
      </c>
      <c r="K15" s="174">
        <f t="shared" si="2"/>
        <v>3.0528</v>
      </c>
      <c r="L15" s="175">
        <v>22.5</v>
      </c>
      <c r="M15" s="176">
        <f t="shared" si="3"/>
        <v>225</v>
      </c>
      <c r="N15" s="60"/>
      <c r="O15" s="177"/>
    </row>
    <row r="16" spans="1:15" s="3" customFormat="1" ht="87" customHeight="1">
      <c r="A16" s="165" t="s">
        <v>83</v>
      </c>
      <c r="B16" s="161"/>
      <c r="C16" s="166" t="s">
        <v>84</v>
      </c>
      <c r="D16" s="167" t="s">
        <v>85</v>
      </c>
      <c r="E16" s="168">
        <v>1</v>
      </c>
      <c r="F16" s="169">
        <v>10</v>
      </c>
      <c r="G16" s="170">
        <f t="shared" si="0"/>
        <v>10</v>
      </c>
      <c r="H16" s="171">
        <v>365</v>
      </c>
      <c r="I16" s="172">
        <f t="shared" si="1"/>
        <v>3650</v>
      </c>
      <c r="J16" s="173">
        <f>1.16*0.61*0.37</f>
        <v>0.26181199999999999</v>
      </c>
      <c r="K16" s="174">
        <f t="shared" si="2"/>
        <v>2.6181199999999998</v>
      </c>
      <c r="L16" s="175">
        <v>19.5</v>
      </c>
      <c r="M16" s="176">
        <f t="shared" si="3"/>
        <v>195</v>
      </c>
      <c r="N16" s="60"/>
      <c r="O16" s="177"/>
    </row>
    <row r="17" spans="1:15" s="3" customFormat="1" ht="87" customHeight="1">
      <c r="A17" s="165" t="s">
        <v>86</v>
      </c>
      <c r="B17" s="161"/>
      <c r="C17" s="166" t="s">
        <v>87</v>
      </c>
      <c r="D17" s="167" t="s">
        <v>85</v>
      </c>
      <c r="E17" s="168">
        <v>1</v>
      </c>
      <c r="F17" s="169">
        <v>10</v>
      </c>
      <c r="G17" s="170">
        <f t="shared" si="0"/>
        <v>10</v>
      </c>
      <c r="H17" s="171">
        <v>458</v>
      </c>
      <c r="I17" s="172">
        <f t="shared" si="1"/>
        <v>4580</v>
      </c>
      <c r="J17" s="173">
        <f>1.26*0.63*0.34</f>
        <v>0.26989200000000002</v>
      </c>
      <c r="K17" s="174">
        <f t="shared" si="2"/>
        <v>2.6989200000000002</v>
      </c>
      <c r="L17" s="175">
        <v>23.5</v>
      </c>
      <c r="M17" s="176">
        <f t="shared" si="3"/>
        <v>235</v>
      </c>
      <c r="N17" s="60"/>
      <c r="O17" s="177"/>
    </row>
    <row r="18" spans="1:15" s="3" customFormat="1" ht="87" customHeight="1">
      <c r="A18" s="165" t="s">
        <v>88</v>
      </c>
      <c r="B18" s="161"/>
      <c r="C18" s="166" t="s">
        <v>89</v>
      </c>
      <c r="D18" s="167" t="s">
        <v>85</v>
      </c>
      <c r="E18" s="168">
        <v>1</v>
      </c>
      <c r="F18" s="169">
        <v>10</v>
      </c>
      <c r="G18" s="170">
        <f t="shared" si="0"/>
        <v>10</v>
      </c>
      <c r="H18" s="171">
        <v>645</v>
      </c>
      <c r="I18" s="172">
        <f t="shared" si="1"/>
        <v>6450</v>
      </c>
      <c r="J18" s="173">
        <f>1.19*0.675*0.53</f>
        <v>0.4257225</v>
      </c>
      <c r="K18" s="174">
        <f t="shared" si="2"/>
        <v>4.257225</v>
      </c>
      <c r="L18" s="175">
        <v>27.2</v>
      </c>
      <c r="M18" s="176">
        <f t="shared" si="3"/>
        <v>272</v>
      </c>
      <c r="N18" s="60"/>
      <c r="O18" s="177"/>
    </row>
    <row r="19" spans="1:15" s="3" customFormat="1" ht="87" customHeight="1">
      <c r="A19" s="165" t="s">
        <v>90</v>
      </c>
      <c r="B19" s="161"/>
      <c r="C19" s="166" t="s">
        <v>91</v>
      </c>
      <c r="D19" s="167" t="s">
        <v>92</v>
      </c>
      <c r="E19" s="168">
        <v>1</v>
      </c>
      <c r="F19" s="169">
        <v>10</v>
      </c>
      <c r="G19" s="170">
        <f t="shared" si="0"/>
        <v>10</v>
      </c>
      <c r="H19" s="171">
        <v>565</v>
      </c>
      <c r="I19" s="172">
        <f t="shared" si="1"/>
        <v>5650</v>
      </c>
      <c r="J19" s="173">
        <f>1.17*0.635*0.5</f>
        <v>0.371475</v>
      </c>
      <c r="K19" s="174">
        <f t="shared" si="2"/>
        <v>3.71475</v>
      </c>
      <c r="L19" s="175">
        <v>26</v>
      </c>
      <c r="M19" s="176">
        <f t="shared" si="3"/>
        <v>260</v>
      </c>
      <c r="N19" s="60"/>
      <c r="O19" s="177"/>
    </row>
    <row r="20" spans="1:15" s="3" customFormat="1" ht="87" customHeight="1">
      <c r="A20" s="165" t="s">
        <v>93</v>
      </c>
      <c r="B20" s="161"/>
      <c r="C20" s="166" t="s">
        <v>94</v>
      </c>
      <c r="D20" s="167" t="s">
        <v>95</v>
      </c>
      <c r="E20" s="168">
        <v>1</v>
      </c>
      <c r="F20" s="169">
        <v>10</v>
      </c>
      <c r="G20" s="170">
        <f t="shared" si="0"/>
        <v>10</v>
      </c>
      <c r="H20" s="171">
        <v>795</v>
      </c>
      <c r="I20" s="172">
        <f t="shared" si="1"/>
        <v>7950</v>
      </c>
      <c r="J20" s="173">
        <f>1.34*0.67*0.47</f>
        <v>0.42196600000000001</v>
      </c>
      <c r="K20" s="174">
        <f t="shared" si="2"/>
        <v>4.2196600000000002</v>
      </c>
      <c r="L20" s="175">
        <v>26.9</v>
      </c>
      <c r="M20" s="176">
        <f t="shared" si="3"/>
        <v>269</v>
      </c>
      <c r="N20" s="60"/>
      <c r="O20" s="177"/>
    </row>
    <row r="21" spans="1:15" s="3" customFormat="1" ht="87" customHeight="1">
      <c r="A21" s="165" t="s">
        <v>96</v>
      </c>
      <c r="B21" s="161"/>
      <c r="C21" s="166" t="s">
        <v>97</v>
      </c>
      <c r="D21" s="167" t="s">
        <v>98</v>
      </c>
      <c r="E21" s="168">
        <v>1</v>
      </c>
      <c r="F21" s="169">
        <v>10</v>
      </c>
      <c r="G21" s="170">
        <f t="shared" si="0"/>
        <v>10</v>
      </c>
      <c r="H21" s="171">
        <v>640</v>
      </c>
      <c r="I21" s="172">
        <f t="shared" si="1"/>
        <v>6400</v>
      </c>
      <c r="J21" s="173">
        <f>1.24*0.65*0.47</f>
        <v>0.37881999999999999</v>
      </c>
      <c r="K21" s="174">
        <f t="shared" si="2"/>
        <v>3.7881999999999998</v>
      </c>
      <c r="L21" s="175">
        <v>25.55</v>
      </c>
      <c r="M21" s="176">
        <f t="shared" si="3"/>
        <v>255.5</v>
      </c>
      <c r="N21" s="60"/>
      <c r="O21" s="177"/>
    </row>
    <row r="22" spans="1:15" s="3" customFormat="1" ht="87" customHeight="1">
      <c r="A22" s="165" t="s">
        <v>99</v>
      </c>
      <c r="B22" s="161"/>
      <c r="C22" s="166" t="s">
        <v>100</v>
      </c>
      <c r="D22" s="167" t="s">
        <v>79</v>
      </c>
      <c r="E22" s="168">
        <v>1</v>
      </c>
      <c r="F22" s="169">
        <v>10</v>
      </c>
      <c r="G22" s="170">
        <f t="shared" si="0"/>
        <v>10</v>
      </c>
      <c r="H22" s="171">
        <v>725</v>
      </c>
      <c r="I22" s="172">
        <f t="shared" si="1"/>
        <v>7250</v>
      </c>
      <c r="J22" s="173">
        <f>1.33*0.63*0.4</f>
        <v>0.33516000000000001</v>
      </c>
      <c r="K22" s="174">
        <f t="shared" si="2"/>
        <v>3.3515999999999999</v>
      </c>
      <c r="L22" s="175">
        <v>22.5</v>
      </c>
      <c r="M22" s="176">
        <f t="shared" si="3"/>
        <v>225</v>
      </c>
      <c r="N22" s="60"/>
      <c r="O22" s="177"/>
    </row>
    <row r="23" spans="1:15" s="3" customFormat="1" ht="87" customHeight="1">
      <c r="A23" s="165" t="s">
        <v>101</v>
      </c>
      <c r="B23" s="161"/>
      <c r="C23" s="166" t="s">
        <v>102</v>
      </c>
      <c r="D23" s="167" t="s">
        <v>79</v>
      </c>
      <c r="E23" s="168">
        <v>1</v>
      </c>
      <c r="F23" s="169">
        <v>10</v>
      </c>
      <c r="G23" s="170">
        <f t="shared" si="0"/>
        <v>10</v>
      </c>
      <c r="H23" s="171">
        <v>730</v>
      </c>
      <c r="I23" s="172">
        <f t="shared" si="1"/>
        <v>7300</v>
      </c>
      <c r="J23" s="173">
        <f>1.23*0.86*0.54</f>
        <v>0.57121200000000005</v>
      </c>
      <c r="K23" s="174">
        <f t="shared" si="2"/>
        <v>5.7121199999999996</v>
      </c>
      <c r="L23" s="175">
        <v>33</v>
      </c>
      <c r="M23" s="176">
        <f t="shared" si="3"/>
        <v>330</v>
      </c>
      <c r="N23" s="60"/>
      <c r="O23" s="177"/>
    </row>
    <row r="24" spans="1:15" s="3" customFormat="1" ht="87" customHeight="1">
      <c r="A24" s="165" t="s">
        <v>103</v>
      </c>
      <c r="B24" s="161"/>
      <c r="C24" s="166" t="s">
        <v>104</v>
      </c>
      <c r="D24" s="167" t="s">
        <v>105</v>
      </c>
      <c r="E24" s="168">
        <v>1</v>
      </c>
      <c r="F24" s="169">
        <v>10</v>
      </c>
      <c r="G24" s="170">
        <f t="shared" si="0"/>
        <v>10</v>
      </c>
      <c r="H24" s="171">
        <v>425</v>
      </c>
      <c r="I24" s="172">
        <f t="shared" si="1"/>
        <v>4250</v>
      </c>
      <c r="J24" s="173">
        <f>1.23*0.62*0.44</f>
        <v>0.33554400000000001</v>
      </c>
      <c r="K24" s="174">
        <f t="shared" si="2"/>
        <v>3.3554400000000002</v>
      </c>
      <c r="L24" s="175">
        <v>22</v>
      </c>
      <c r="M24" s="176">
        <f t="shared" si="3"/>
        <v>220</v>
      </c>
      <c r="N24" s="60"/>
      <c r="O24" s="177"/>
    </row>
    <row r="25" spans="1:15" s="3" customFormat="1" ht="87" customHeight="1">
      <c r="A25" s="165" t="s">
        <v>106</v>
      </c>
      <c r="B25" s="161"/>
      <c r="C25" s="166" t="s">
        <v>107</v>
      </c>
      <c r="D25" s="167" t="s">
        <v>108</v>
      </c>
      <c r="E25" s="168">
        <v>1</v>
      </c>
      <c r="F25" s="169">
        <v>10</v>
      </c>
      <c r="G25" s="170">
        <f t="shared" si="0"/>
        <v>10</v>
      </c>
      <c r="H25" s="171">
        <v>482</v>
      </c>
      <c r="I25" s="172">
        <f t="shared" si="1"/>
        <v>4820</v>
      </c>
      <c r="J25" s="173">
        <f>1.04*0.62*0.42</f>
        <v>0.270816</v>
      </c>
      <c r="K25" s="174">
        <f t="shared" si="2"/>
        <v>2.7081599999999999</v>
      </c>
      <c r="L25" s="175">
        <v>21.5</v>
      </c>
      <c r="M25" s="176">
        <f t="shared" si="3"/>
        <v>215</v>
      </c>
      <c r="N25" s="60"/>
      <c r="O25" s="177"/>
    </row>
    <row r="26" spans="1:15" s="3" customFormat="1" ht="87" customHeight="1">
      <c r="A26" s="165" t="s">
        <v>109</v>
      </c>
      <c r="B26" s="161"/>
      <c r="C26" s="166" t="s">
        <v>110</v>
      </c>
      <c r="D26" s="167" t="s">
        <v>111</v>
      </c>
      <c r="E26" s="168">
        <v>1</v>
      </c>
      <c r="F26" s="169">
        <v>10</v>
      </c>
      <c r="G26" s="170">
        <f t="shared" si="0"/>
        <v>10</v>
      </c>
      <c r="H26" s="171">
        <v>615</v>
      </c>
      <c r="I26" s="172">
        <f t="shared" si="1"/>
        <v>6150</v>
      </c>
      <c r="J26" s="173">
        <f>1.17*0.76*0.45</f>
        <v>0.40014</v>
      </c>
      <c r="K26" s="174">
        <f t="shared" si="2"/>
        <v>4.0014000000000003</v>
      </c>
      <c r="L26" s="175">
        <v>34.5</v>
      </c>
      <c r="M26" s="176">
        <f t="shared" si="3"/>
        <v>345</v>
      </c>
      <c r="N26" s="60"/>
      <c r="O26" s="177"/>
    </row>
    <row r="27" spans="1:15" s="3" customFormat="1" ht="87" customHeight="1">
      <c r="A27" s="165" t="s">
        <v>112</v>
      </c>
      <c r="B27" s="161"/>
      <c r="C27" s="166" t="s">
        <v>113</v>
      </c>
      <c r="D27" s="167" t="s">
        <v>114</v>
      </c>
      <c r="E27" s="168">
        <v>1</v>
      </c>
      <c r="F27" s="169">
        <v>10</v>
      </c>
      <c r="G27" s="170">
        <f t="shared" si="0"/>
        <v>10</v>
      </c>
      <c r="H27" s="171">
        <v>520</v>
      </c>
      <c r="I27" s="172">
        <f t="shared" si="1"/>
        <v>5200</v>
      </c>
      <c r="J27" s="173">
        <f>1.23*0.67*0.51</f>
        <v>0.42029100000000003</v>
      </c>
      <c r="K27" s="174">
        <f t="shared" si="2"/>
        <v>4.2029100000000001</v>
      </c>
      <c r="L27" s="175">
        <v>28.6</v>
      </c>
      <c r="M27" s="176">
        <f t="shared" si="3"/>
        <v>286</v>
      </c>
      <c r="N27" s="60"/>
      <c r="O27" s="177"/>
    </row>
    <row r="28" spans="1:15" s="3" customFormat="1" ht="87" customHeight="1">
      <c r="A28" s="165" t="s">
        <v>115</v>
      </c>
      <c r="B28" s="161"/>
      <c r="C28" s="166" t="s">
        <v>116</v>
      </c>
      <c r="D28" s="167" t="s">
        <v>117</v>
      </c>
      <c r="E28" s="168">
        <v>1</v>
      </c>
      <c r="F28" s="169">
        <v>10</v>
      </c>
      <c r="G28" s="170">
        <f t="shared" si="0"/>
        <v>10</v>
      </c>
      <c r="H28" s="171">
        <v>500</v>
      </c>
      <c r="I28" s="172">
        <f t="shared" si="1"/>
        <v>5000</v>
      </c>
      <c r="J28" s="173">
        <f>1.2*0.645*0.5</f>
        <v>0.38700000000000001</v>
      </c>
      <c r="K28" s="174">
        <f t="shared" si="2"/>
        <v>3.87</v>
      </c>
      <c r="L28" s="175">
        <v>22</v>
      </c>
      <c r="M28" s="176">
        <f t="shared" si="3"/>
        <v>220</v>
      </c>
      <c r="N28" s="60"/>
      <c r="O28" s="177"/>
    </row>
    <row r="29" spans="1:15" s="3" customFormat="1" ht="87" customHeight="1">
      <c r="A29" s="165" t="s">
        <v>118</v>
      </c>
      <c r="B29" s="161"/>
      <c r="C29" s="166" t="s">
        <v>119</v>
      </c>
      <c r="D29" s="167" t="s">
        <v>120</v>
      </c>
      <c r="E29" s="168">
        <v>1</v>
      </c>
      <c r="F29" s="169">
        <v>10</v>
      </c>
      <c r="G29" s="170">
        <f t="shared" si="0"/>
        <v>10</v>
      </c>
      <c r="H29" s="171">
        <v>455</v>
      </c>
      <c r="I29" s="172">
        <f t="shared" si="1"/>
        <v>4550</v>
      </c>
      <c r="J29" s="173">
        <f>1.26*0.63*0.34</f>
        <v>0.26989200000000002</v>
      </c>
      <c r="K29" s="174">
        <f t="shared" si="2"/>
        <v>2.6989200000000002</v>
      </c>
      <c r="L29" s="175">
        <v>23.5</v>
      </c>
      <c r="M29" s="176">
        <f t="shared" si="3"/>
        <v>235</v>
      </c>
      <c r="N29" s="60"/>
      <c r="O29" s="177"/>
    </row>
    <row r="30" spans="1:15" s="3" customFormat="1" ht="87" customHeight="1">
      <c r="A30" s="165" t="s">
        <v>121</v>
      </c>
      <c r="B30" s="161"/>
      <c r="C30" s="166" t="s">
        <v>122</v>
      </c>
      <c r="D30" s="167" t="s">
        <v>123</v>
      </c>
      <c r="E30" s="168">
        <v>1</v>
      </c>
      <c r="F30" s="169">
        <v>10</v>
      </c>
      <c r="G30" s="170">
        <f t="shared" si="0"/>
        <v>10</v>
      </c>
      <c r="H30" s="171">
        <v>710</v>
      </c>
      <c r="I30" s="172">
        <f t="shared" si="1"/>
        <v>7100</v>
      </c>
      <c r="J30" s="173">
        <f>1.35*0.7*0.35</f>
        <v>0.33074999999999999</v>
      </c>
      <c r="K30" s="174">
        <f t="shared" si="2"/>
        <v>3.3075000000000001</v>
      </c>
      <c r="L30" s="175">
        <v>25</v>
      </c>
      <c r="M30" s="176">
        <f t="shared" si="3"/>
        <v>250</v>
      </c>
      <c r="N30" s="60"/>
      <c r="O30" s="177"/>
    </row>
    <row r="31" spans="1:15" s="3" customFormat="1" ht="87" customHeight="1">
      <c r="A31" s="165" t="s">
        <v>124</v>
      </c>
      <c r="B31" s="161"/>
      <c r="C31" s="166" t="s">
        <v>125</v>
      </c>
      <c r="D31" s="167" t="s">
        <v>79</v>
      </c>
      <c r="E31" s="168">
        <v>1</v>
      </c>
      <c r="F31" s="169">
        <v>10</v>
      </c>
      <c r="G31" s="170">
        <f t="shared" si="0"/>
        <v>10</v>
      </c>
      <c r="H31" s="171">
        <v>460</v>
      </c>
      <c r="I31" s="172">
        <f t="shared" si="1"/>
        <v>4600</v>
      </c>
      <c r="J31" s="173">
        <f>1.21*0.63*0.45</f>
        <v>0.34303499999999998</v>
      </c>
      <c r="K31" s="174">
        <f t="shared" si="2"/>
        <v>3.4303499999999998</v>
      </c>
      <c r="L31" s="175">
        <v>20</v>
      </c>
      <c r="M31" s="176">
        <f t="shared" si="3"/>
        <v>200</v>
      </c>
      <c r="N31" s="60"/>
      <c r="O31" s="177"/>
    </row>
    <row r="32" spans="1:15" s="3" customFormat="1" ht="87" customHeight="1">
      <c r="A32" s="165" t="s">
        <v>126</v>
      </c>
      <c r="B32" s="161"/>
      <c r="C32" s="166" t="s">
        <v>127</v>
      </c>
      <c r="D32" s="167" t="s">
        <v>128</v>
      </c>
      <c r="E32" s="168">
        <v>1</v>
      </c>
      <c r="F32" s="169">
        <v>10</v>
      </c>
      <c r="G32" s="170">
        <f t="shared" si="0"/>
        <v>10</v>
      </c>
      <c r="H32" s="171">
        <v>580</v>
      </c>
      <c r="I32" s="172">
        <f t="shared" si="1"/>
        <v>5800</v>
      </c>
      <c r="J32" s="173">
        <f>1.32*0.7*0.47</f>
        <v>0.43428</v>
      </c>
      <c r="K32" s="174">
        <f t="shared" si="2"/>
        <v>4.3428000000000004</v>
      </c>
      <c r="L32" s="175">
        <v>27</v>
      </c>
      <c r="M32" s="176">
        <f t="shared" si="3"/>
        <v>270</v>
      </c>
      <c r="N32" s="60"/>
      <c r="O32" s="177"/>
    </row>
    <row r="33" spans="1:15" s="3" customFormat="1" ht="87" customHeight="1">
      <c r="A33" s="165" t="s">
        <v>129</v>
      </c>
      <c r="B33" s="161"/>
      <c r="C33" s="166" t="s">
        <v>130</v>
      </c>
      <c r="D33" s="167" t="s">
        <v>79</v>
      </c>
      <c r="E33" s="168">
        <v>1</v>
      </c>
      <c r="F33" s="169">
        <v>10</v>
      </c>
      <c r="G33" s="170">
        <f t="shared" si="0"/>
        <v>10</v>
      </c>
      <c r="H33" s="171">
        <v>510</v>
      </c>
      <c r="I33" s="172">
        <f t="shared" si="1"/>
        <v>5100</v>
      </c>
      <c r="J33" s="173">
        <f>1.18*0.62*0.365</f>
        <v>0.26703399999999999</v>
      </c>
      <c r="K33" s="174">
        <f t="shared" si="2"/>
        <v>2.6703399999999999</v>
      </c>
      <c r="L33" s="175">
        <v>24</v>
      </c>
      <c r="M33" s="176">
        <f t="shared" si="3"/>
        <v>240</v>
      </c>
      <c r="N33" s="60"/>
      <c r="O33" s="177"/>
    </row>
    <row r="34" spans="1:15" s="3" customFormat="1" ht="87" customHeight="1">
      <c r="A34" s="165" t="s">
        <v>131</v>
      </c>
      <c r="B34" s="161"/>
      <c r="C34" s="166" t="s">
        <v>132</v>
      </c>
      <c r="D34" s="167" t="s">
        <v>133</v>
      </c>
      <c r="E34" s="168">
        <v>1</v>
      </c>
      <c r="F34" s="169">
        <v>10</v>
      </c>
      <c r="G34" s="170">
        <f t="shared" si="0"/>
        <v>10</v>
      </c>
      <c r="H34" s="171">
        <v>555</v>
      </c>
      <c r="I34" s="172">
        <f t="shared" si="1"/>
        <v>5550</v>
      </c>
      <c r="J34" s="173">
        <f>1.17*0.65*0.295</f>
        <v>0.22434750000000001</v>
      </c>
      <c r="K34" s="174">
        <f t="shared" si="2"/>
        <v>2.2434750000000001</v>
      </c>
      <c r="L34" s="175">
        <v>21.5</v>
      </c>
      <c r="M34" s="176">
        <f t="shared" si="3"/>
        <v>215</v>
      </c>
      <c r="N34" s="60"/>
      <c r="O34" s="177"/>
    </row>
    <row r="35" spans="1:15" s="3" customFormat="1" ht="87" customHeight="1">
      <c r="A35" s="165" t="s">
        <v>134</v>
      </c>
      <c r="B35" s="161"/>
      <c r="C35" s="166" t="s">
        <v>135</v>
      </c>
      <c r="D35" s="167" t="s">
        <v>136</v>
      </c>
      <c r="E35" s="168">
        <v>1</v>
      </c>
      <c r="F35" s="169">
        <v>10</v>
      </c>
      <c r="G35" s="170">
        <f t="shared" si="0"/>
        <v>10</v>
      </c>
      <c r="H35" s="171">
        <v>635</v>
      </c>
      <c r="I35" s="172">
        <f t="shared" si="1"/>
        <v>6350</v>
      </c>
      <c r="J35" s="173">
        <f>1.33*0.63*0.4</f>
        <v>0.33516000000000001</v>
      </c>
      <c r="K35" s="174">
        <f t="shared" si="2"/>
        <v>3.3515999999999999</v>
      </c>
      <c r="L35" s="175">
        <v>22.5</v>
      </c>
      <c r="M35" s="176">
        <f t="shared" si="3"/>
        <v>225</v>
      </c>
      <c r="N35" s="60"/>
      <c r="O35" s="177"/>
    </row>
    <row r="36" spans="1:15" s="3" customFormat="1" ht="87" customHeight="1">
      <c r="A36" s="165" t="s">
        <v>137</v>
      </c>
      <c r="B36" s="161"/>
      <c r="C36" s="166" t="s">
        <v>110</v>
      </c>
      <c r="D36" s="167" t="s">
        <v>111</v>
      </c>
      <c r="E36" s="168">
        <v>1</v>
      </c>
      <c r="F36" s="169">
        <v>10</v>
      </c>
      <c r="G36" s="170">
        <f t="shared" si="0"/>
        <v>10</v>
      </c>
      <c r="H36" s="171">
        <v>615</v>
      </c>
      <c r="I36" s="172">
        <f t="shared" si="1"/>
        <v>6150</v>
      </c>
      <c r="J36" s="173">
        <f>1.17*0.76*0.45</f>
        <v>0.40014</v>
      </c>
      <c r="K36" s="174">
        <f t="shared" si="2"/>
        <v>4.0014000000000003</v>
      </c>
      <c r="L36" s="175">
        <v>34.5</v>
      </c>
      <c r="M36" s="176">
        <f t="shared" si="3"/>
        <v>345</v>
      </c>
      <c r="N36" s="60"/>
      <c r="O36" s="177"/>
    </row>
    <row r="37" spans="1:15" s="3" customFormat="1" ht="87" customHeight="1">
      <c r="A37" s="165" t="s">
        <v>138</v>
      </c>
      <c r="B37" s="161"/>
      <c r="C37" s="166" t="s">
        <v>113</v>
      </c>
      <c r="D37" s="167" t="s">
        <v>114</v>
      </c>
      <c r="E37" s="168">
        <v>1</v>
      </c>
      <c r="F37" s="169">
        <v>10</v>
      </c>
      <c r="G37" s="170">
        <f t="shared" si="0"/>
        <v>10</v>
      </c>
      <c r="H37" s="171">
        <v>520</v>
      </c>
      <c r="I37" s="172">
        <f t="shared" si="1"/>
        <v>5200</v>
      </c>
      <c r="J37" s="173">
        <f>1.23*0.67*0.51</f>
        <v>0.42029100000000003</v>
      </c>
      <c r="K37" s="174">
        <f t="shared" si="2"/>
        <v>4.2029100000000001</v>
      </c>
      <c r="L37" s="175">
        <v>28.6</v>
      </c>
      <c r="M37" s="176">
        <f t="shared" si="3"/>
        <v>286</v>
      </c>
      <c r="N37" s="60"/>
      <c r="O37" s="177"/>
    </row>
    <row r="38" spans="1:15" s="3" customFormat="1" ht="87" customHeight="1">
      <c r="A38" s="165" t="s">
        <v>139</v>
      </c>
      <c r="B38" s="161"/>
      <c r="C38" s="166" t="s">
        <v>140</v>
      </c>
      <c r="D38" s="167" t="s">
        <v>128</v>
      </c>
      <c r="E38" s="168">
        <v>1</v>
      </c>
      <c r="F38" s="169">
        <v>10</v>
      </c>
      <c r="G38" s="170">
        <f t="shared" si="0"/>
        <v>10</v>
      </c>
      <c r="H38" s="171">
        <v>545</v>
      </c>
      <c r="I38" s="172">
        <f t="shared" si="1"/>
        <v>5450</v>
      </c>
      <c r="J38" s="173">
        <f>1.32*0.7*0.47</f>
        <v>0.43428</v>
      </c>
      <c r="K38" s="174">
        <f t="shared" si="2"/>
        <v>4.3428000000000004</v>
      </c>
      <c r="L38" s="175">
        <v>27</v>
      </c>
      <c r="M38" s="176">
        <f t="shared" si="3"/>
        <v>270</v>
      </c>
      <c r="N38" s="60"/>
      <c r="O38" s="177"/>
    </row>
    <row r="39" spans="1:15" s="3" customFormat="1" ht="87" customHeight="1">
      <c r="A39" s="165" t="s">
        <v>141</v>
      </c>
      <c r="B39" s="161"/>
      <c r="C39" s="166" t="s">
        <v>142</v>
      </c>
      <c r="D39" s="167" t="s">
        <v>143</v>
      </c>
      <c r="E39" s="168">
        <v>1</v>
      </c>
      <c r="F39" s="169">
        <v>10</v>
      </c>
      <c r="G39" s="170">
        <f t="shared" si="0"/>
        <v>10</v>
      </c>
      <c r="H39" s="171">
        <v>698</v>
      </c>
      <c r="I39" s="172">
        <f t="shared" si="1"/>
        <v>6980</v>
      </c>
      <c r="J39" s="173">
        <f>1.27*0.76*0.66</f>
        <v>0.63703200000000004</v>
      </c>
      <c r="K39" s="174">
        <f t="shared" si="2"/>
        <v>6.3703200000000004</v>
      </c>
      <c r="L39" s="175">
        <v>40</v>
      </c>
      <c r="M39" s="176">
        <f t="shared" si="3"/>
        <v>400</v>
      </c>
      <c r="N39" s="60"/>
      <c r="O39" s="177"/>
    </row>
    <row r="40" spans="1:15" s="3" customFormat="1" ht="87" customHeight="1">
      <c r="A40" s="165" t="s">
        <v>144</v>
      </c>
      <c r="B40" s="161"/>
      <c r="C40" s="166" t="s">
        <v>145</v>
      </c>
      <c r="D40" s="167" t="s">
        <v>146</v>
      </c>
      <c r="E40" s="168">
        <v>1</v>
      </c>
      <c r="F40" s="169">
        <v>10</v>
      </c>
      <c r="G40" s="170">
        <f t="shared" si="0"/>
        <v>10</v>
      </c>
      <c r="H40" s="171">
        <v>540</v>
      </c>
      <c r="I40" s="172">
        <f t="shared" si="1"/>
        <v>5400</v>
      </c>
      <c r="J40" s="173">
        <f>1.28*0.7*0.48</f>
        <v>0.43008000000000002</v>
      </c>
      <c r="K40" s="174">
        <f t="shared" si="2"/>
        <v>4.3007999999999997</v>
      </c>
      <c r="L40" s="175">
        <v>28.7</v>
      </c>
      <c r="M40" s="176">
        <f t="shared" si="3"/>
        <v>287</v>
      </c>
      <c r="N40" s="60"/>
      <c r="O40" s="177"/>
    </row>
    <row r="41" spans="1:15" s="3" customFormat="1" ht="87" customHeight="1">
      <c r="A41" s="165" t="s">
        <v>147</v>
      </c>
      <c r="B41" s="161"/>
      <c r="C41" s="166" t="s">
        <v>148</v>
      </c>
      <c r="D41" s="167" t="s">
        <v>149</v>
      </c>
      <c r="E41" s="168">
        <v>1</v>
      </c>
      <c r="F41" s="169">
        <v>10</v>
      </c>
      <c r="G41" s="170">
        <f t="shared" si="0"/>
        <v>10</v>
      </c>
      <c r="H41" s="171">
        <v>485</v>
      </c>
      <c r="I41" s="172">
        <f t="shared" si="1"/>
        <v>4850</v>
      </c>
      <c r="J41" s="173">
        <f>1.18*0.62*0.29</f>
        <v>0.21216399999999999</v>
      </c>
      <c r="K41" s="174">
        <f t="shared" si="2"/>
        <v>2.1216400000000002</v>
      </c>
      <c r="L41" s="175">
        <v>17</v>
      </c>
      <c r="M41" s="176">
        <f t="shared" si="3"/>
        <v>170</v>
      </c>
      <c r="N41" s="60"/>
      <c r="O41" s="177"/>
    </row>
    <row r="42" spans="1:15" s="3" customFormat="1" ht="87" customHeight="1">
      <c r="A42" s="165" t="s">
        <v>150</v>
      </c>
      <c r="B42" s="161"/>
      <c r="C42" s="166" t="s">
        <v>151</v>
      </c>
      <c r="D42" s="167" t="s">
        <v>152</v>
      </c>
      <c r="E42" s="168">
        <v>1</v>
      </c>
      <c r="F42" s="169">
        <v>10</v>
      </c>
      <c r="G42" s="170">
        <f t="shared" si="0"/>
        <v>10</v>
      </c>
      <c r="H42" s="171">
        <v>460</v>
      </c>
      <c r="I42" s="172">
        <f t="shared" si="1"/>
        <v>4600</v>
      </c>
      <c r="J42" s="173">
        <f>1.18*0.62*0.29</f>
        <v>0.21216399999999999</v>
      </c>
      <c r="K42" s="174">
        <f t="shared" si="2"/>
        <v>2.1216400000000002</v>
      </c>
      <c r="L42" s="175">
        <v>26</v>
      </c>
      <c r="M42" s="176">
        <f t="shared" si="3"/>
        <v>260</v>
      </c>
      <c r="N42" s="60"/>
      <c r="O42" s="177"/>
    </row>
    <row r="43" spans="1:15" s="3" customFormat="1" ht="87" customHeight="1">
      <c r="A43" s="165" t="s">
        <v>153</v>
      </c>
      <c r="B43" s="161"/>
      <c r="C43" s="166" t="s">
        <v>154</v>
      </c>
      <c r="D43" s="167" t="s">
        <v>155</v>
      </c>
      <c r="E43" s="168">
        <v>1</v>
      </c>
      <c r="F43" s="169">
        <v>10</v>
      </c>
      <c r="G43" s="170">
        <f t="shared" si="0"/>
        <v>10</v>
      </c>
      <c r="H43" s="171">
        <v>570</v>
      </c>
      <c r="I43" s="172">
        <f t="shared" si="1"/>
        <v>5700</v>
      </c>
      <c r="J43" s="173">
        <f>1.16*0.73*0.44</f>
        <v>0.37259199999999998</v>
      </c>
      <c r="K43" s="174">
        <f t="shared" si="2"/>
        <v>3.7259199999999999</v>
      </c>
      <c r="L43" s="175">
        <v>30.5</v>
      </c>
      <c r="M43" s="176">
        <f t="shared" si="3"/>
        <v>305</v>
      </c>
      <c r="N43" s="60"/>
      <c r="O43" s="177"/>
    </row>
    <row r="44" spans="1:15" s="3" customFormat="1" ht="87" customHeight="1">
      <c r="A44" s="165" t="s">
        <v>156</v>
      </c>
      <c r="B44" s="161"/>
      <c r="C44" s="166" t="s">
        <v>157</v>
      </c>
      <c r="D44" s="167" t="s">
        <v>123</v>
      </c>
      <c r="E44" s="168">
        <v>1</v>
      </c>
      <c r="F44" s="169">
        <v>10</v>
      </c>
      <c r="G44" s="170">
        <f t="shared" si="0"/>
        <v>10</v>
      </c>
      <c r="H44" s="171">
        <v>495</v>
      </c>
      <c r="I44" s="172">
        <f t="shared" si="1"/>
        <v>4950</v>
      </c>
      <c r="J44" s="173">
        <f>1.185*0.645*0.47</f>
        <v>0.35923274999999999</v>
      </c>
      <c r="K44" s="174">
        <f t="shared" si="2"/>
        <v>3.5923275000000001</v>
      </c>
      <c r="L44" s="175">
        <v>25</v>
      </c>
      <c r="M44" s="176">
        <f t="shared" si="3"/>
        <v>250</v>
      </c>
      <c r="N44" s="60"/>
      <c r="O44" s="177"/>
    </row>
    <row r="45" spans="1:15" s="3" customFormat="1" ht="87" customHeight="1">
      <c r="A45" s="165" t="s">
        <v>158</v>
      </c>
      <c r="B45" s="161"/>
      <c r="C45" s="166" t="s">
        <v>159</v>
      </c>
      <c r="D45" s="167" t="s">
        <v>160</v>
      </c>
      <c r="E45" s="168">
        <v>1</v>
      </c>
      <c r="F45" s="169">
        <v>10</v>
      </c>
      <c r="G45" s="170">
        <f t="shared" si="0"/>
        <v>10</v>
      </c>
      <c r="H45" s="171">
        <v>763</v>
      </c>
      <c r="I45" s="172">
        <f t="shared" si="1"/>
        <v>7630</v>
      </c>
      <c r="J45" s="173">
        <f>1.26*0.75*0.54</f>
        <v>0.51029999999999998</v>
      </c>
      <c r="K45" s="174">
        <f t="shared" si="2"/>
        <v>5.1029999999999998</v>
      </c>
      <c r="L45" s="175">
        <v>36.5</v>
      </c>
      <c r="M45" s="176">
        <f t="shared" si="3"/>
        <v>365</v>
      </c>
      <c r="N45" s="60"/>
      <c r="O45" s="177"/>
    </row>
    <row r="46" spans="1:15" s="3" customFormat="1" ht="87" customHeight="1">
      <c r="A46" s="165" t="s">
        <v>161</v>
      </c>
      <c r="B46" s="161"/>
      <c r="C46" s="166" t="s">
        <v>162</v>
      </c>
      <c r="D46" s="167" t="s">
        <v>163</v>
      </c>
      <c r="E46" s="168">
        <v>1</v>
      </c>
      <c r="F46" s="169">
        <v>10</v>
      </c>
      <c r="G46" s="170">
        <f t="shared" si="0"/>
        <v>10</v>
      </c>
      <c r="H46" s="171">
        <v>372</v>
      </c>
      <c r="I46" s="172">
        <f t="shared" si="1"/>
        <v>3720</v>
      </c>
      <c r="J46" s="173">
        <v>0.217</v>
      </c>
      <c r="K46" s="174">
        <f t="shared" si="2"/>
        <v>2.17</v>
      </c>
      <c r="L46" s="175">
        <v>17.2</v>
      </c>
      <c r="M46" s="176">
        <f t="shared" si="3"/>
        <v>172</v>
      </c>
      <c r="N46" s="60"/>
      <c r="O46" s="177"/>
    </row>
    <row r="47" spans="1:15" s="3" customFormat="1" ht="87" customHeight="1">
      <c r="A47" s="165" t="s">
        <v>164</v>
      </c>
      <c r="B47" s="161"/>
      <c r="C47" s="166" t="s">
        <v>165</v>
      </c>
      <c r="D47" s="167" t="s">
        <v>166</v>
      </c>
      <c r="E47" s="168">
        <v>1</v>
      </c>
      <c r="F47" s="169">
        <v>10</v>
      </c>
      <c r="G47" s="170">
        <f t="shared" si="0"/>
        <v>10</v>
      </c>
      <c r="H47" s="171">
        <v>418</v>
      </c>
      <c r="I47" s="172">
        <f t="shared" si="1"/>
        <v>4180</v>
      </c>
      <c r="J47" s="173">
        <f>1.18*0.6*0.3</f>
        <v>0.21240000000000001</v>
      </c>
      <c r="K47" s="174">
        <f t="shared" si="2"/>
        <v>2.1240000000000001</v>
      </c>
      <c r="L47" s="175">
        <v>18.5</v>
      </c>
      <c r="M47" s="176">
        <f t="shared" si="3"/>
        <v>185</v>
      </c>
      <c r="N47" s="60"/>
      <c r="O47" s="177"/>
    </row>
    <row r="48" spans="1:15" s="3" customFormat="1" ht="87" customHeight="1">
      <c r="A48" s="165" t="s">
        <v>167</v>
      </c>
      <c r="B48" s="161"/>
      <c r="C48" s="166" t="s">
        <v>168</v>
      </c>
      <c r="D48" s="167" t="s">
        <v>169</v>
      </c>
      <c r="E48" s="168">
        <v>1</v>
      </c>
      <c r="F48" s="169">
        <v>10</v>
      </c>
      <c r="G48" s="170">
        <f t="shared" si="0"/>
        <v>10</v>
      </c>
      <c r="H48" s="171">
        <v>415</v>
      </c>
      <c r="I48" s="172">
        <f t="shared" si="1"/>
        <v>4150</v>
      </c>
      <c r="J48" s="173">
        <f>1.18*0.6*0.3</f>
        <v>0.21240000000000001</v>
      </c>
      <c r="K48" s="174">
        <f t="shared" si="2"/>
        <v>2.1240000000000001</v>
      </c>
      <c r="L48" s="175">
        <v>18.5</v>
      </c>
      <c r="M48" s="176">
        <f t="shared" si="3"/>
        <v>185</v>
      </c>
      <c r="N48" s="60"/>
      <c r="O48" s="177"/>
    </row>
    <row r="49" spans="1:15" s="3" customFormat="1" ht="87" customHeight="1">
      <c r="A49" s="165" t="s">
        <v>170</v>
      </c>
      <c r="B49" s="161"/>
      <c r="C49" s="166" t="s">
        <v>171</v>
      </c>
      <c r="D49" s="167" t="s">
        <v>172</v>
      </c>
      <c r="E49" s="168">
        <v>1</v>
      </c>
      <c r="F49" s="169">
        <v>10</v>
      </c>
      <c r="G49" s="170">
        <f t="shared" si="0"/>
        <v>10</v>
      </c>
      <c r="H49" s="171">
        <v>600</v>
      </c>
      <c r="I49" s="172">
        <f t="shared" si="1"/>
        <v>6000</v>
      </c>
      <c r="J49" s="173">
        <f>1.35*0.72*0.47</f>
        <v>0.45684000000000002</v>
      </c>
      <c r="K49" s="174">
        <f t="shared" si="2"/>
        <v>4.5683999999999996</v>
      </c>
      <c r="L49" s="175">
        <v>27.5</v>
      </c>
      <c r="M49" s="176">
        <f t="shared" si="3"/>
        <v>275</v>
      </c>
      <c r="N49" s="60"/>
      <c r="O49" s="177"/>
    </row>
    <row r="50" spans="1:15" s="3" customFormat="1" ht="87" customHeight="1">
      <c r="A50" s="165" t="s">
        <v>173</v>
      </c>
      <c r="B50" s="161"/>
      <c r="C50" s="166" t="s">
        <v>174</v>
      </c>
      <c r="D50" s="167" t="s">
        <v>175</v>
      </c>
      <c r="E50" s="168">
        <v>1</v>
      </c>
      <c r="F50" s="169">
        <v>10</v>
      </c>
      <c r="G50" s="170">
        <f t="shared" si="0"/>
        <v>10</v>
      </c>
      <c r="H50" s="171">
        <v>343</v>
      </c>
      <c r="I50" s="172">
        <f t="shared" si="1"/>
        <v>3430</v>
      </c>
      <c r="J50" s="173">
        <f>1.35*0.72*0.47</f>
        <v>0.45684000000000002</v>
      </c>
      <c r="K50" s="174">
        <f t="shared" si="2"/>
        <v>4.5683999999999996</v>
      </c>
      <c r="L50" s="175">
        <v>16.2</v>
      </c>
      <c r="M50" s="176">
        <f t="shared" si="3"/>
        <v>162</v>
      </c>
      <c r="N50" s="60"/>
      <c r="O50" s="177"/>
    </row>
    <row r="51" spans="1:15" s="3" customFormat="1" ht="87" customHeight="1">
      <c r="A51" s="165" t="s">
        <v>176</v>
      </c>
      <c r="B51" s="161"/>
      <c r="C51" s="166" t="s">
        <v>177</v>
      </c>
      <c r="D51" s="167" t="s">
        <v>178</v>
      </c>
      <c r="E51" s="168">
        <v>1</v>
      </c>
      <c r="F51" s="169">
        <v>10</v>
      </c>
      <c r="G51" s="170">
        <f t="shared" si="0"/>
        <v>10</v>
      </c>
      <c r="H51" s="171">
        <v>420</v>
      </c>
      <c r="I51" s="172">
        <f t="shared" si="1"/>
        <v>4200</v>
      </c>
      <c r="J51" s="173">
        <f>1.2*0.63*0.32</f>
        <v>0.24192</v>
      </c>
      <c r="K51" s="174">
        <f t="shared" si="2"/>
        <v>2.4192</v>
      </c>
      <c r="L51" s="175">
        <v>18</v>
      </c>
      <c r="M51" s="176">
        <f t="shared" si="3"/>
        <v>180</v>
      </c>
      <c r="N51" s="60"/>
      <c r="O51" s="177"/>
    </row>
    <row r="52" spans="1:15" s="3" customFormat="1" ht="87" customHeight="1">
      <c r="A52" s="165" t="s">
        <v>179</v>
      </c>
      <c r="B52" s="161"/>
      <c r="C52" s="166" t="s">
        <v>180</v>
      </c>
      <c r="D52" s="167" t="s">
        <v>181</v>
      </c>
      <c r="E52" s="168">
        <v>1</v>
      </c>
      <c r="F52" s="169">
        <v>10</v>
      </c>
      <c r="G52" s="170">
        <f t="shared" si="0"/>
        <v>10</v>
      </c>
      <c r="H52" s="171">
        <v>368</v>
      </c>
      <c r="I52" s="172">
        <f t="shared" si="1"/>
        <v>3680</v>
      </c>
      <c r="J52" s="173">
        <f t="shared" ref="J52:J55" si="4">1.08*0.56*0.31</f>
        <v>0.18748799999999999</v>
      </c>
      <c r="K52" s="174">
        <f t="shared" si="2"/>
        <v>1.8748800000000001</v>
      </c>
      <c r="L52" s="175">
        <v>16</v>
      </c>
      <c r="M52" s="176">
        <f t="shared" si="3"/>
        <v>160</v>
      </c>
      <c r="N52" s="60"/>
      <c r="O52" s="177"/>
    </row>
    <row r="53" spans="1:15" s="3" customFormat="1" ht="87" customHeight="1">
      <c r="A53" s="165" t="s">
        <v>182</v>
      </c>
      <c r="B53" s="161"/>
      <c r="C53" s="166" t="s">
        <v>183</v>
      </c>
      <c r="D53" s="167" t="s">
        <v>184</v>
      </c>
      <c r="E53" s="168">
        <v>1</v>
      </c>
      <c r="F53" s="169">
        <v>10</v>
      </c>
      <c r="G53" s="170">
        <f t="shared" si="0"/>
        <v>10</v>
      </c>
      <c r="H53" s="171">
        <v>380</v>
      </c>
      <c r="I53" s="172">
        <f t="shared" si="1"/>
        <v>3800</v>
      </c>
      <c r="J53" s="173">
        <f t="shared" si="4"/>
        <v>0.18748799999999999</v>
      </c>
      <c r="K53" s="174">
        <f t="shared" si="2"/>
        <v>1.8748800000000001</v>
      </c>
      <c r="L53" s="175">
        <v>16</v>
      </c>
      <c r="M53" s="176">
        <f t="shared" si="3"/>
        <v>160</v>
      </c>
      <c r="N53" s="60"/>
      <c r="O53" s="177"/>
    </row>
    <row r="54" spans="1:15" s="3" customFormat="1" ht="87" customHeight="1">
      <c r="A54" s="165" t="s">
        <v>185</v>
      </c>
      <c r="B54" s="161"/>
      <c r="C54" s="166" t="s">
        <v>186</v>
      </c>
      <c r="D54" s="167" t="s">
        <v>181</v>
      </c>
      <c r="E54" s="168">
        <v>1</v>
      </c>
      <c r="F54" s="169">
        <v>10</v>
      </c>
      <c r="G54" s="170">
        <f t="shared" si="0"/>
        <v>10</v>
      </c>
      <c r="H54" s="171">
        <v>370</v>
      </c>
      <c r="I54" s="172">
        <f t="shared" si="1"/>
        <v>3700</v>
      </c>
      <c r="J54" s="173">
        <f t="shared" si="4"/>
        <v>0.18748799999999999</v>
      </c>
      <c r="K54" s="174">
        <f t="shared" si="2"/>
        <v>1.8748800000000001</v>
      </c>
      <c r="L54" s="175">
        <v>16</v>
      </c>
      <c r="M54" s="176">
        <f t="shared" si="3"/>
        <v>160</v>
      </c>
      <c r="N54" s="60"/>
      <c r="O54" s="177"/>
    </row>
    <row r="55" spans="1:15" s="3" customFormat="1" ht="87" customHeight="1">
      <c r="A55" s="165" t="s">
        <v>187</v>
      </c>
      <c r="B55" s="161"/>
      <c r="C55" s="166" t="s">
        <v>188</v>
      </c>
      <c r="D55" s="167" t="s">
        <v>189</v>
      </c>
      <c r="E55" s="168">
        <v>1</v>
      </c>
      <c r="F55" s="169">
        <v>10</v>
      </c>
      <c r="G55" s="170">
        <f t="shared" si="0"/>
        <v>10</v>
      </c>
      <c r="H55" s="171">
        <v>353</v>
      </c>
      <c r="I55" s="172">
        <f t="shared" si="1"/>
        <v>3530</v>
      </c>
      <c r="J55" s="173">
        <f t="shared" si="4"/>
        <v>0.18748799999999999</v>
      </c>
      <c r="K55" s="174">
        <f t="shared" si="2"/>
        <v>1.8748800000000001</v>
      </c>
      <c r="L55" s="175">
        <v>18</v>
      </c>
      <c r="M55" s="176">
        <f t="shared" si="3"/>
        <v>180</v>
      </c>
      <c r="N55" s="60"/>
      <c r="O55" s="177"/>
    </row>
    <row r="56" spans="1:15" s="3" customFormat="1" ht="87" customHeight="1">
      <c r="A56" s="165" t="s">
        <v>190</v>
      </c>
      <c r="B56" s="161"/>
      <c r="C56" s="166" t="s">
        <v>191</v>
      </c>
      <c r="D56" s="167" t="s">
        <v>192</v>
      </c>
      <c r="E56" s="168">
        <v>1</v>
      </c>
      <c r="F56" s="169">
        <v>10</v>
      </c>
      <c r="G56" s="170">
        <f t="shared" si="0"/>
        <v>10</v>
      </c>
      <c r="H56" s="171">
        <v>285</v>
      </c>
      <c r="I56" s="172">
        <f t="shared" si="1"/>
        <v>2850</v>
      </c>
      <c r="J56" s="173">
        <f>1.02*0.54*0.34</f>
        <v>0.18727199999999999</v>
      </c>
      <c r="K56" s="174">
        <f t="shared" si="2"/>
        <v>1.8727199999999999</v>
      </c>
      <c r="L56" s="175">
        <v>13</v>
      </c>
      <c r="M56" s="176">
        <f t="shared" si="3"/>
        <v>130</v>
      </c>
      <c r="N56" s="60"/>
      <c r="O56" s="177"/>
    </row>
    <row r="57" spans="1:15" s="3" customFormat="1" ht="87" customHeight="1">
      <c r="A57" s="165" t="s">
        <v>193</v>
      </c>
      <c r="B57" s="161"/>
      <c r="C57" s="166" t="s">
        <v>194</v>
      </c>
      <c r="D57" s="167" t="s">
        <v>195</v>
      </c>
      <c r="E57" s="168">
        <v>1</v>
      </c>
      <c r="F57" s="169">
        <v>10</v>
      </c>
      <c r="G57" s="170">
        <f t="shared" si="0"/>
        <v>10</v>
      </c>
      <c r="H57" s="171">
        <v>111</v>
      </c>
      <c r="I57" s="172">
        <f t="shared" si="1"/>
        <v>1110</v>
      </c>
      <c r="J57" s="173">
        <f>0.72*0.38*0.35</f>
        <v>9.5759999999999998E-2</v>
      </c>
      <c r="K57" s="174">
        <f t="shared" si="2"/>
        <v>0.95760000000000001</v>
      </c>
      <c r="L57" s="175">
        <v>6.5</v>
      </c>
      <c r="M57" s="176">
        <f t="shared" si="3"/>
        <v>65</v>
      </c>
      <c r="N57" s="60"/>
      <c r="O57" s="177"/>
    </row>
    <row r="58" spans="1:15" s="3" customFormat="1" ht="87" customHeight="1">
      <c r="A58" s="165" t="s">
        <v>196</v>
      </c>
      <c r="B58" s="161"/>
      <c r="C58" s="166" t="s">
        <v>197</v>
      </c>
      <c r="D58" s="167" t="s">
        <v>198</v>
      </c>
      <c r="E58" s="168">
        <v>1</v>
      </c>
      <c r="F58" s="169">
        <v>10</v>
      </c>
      <c r="G58" s="170">
        <f t="shared" si="0"/>
        <v>10</v>
      </c>
      <c r="H58" s="171">
        <v>184</v>
      </c>
      <c r="I58" s="172">
        <f t="shared" si="1"/>
        <v>1840</v>
      </c>
      <c r="J58" s="173">
        <f>0.59*0.41*0.24</f>
        <v>5.8056000000000003E-2</v>
      </c>
      <c r="K58" s="174">
        <f t="shared" si="2"/>
        <v>0.58055999999999996</v>
      </c>
      <c r="L58" s="175">
        <v>6.7</v>
      </c>
      <c r="M58" s="176">
        <f t="shared" si="3"/>
        <v>67</v>
      </c>
      <c r="N58" s="60"/>
      <c r="O58" s="177"/>
    </row>
    <row r="59" spans="1:15" s="3" customFormat="1" ht="87" customHeight="1">
      <c r="A59" s="165" t="s">
        <v>199</v>
      </c>
      <c r="B59" s="161"/>
      <c r="C59" s="166" t="s">
        <v>197</v>
      </c>
      <c r="D59" s="167" t="s">
        <v>200</v>
      </c>
      <c r="E59" s="168">
        <v>1</v>
      </c>
      <c r="F59" s="169">
        <v>10</v>
      </c>
      <c r="G59" s="170">
        <f t="shared" si="0"/>
        <v>10</v>
      </c>
      <c r="H59" s="171">
        <v>348</v>
      </c>
      <c r="I59" s="172">
        <f t="shared" si="1"/>
        <v>3480</v>
      </c>
      <c r="J59" s="173">
        <f>1.02*0.53*0.32</f>
        <v>0.17299200000000001</v>
      </c>
      <c r="K59" s="174">
        <f t="shared" si="2"/>
        <v>1.7299199999999999</v>
      </c>
      <c r="L59" s="175">
        <v>13</v>
      </c>
      <c r="M59" s="176">
        <f t="shared" si="3"/>
        <v>130</v>
      </c>
      <c r="N59" s="60"/>
      <c r="O59" s="177"/>
    </row>
    <row r="60" spans="1:15" s="3" customFormat="1" ht="87" customHeight="1">
      <c r="A60" s="165" t="s">
        <v>201</v>
      </c>
      <c r="B60" s="161"/>
      <c r="C60" s="166" t="s">
        <v>197</v>
      </c>
      <c r="D60" s="167" t="s">
        <v>202</v>
      </c>
      <c r="E60" s="168">
        <v>1</v>
      </c>
      <c r="F60" s="169">
        <v>10</v>
      </c>
      <c r="G60" s="170">
        <f t="shared" si="0"/>
        <v>10</v>
      </c>
      <c r="H60" s="171">
        <v>385</v>
      </c>
      <c r="I60" s="172">
        <f t="shared" si="1"/>
        <v>3850</v>
      </c>
      <c r="J60" s="173">
        <f>1.09*0.54*0.31</f>
        <v>0.18246599999999999</v>
      </c>
      <c r="K60" s="174">
        <f t="shared" si="2"/>
        <v>1.8246599999999999</v>
      </c>
      <c r="L60" s="175">
        <v>15</v>
      </c>
      <c r="M60" s="176">
        <f t="shared" si="3"/>
        <v>150</v>
      </c>
      <c r="N60" s="60"/>
      <c r="O60" s="177"/>
    </row>
    <row r="61" spans="1:15" s="3" customFormat="1" ht="87" customHeight="1">
      <c r="A61" s="165" t="s">
        <v>203</v>
      </c>
      <c r="B61" s="161"/>
      <c r="C61" s="166" t="s">
        <v>204</v>
      </c>
      <c r="D61" s="167" t="s">
        <v>205</v>
      </c>
      <c r="E61" s="168">
        <v>1</v>
      </c>
      <c r="F61" s="169">
        <v>10</v>
      </c>
      <c r="G61" s="170">
        <f t="shared" si="0"/>
        <v>10</v>
      </c>
      <c r="H61" s="171">
        <v>625</v>
      </c>
      <c r="I61" s="172">
        <f t="shared" si="1"/>
        <v>6250</v>
      </c>
      <c r="J61" s="173">
        <f>1.085*0.57*0.5</f>
        <v>0.30922500000000003</v>
      </c>
      <c r="K61" s="174">
        <f t="shared" si="2"/>
        <v>3.0922499999999999</v>
      </c>
      <c r="L61" s="175">
        <v>15.6</v>
      </c>
      <c r="M61" s="176">
        <f t="shared" si="3"/>
        <v>156</v>
      </c>
      <c r="N61" s="60"/>
      <c r="O61" s="177"/>
    </row>
    <row r="62" spans="1:15" s="3" customFormat="1" ht="87" customHeight="1">
      <c r="A62" s="165" t="s">
        <v>206</v>
      </c>
      <c r="B62" s="161"/>
      <c r="C62" s="166" t="s">
        <v>207</v>
      </c>
      <c r="D62" s="167" t="s">
        <v>208</v>
      </c>
      <c r="E62" s="168">
        <v>1</v>
      </c>
      <c r="F62" s="169">
        <v>10</v>
      </c>
      <c r="G62" s="170">
        <f t="shared" si="0"/>
        <v>10</v>
      </c>
      <c r="H62" s="171">
        <v>360</v>
      </c>
      <c r="I62" s="172">
        <f t="shared" si="1"/>
        <v>3600</v>
      </c>
      <c r="J62" s="173">
        <v>0.30299999999999999</v>
      </c>
      <c r="K62" s="174">
        <f t="shared" si="2"/>
        <v>3.03</v>
      </c>
      <c r="L62" s="175">
        <v>20</v>
      </c>
      <c r="M62" s="176">
        <f t="shared" si="3"/>
        <v>200</v>
      </c>
      <c r="N62" s="60"/>
      <c r="O62" s="177"/>
    </row>
    <row r="63" spans="1:15" s="3" customFormat="1" ht="87" customHeight="1">
      <c r="A63" s="165" t="s">
        <v>209</v>
      </c>
      <c r="B63" s="161"/>
      <c r="C63" s="166" t="s">
        <v>210</v>
      </c>
      <c r="D63" s="167" t="s">
        <v>211</v>
      </c>
      <c r="E63" s="168">
        <v>1</v>
      </c>
      <c r="F63" s="169">
        <v>10</v>
      </c>
      <c r="G63" s="170">
        <f t="shared" si="0"/>
        <v>10</v>
      </c>
      <c r="H63" s="171">
        <v>133</v>
      </c>
      <c r="I63" s="172">
        <f t="shared" si="1"/>
        <v>1330</v>
      </c>
      <c r="J63" s="173">
        <v>0.08</v>
      </c>
      <c r="K63" s="174">
        <f t="shared" si="2"/>
        <v>0.8</v>
      </c>
      <c r="L63" s="175">
        <v>6.5</v>
      </c>
      <c r="M63" s="176">
        <f t="shared" si="3"/>
        <v>65</v>
      </c>
      <c r="N63" s="60"/>
      <c r="O63" s="177"/>
    </row>
    <row r="64" spans="1:15" s="3" customFormat="1" ht="87" customHeight="1">
      <c r="A64" s="165" t="s">
        <v>212</v>
      </c>
      <c r="B64" s="161"/>
      <c r="C64" s="166" t="s">
        <v>213</v>
      </c>
      <c r="D64" s="167" t="s">
        <v>214</v>
      </c>
      <c r="E64" s="168">
        <v>1</v>
      </c>
      <c r="F64" s="169">
        <v>10</v>
      </c>
      <c r="G64" s="170">
        <f t="shared" si="0"/>
        <v>10</v>
      </c>
      <c r="H64" s="171">
        <v>385</v>
      </c>
      <c r="I64" s="172">
        <f t="shared" si="1"/>
        <v>3850</v>
      </c>
      <c r="J64" s="173">
        <v>0.35</v>
      </c>
      <c r="K64" s="174">
        <f t="shared" si="2"/>
        <v>3.5</v>
      </c>
      <c r="L64" s="175">
        <v>21</v>
      </c>
      <c r="M64" s="176">
        <f t="shared" si="3"/>
        <v>210</v>
      </c>
      <c r="N64" s="60"/>
      <c r="O64" s="177"/>
    </row>
    <row r="65" spans="1:15" s="3" customFormat="1" ht="87" customHeight="1">
      <c r="A65" s="165" t="s">
        <v>215</v>
      </c>
      <c r="B65" s="161"/>
      <c r="C65" s="166" t="s">
        <v>216</v>
      </c>
      <c r="D65" s="167" t="s">
        <v>217</v>
      </c>
      <c r="E65" s="168">
        <v>1</v>
      </c>
      <c r="F65" s="169">
        <v>10</v>
      </c>
      <c r="G65" s="170">
        <f t="shared" si="0"/>
        <v>10</v>
      </c>
      <c r="H65" s="171">
        <v>238</v>
      </c>
      <c r="I65" s="172">
        <f t="shared" si="1"/>
        <v>2380</v>
      </c>
      <c r="J65" s="173">
        <v>9.6000000000000002E-2</v>
      </c>
      <c r="K65" s="174">
        <f t="shared" si="2"/>
        <v>0.96</v>
      </c>
      <c r="L65" s="175">
        <v>9</v>
      </c>
      <c r="M65" s="176">
        <f t="shared" si="3"/>
        <v>90</v>
      </c>
      <c r="N65" s="60"/>
      <c r="O65" s="177"/>
    </row>
    <row r="66" spans="1:15" s="3" customFormat="1" ht="87" customHeight="1">
      <c r="A66" s="165" t="s">
        <v>218</v>
      </c>
      <c r="B66" s="161"/>
      <c r="C66" s="166" t="s">
        <v>219</v>
      </c>
      <c r="D66" s="167" t="s">
        <v>220</v>
      </c>
      <c r="E66" s="168">
        <v>1</v>
      </c>
      <c r="F66" s="169">
        <v>10</v>
      </c>
      <c r="G66" s="170">
        <f t="shared" si="0"/>
        <v>10</v>
      </c>
      <c r="H66" s="171">
        <v>268</v>
      </c>
      <c r="I66" s="172">
        <f t="shared" si="1"/>
        <v>2680</v>
      </c>
      <c r="J66" s="173">
        <v>0.27</v>
      </c>
      <c r="K66" s="174">
        <f t="shared" si="2"/>
        <v>2.7</v>
      </c>
      <c r="L66" s="175">
        <v>12</v>
      </c>
      <c r="M66" s="176">
        <f t="shared" si="3"/>
        <v>120</v>
      </c>
      <c r="N66" s="60"/>
      <c r="O66" s="177"/>
    </row>
    <row r="67" spans="1:15" s="3" customFormat="1" ht="87" customHeight="1">
      <c r="A67" s="165" t="s">
        <v>221</v>
      </c>
      <c r="B67" s="161"/>
      <c r="C67" s="166" t="s">
        <v>222</v>
      </c>
      <c r="D67" s="167" t="s">
        <v>223</v>
      </c>
      <c r="E67" s="168">
        <v>1</v>
      </c>
      <c r="F67" s="169">
        <v>10</v>
      </c>
      <c r="G67" s="170">
        <f t="shared" si="0"/>
        <v>10</v>
      </c>
      <c r="H67" s="171">
        <v>313</v>
      </c>
      <c r="I67" s="172">
        <f t="shared" si="1"/>
        <v>3130</v>
      </c>
      <c r="J67" s="173">
        <f>1.01*0.325*0.615</f>
        <v>0.20187374999999999</v>
      </c>
      <c r="K67" s="174">
        <f t="shared" si="2"/>
        <v>2.0187374999999999</v>
      </c>
      <c r="L67" s="175">
        <v>15</v>
      </c>
      <c r="M67" s="176">
        <f t="shared" si="3"/>
        <v>150</v>
      </c>
      <c r="N67" s="60"/>
      <c r="O67" s="177"/>
    </row>
    <row r="68" spans="1:15" s="3" customFormat="1" ht="87" customHeight="1">
      <c r="A68" s="165" t="s">
        <v>224</v>
      </c>
      <c r="B68" s="161"/>
      <c r="C68" s="166" t="s">
        <v>225</v>
      </c>
      <c r="D68" s="167" t="s">
        <v>226</v>
      </c>
      <c r="E68" s="168">
        <v>1</v>
      </c>
      <c r="F68" s="169">
        <v>10</v>
      </c>
      <c r="G68" s="170">
        <f t="shared" si="0"/>
        <v>10</v>
      </c>
      <c r="H68" s="171">
        <v>255</v>
      </c>
      <c r="I68" s="172">
        <f t="shared" si="1"/>
        <v>2550</v>
      </c>
      <c r="J68" s="173">
        <f>0.885*0.5*0.415</f>
        <v>0.18363750000000001</v>
      </c>
      <c r="K68" s="174">
        <f t="shared" si="2"/>
        <v>1.8363750000000001</v>
      </c>
      <c r="L68" s="175">
        <v>15.3</v>
      </c>
      <c r="M68" s="176">
        <f t="shared" si="3"/>
        <v>153</v>
      </c>
      <c r="N68" s="60"/>
      <c r="O68" s="177"/>
    </row>
    <row r="69" spans="1:15" s="3" customFormat="1" ht="87" customHeight="1">
      <c r="A69" s="165" t="s">
        <v>227</v>
      </c>
      <c r="B69" s="161"/>
      <c r="C69" s="166" t="s">
        <v>228</v>
      </c>
      <c r="D69" s="167" t="s">
        <v>229</v>
      </c>
      <c r="E69" s="168">
        <v>1</v>
      </c>
      <c r="F69" s="169">
        <v>10</v>
      </c>
      <c r="G69" s="170">
        <f t="shared" si="0"/>
        <v>10</v>
      </c>
      <c r="H69" s="171">
        <v>288</v>
      </c>
      <c r="I69" s="172">
        <f t="shared" si="1"/>
        <v>2880</v>
      </c>
      <c r="J69" s="173">
        <f>0.92*0.42*0.57</f>
        <v>0.220248</v>
      </c>
      <c r="K69" s="174">
        <f t="shared" si="2"/>
        <v>2.20248</v>
      </c>
      <c r="L69" s="175">
        <v>15.5</v>
      </c>
      <c r="M69" s="176">
        <f t="shared" si="3"/>
        <v>155</v>
      </c>
      <c r="N69" s="60"/>
      <c r="O69" s="177"/>
    </row>
    <row r="70" spans="1:15" s="3" customFormat="1" ht="87" customHeight="1">
      <c r="A70" s="165" t="s">
        <v>230</v>
      </c>
      <c r="B70" s="161"/>
      <c r="C70" s="166" t="s">
        <v>231</v>
      </c>
      <c r="D70" s="167" t="s">
        <v>232</v>
      </c>
      <c r="E70" s="168">
        <v>1</v>
      </c>
      <c r="F70" s="169">
        <v>10</v>
      </c>
      <c r="G70" s="170">
        <f t="shared" si="0"/>
        <v>10</v>
      </c>
      <c r="H70" s="171">
        <v>303</v>
      </c>
      <c r="I70" s="172">
        <f t="shared" si="1"/>
        <v>3030</v>
      </c>
      <c r="J70" s="173">
        <f>0.94*0.51*0.48</f>
        <v>0.23011200000000001</v>
      </c>
      <c r="K70" s="174">
        <f t="shared" si="2"/>
        <v>2.3011200000000001</v>
      </c>
      <c r="L70" s="175">
        <v>17.3</v>
      </c>
      <c r="M70" s="176">
        <f t="shared" si="3"/>
        <v>173</v>
      </c>
      <c r="N70" s="60"/>
      <c r="O70" s="177"/>
    </row>
    <row r="71" spans="1:15" s="3" customFormat="1" ht="87" customHeight="1">
      <c r="A71" s="165" t="s">
        <v>233</v>
      </c>
      <c r="B71" s="161"/>
      <c r="C71" s="166" t="s">
        <v>234</v>
      </c>
      <c r="D71" s="167" t="s">
        <v>235</v>
      </c>
      <c r="E71" s="168">
        <v>1</v>
      </c>
      <c r="F71" s="169">
        <v>10</v>
      </c>
      <c r="G71" s="170">
        <f t="shared" si="0"/>
        <v>10</v>
      </c>
      <c r="H71" s="171">
        <v>485</v>
      </c>
      <c r="I71" s="172">
        <f t="shared" si="1"/>
        <v>4850</v>
      </c>
      <c r="J71" s="173">
        <f>0.95*0.76*0.44</f>
        <v>0.31768000000000002</v>
      </c>
      <c r="K71" s="174">
        <f t="shared" si="2"/>
        <v>3.1768000000000001</v>
      </c>
      <c r="L71" s="175">
        <v>19</v>
      </c>
      <c r="M71" s="176">
        <f t="shared" si="3"/>
        <v>190</v>
      </c>
      <c r="N71" s="60"/>
      <c r="O71" s="177"/>
    </row>
    <row r="72" spans="1:15" s="3" customFormat="1" ht="87" customHeight="1">
      <c r="A72" s="165" t="s">
        <v>236</v>
      </c>
      <c r="B72" s="161"/>
      <c r="C72" s="166" t="s">
        <v>237</v>
      </c>
      <c r="D72" s="167" t="s">
        <v>238</v>
      </c>
      <c r="E72" s="168">
        <v>1</v>
      </c>
      <c r="F72" s="169">
        <v>10</v>
      </c>
      <c r="G72" s="170">
        <f t="shared" ref="G72:G86" si="5">F72*E72</f>
        <v>10</v>
      </c>
      <c r="H72" s="171">
        <v>245</v>
      </c>
      <c r="I72" s="172">
        <f t="shared" ref="I72:I86" si="6">G72*H72</f>
        <v>2450</v>
      </c>
      <c r="J72" s="173">
        <f>0.85*0.42*0.49</f>
        <v>0.17493</v>
      </c>
      <c r="K72" s="174">
        <f t="shared" ref="K72:K86" si="7">F72*J72</f>
        <v>1.7493000000000001</v>
      </c>
      <c r="L72" s="175">
        <v>12.4</v>
      </c>
      <c r="M72" s="176">
        <f t="shared" ref="M72:M86" si="8">F72*L72</f>
        <v>124</v>
      </c>
      <c r="N72" s="60"/>
      <c r="O72" s="177"/>
    </row>
    <row r="73" spans="1:15" s="3" customFormat="1" ht="87" customHeight="1">
      <c r="A73" s="165" t="s">
        <v>239</v>
      </c>
      <c r="B73" s="161"/>
      <c r="C73" s="166" t="s">
        <v>240</v>
      </c>
      <c r="D73" s="167" t="s">
        <v>238</v>
      </c>
      <c r="E73" s="168">
        <v>1</v>
      </c>
      <c r="F73" s="169">
        <v>10</v>
      </c>
      <c r="G73" s="170">
        <f t="shared" si="5"/>
        <v>10</v>
      </c>
      <c r="H73" s="171">
        <v>265</v>
      </c>
      <c r="I73" s="172">
        <f t="shared" si="6"/>
        <v>2650</v>
      </c>
      <c r="J73" s="173">
        <f>1.01*0.35*0.51</f>
        <v>0.180285</v>
      </c>
      <c r="K73" s="174">
        <f t="shared" si="7"/>
        <v>1.8028500000000001</v>
      </c>
      <c r="L73" s="175">
        <v>15</v>
      </c>
      <c r="M73" s="176">
        <f t="shared" si="8"/>
        <v>150</v>
      </c>
      <c r="N73" s="60"/>
      <c r="O73" s="177"/>
    </row>
    <row r="74" spans="1:15" s="3" customFormat="1" ht="87" customHeight="1">
      <c r="A74" s="165" t="s">
        <v>241</v>
      </c>
      <c r="B74" s="161"/>
      <c r="C74" s="166" t="s">
        <v>242</v>
      </c>
      <c r="D74" s="167" t="s">
        <v>243</v>
      </c>
      <c r="E74" s="168">
        <v>1</v>
      </c>
      <c r="F74" s="169">
        <v>10</v>
      </c>
      <c r="G74" s="170">
        <f t="shared" si="5"/>
        <v>10</v>
      </c>
      <c r="H74" s="171">
        <v>188</v>
      </c>
      <c r="I74" s="172">
        <f t="shared" si="6"/>
        <v>1880</v>
      </c>
      <c r="J74" s="173">
        <f>0.79*0.53*0.465</f>
        <v>0.19469549999999999</v>
      </c>
      <c r="K74" s="174">
        <f t="shared" si="7"/>
        <v>1.946955</v>
      </c>
      <c r="L74" s="175">
        <v>9.4</v>
      </c>
      <c r="M74" s="176">
        <f t="shared" si="8"/>
        <v>94</v>
      </c>
      <c r="N74" s="60"/>
      <c r="O74" s="177"/>
    </row>
    <row r="75" spans="1:15" s="3" customFormat="1" ht="87" customHeight="1">
      <c r="A75" s="165" t="s">
        <v>244</v>
      </c>
      <c r="B75" s="161"/>
      <c r="C75" s="166" t="s">
        <v>245</v>
      </c>
      <c r="D75" s="167" t="s">
        <v>246</v>
      </c>
      <c r="E75" s="168">
        <v>1</v>
      </c>
      <c r="F75" s="169">
        <v>10</v>
      </c>
      <c r="G75" s="170">
        <f t="shared" si="5"/>
        <v>10</v>
      </c>
      <c r="H75" s="171">
        <v>250</v>
      </c>
      <c r="I75" s="172">
        <f t="shared" si="6"/>
        <v>2500</v>
      </c>
      <c r="J75" s="173">
        <f>0.92*0.38*0.45</f>
        <v>0.15731999999999999</v>
      </c>
      <c r="K75" s="174">
        <f t="shared" si="7"/>
        <v>1.5731999999999999</v>
      </c>
      <c r="L75" s="175">
        <v>12</v>
      </c>
      <c r="M75" s="176">
        <f t="shared" si="8"/>
        <v>120</v>
      </c>
      <c r="N75" s="60"/>
      <c r="O75" s="177"/>
    </row>
    <row r="76" spans="1:15" s="3" customFormat="1" ht="87" customHeight="1">
      <c r="A76" s="165" t="s">
        <v>247</v>
      </c>
      <c r="B76" s="161"/>
      <c r="C76" s="166" t="s">
        <v>248</v>
      </c>
      <c r="D76" s="167" t="s">
        <v>249</v>
      </c>
      <c r="E76" s="168">
        <v>1</v>
      </c>
      <c r="F76" s="169">
        <v>10</v>
      </c>
      <c r="G76" s="170">
        <f t="shared" si="5"/>
        <v>10</v>
      </c>
      <c r="H76" s="171">
        <v>285</v>
      </c>
      <c r="I76" s="172">
        <f t="shared" si="6"/>
        <v>2850</v>
      </c>
      <c r="J76" s="173">
        <f>1*0.37*0.47</f>
        <v>0.1739</v>
      </c>
      <c r="K76" s="174">
        <f t="shared" si="7"/>
        <v>1.7390000000000001</v>
      </c>
      <c r="L76" s="175">
        <v>13.3</v>
      </c>
      <c r="M76" s="176">
        <f t="shared" si="8"/>
        <v>133</v>
      </c>
      <c r="N76" s="60"/>
      <c r="O76" s="177"/>
    </row>
    <row r="77" spans="1:15" s="3" customFormat="1" ht="87" customHeight="1">
      <c r="A77" s="165" t="s">
        <v>250</v>
      </c>
      <c r="B77" s="161"/>
      <c r="C77" s="166" t="s">
        <v>251</v>
      </c>
      <c r="D77" s="167" t="s">
        <v>252</v>
      </c>
      <c r="E77" s="168">
        <v>1</v>
      </c>
      <c r="F77" s="169">
        <v>10</v>
      </c>
      <c r="G77" s="170">
        <f t="shared" si="5"/>
        <v>10</v>
      </c>
      <c r="H77" s="171">
        <v>230</v>
      </c>
      <c r="I77" s="172">
        <f t="shared" si="6"/>
        <v>2300</v>
      </c>
      <c r="J77" s="173">
        <f>0.8*0.34*0.5</f>
        <v>0.13600000000000001</v>
      </c>
      <c r="K77" s="174">
        <f t="shared" si="7"/>
        <v>1.36</v>
      </c>
      <c r="L77" s="175">
        <v>10.9</v>
      </c>
      <c r="M77" s="176">
        <f t="shared" si="8"/>
        <v>109</v>
      </c>
      <c r="N77" s="60"/>
      <c r="O77" s="177"/>
    </row>
    <row r="78" spans="1:15" s="3" customFormat="1" ht="87" customHeight="1">
      <c r="A78" s="165" t="s">
        <v>253</v>
      </c>
      <c r="B78" s="161"/>
      <c r="C78" s="166" t="s">
        <v>254</v>
      </c>
      <c r="D78" s="167" t="s">
        <v>255</v>
      </c>
      <c r="E78" s="168">
        <v>1</v>
      </c>
      <c r="F78" s="169">
        <v>10</v>
      </c>
      <c r="G78" s="170">
        <f t="shared" si="5"/>
        <v>10</v>
      </c>
      <c r="H78" s="171">
        <v>230</v>
      </c>
      <c r="I78" s="172">
        <f t="shared" si="6"/>
        <v>2300</v>
      </c>
      <c r="J78" s="173">
        <f>1.05*0.45*0.4</f>
        <v>0.189</v>
      </c>
      <c r="K78" s="174">
        <f t="shared" si="7"/>
        <v>1.89</v>
      </c>
      <c r="L78" s="175">
        <v>15.5</v>
      </c>
      <c r="M78" s="176">
        <f t="shared" si="8"/>
        <v>155</v>
      </c>
      <c r="N78" s="60"/>
      <c r="O78" s="177"/>
    </row>
    <row r="79" spans="1:15" s="3" customFormat="1" ht="87" customHeight="1">
      <c r="A79" s="165" t="s">
        <v>256</v>
      </c>
      <c r="B79" s="161"/>
      <c r="C79" s="166" t="s">
        <v>257</v>
      </c>
      <c r="D79" s="167" t="s">
        <v>258</v>
      </c>
      <c r="E79" s="168">
        <v>1</v>
      </c>
      <c r="F79" s="169">
        <v>10</v>
      </c>
      <c r="G79" s="170">
        <f t="shared" si="5"/>
        <v>10</v>
      </c>
      <c r="H79" s="171">
        <v>310</v>
      </c>
      <c r="I79" s="172">
        <f t="shared" si="6"/>
        <v>3100</v>
      </c>
      <c r="J79" s="173">
        <f>0.95*0.58*0.48</f>
        <v>0.26447999999999999</v>
      </c>
      <c r="K79" s="174">
        <f t="shared" si="7"/>
        <v>2.6448</v>
      </c>
      <c r="L79" s="175">
        <v>16.5</v>
      </c>
      <c r="M79" s="176">
        <f t="shared" si="8"/>
        <v>165</v>
      </c>
      <c r="N79" s="60"/>
      <c r="O79" s="177"/>
    </row>
    <row r="80" spans="1:15" s="3" customFormat="1" ht="87" customHeight="1">
      <c r="A80" s="165" t="s">
        <v>259</v>
      </c>
      <c r="B80" s="161"/>
      <c r="C80" s="166" t="s">
        <v>260</v>
      </c>
      <c r="D80" s="167" t="s">
        <v>261</v>
      </c>
      <c r="E80" s="168">
        <v>1</v>
      </c>
      <c r="F80" s="169">
        <v>10</v>
      </c>
      <c r="G80" s="170">
        <f t="shared" si="5"/>
        <v>10</v>
      </c>
      <c r="H80" s="171">
        <v>320</v>
      </c>
      <c r="I80" s="172">
        <f t="shared" si="6"/>
        <v>3200</v>
      </c>
      <c r="J80" s="173">
        <f>0.97*0.41*0.545</f>
        <v>0.21674650000000001</v>
      </c>
      <c r="K80" s="174">
        <f t="shared" si="7"/>
        <v>2.167465</v>
      </c>
      <c r="L80" s="175">
        <v>16.5</v>
      </c>
      <c r="M80" s="176">
        <f t="shared" si="8"/>
        <v>165</v>
      </c>
      <c r="N80" s="60"/>
      <c r="O80" s="177"/>
    </row>
    <row r="81" spans="1:15" s="3" customFormat="1" ht="87" customHeight="1">
      <c r="A81" s="165" t="s">
        <v>262</v>
      </c>
      <c r="B81" s="161"/>
      <c r="C81" s="166" t="s">
        <v>263</v>
      </c>
      <c r="D81" s="167" t="s">
        <v>261</v>
      </c>
      <c r="E81" s="168">
        <v>1</v>
      </c>
      <c r="F81" s="169">
        <v>10</v>
      </c>
      <c r="G81" s="170">
        <f t="shared" si="5"/>
        <v>10</v>
      </c>
      <c r="H81" s="171">
        <v>352</v>
      </c>
      <c r="I81" s="172">
        <f t="shared" si="6"/>
        <v>3520</v>
      </c>
      <c r="J81" s="173">
        <f>0.97*0.41*0.545</f>
        <v>0.21674650000000001</v>
      </c>
      <c r="K81" s="174">
        <f t="shared" si="7"/>
        <v>2.167465</v>
      </c>
      <c r="L81" s="175">
        <v>18</v>
      </c>
      <c r="M81" s="176">
        <f t="shared" si="8"/>
        <v>180</v>
      </c>
      <c r="N81" s="60"/>
      <c r="O81" s="177"/>
    </row>
    <row r="82" spans="1:15" s="3" customFormat="1" ht="87" customHeight="1">
      <c r="A82" s="165" t="s">
        <v>264</v>
      </c>
      <c r="B82" s="161"/>
      <c r="C82" s="166" t="s">
        <v>265</v>
      </c>
      <c r="D82" s="167" t="s">
        <v>266</v>
      </c>
      <c r="E82" s="168">
        <v>1</v>
      </c>
      <c r="F82" s="169">
        <v>10</v>
      </c>
      <c r="G82" s="170">
        <f t="shared" si="5"/>
        <v>10</v>
      </c>
      <c r="H82" s="171">
        <v>342</v>
      </c>
      <c r="I82" s="172">
        <f t="shared" si="6"/>
        <v>3420</v>
      </c>
      <c r="J82" s="173">
        <f>1.04*0.63*0.3</f>
        <v>0.19656000000000001</v>
      </c>
      <c r="K82" s="174">
        <f t="shared" si="7"/>
        <v>1.9656</v>
      </c>
      <c r="L82" s="175">
        <v>18</v>
      </c>
      <c r="M82" s="176">
        <f t="shared" si="8"/>
        <v>180</v>
      </c>
      <c r="N82" s="60"/>
      <c r="O82" s="177"/>
    </row>
    <row r="83" spans="1:15" s="3" customFormat="1" ht="87" customHeight="1">
      <c r="A83" s="165" t="s">
        <v>267</v>
      </c>
      <c r="B83" s="161"/>
      <c r="C83" s="166" t="s">
        <v>268</v>
      </c>
      <c r="D83" s="167" t="s">
        <v>269</v>
      </c>
      <c r="E83" s="168">
        <v>1</v>
      </c>
      <c r="F83" s="169">
        <v>10</v>
      </c>
      <c r="G83" s="170">
        <f t="shared" si="5"/>
        <v>10</v>
      </c>
      <c r="H83" s="171">
        <v>280</v>
      </c>
      <c r="I83" s="172">
        <f t="shared" si="6"/>
        <v>2800</v>
      </c>
      <c r="J83" s="173">
        <f>0.75*0.705*0.45</f>
        <v>0.2379375</v>
      </c>
      <c r="K83" s="174">
        <f t="shared" si="7"/>
        <v>2.379375</v>
      </c>
      <c r="L83" s="175">
        <v>13.5</v>
      </c>
      <c r="M83" s="176">
        <f t="shared" si="8"/>
        <v>135</v>
      </c>
      <c r="N83" s="60"/>
      <c r="O83" s="177"/>
    </row>
    <row r="84" spans="1:15" s="3" customFormat="1" ht="87" customHeight="1">
      <c r="A84" s="165" t="s">
        <v>270</v>
      </c>
      <c r="B84" s="161"/>
      <c r="C84" s="166" t="s">
        <v>271</v>
      </c>
      <c r="D84" s="167" t="s">
        <v>272</v>
      </c>
      <c r="E84" s="168">
        <v>1</v>
      </c>
      <c r="F84" s="169">
        <v>10</v>
      </c>
      <c r="G84" s="170">
        <f t="shared" si="5"/>
        <v>10</v>
      </c>
      <c r="H84" s="171">
        <v>205</v>
      </c>
      <c r="I84" s="172">
        <f t="shared" si="6"/>
        <v>2050</v>
      </c>
      <c r="J84" s="173">
        <f>0.81*0.4*0.44</f>
        <v>0.14255999999999999</v>
      </c>
      <c r="K84" s="174">
        <f t="shared" si="7"/>
        <v>1.4256</v>
      </c>
      <c r="L84" s="175">
        <v>10.3</v>
      </c>
      <c r="M84" s="176">
        <f t="shared" si="8"/>
        <v>103</v>
      </c>
      <c r="N84" s="60"/>
      <c r="O84" s="177"/>
    </row>
    <row r="85" spans="1:15" s="3" customFormat="1" ht="87" customHeight="1">
      <c r="A85" s="165" t="s">
        <v>273</v>
      </c>
      <c r="B85" s="161"/>
      <c r="C85" s="166" t="s">
        <v>274</v>
      </c>
      <c r="D85" s="167" t="s">
        <v>275</v>
      </c>
      <c r="E85" s="168">
        <v>1</v>
      </c>
      <c r="F85" s="169">
        <v>10</v>
      </c>
      <c r="G85" s="170">
        <f t="shared" si="5"/>
        <v>10</v>
      </c>
      <c r="H85" s="171">
        <v>285</v>
      </c>
      <c r="I85" s="172">
        <f t="shared" si="6"/>
        <v>2850</v>
      </c>
      <c r="J85" s="173">
        <f>0.95*0.35*0.52</f>
        <v>0.1729</v>
      </c>
      <c r="K85" s="174">
        <f t="shared" si="7"/>
        <v>1.7290000000000001</v>
      </c>
      <c r="L85" s="175">
        <v>13</v>
      </c>
      <c r="M85" s="176">
        <f t="shared" si="8"/>
        <v>130</v>
      </c>
      <c r="N85" s="60"/>
      <c r="O85" s="177"/>
    </row>
    <row r="86" spans="1:15" s="3" customFormat="1" ht="87" customHeight="1">
      <c r="A86" s="165" t="s">
        <v>276</v>
      </c>
      <c r="B86" s="161"/>
      <c r="C86" s="166" t="s">
        <v>277</v>
      </c>
      <c r="D86" s="167" t="s">
        <v>278</v>
      </c>
      <c r="E86" s="168">
        <v>1</v>
      </c>
      <c r="F86" s="169">
        <v>10</v>
      </c>
      <c r="G86" s="170">
        <f t="shared" si="5"/>
        <v>10</v>
      </c>
      <c r="H86" s="171">
        <v>440</v>
      </c>
      <c r="I86" s="172">
        <f t="shared" si="6"/>
        <v>4400</v>
      </c>
      <c r="J86" s="173">
        <f>1.02*0.49*0.515</f>
        <v>0.25739699999999999</v>
      </c>
      <c r="K86" s="174">
        <f t="shared" si="7"/>
        <v>2.5739700000000001</v>
      </c>
      <c r="L86" s="175">
        <v>18</v>
      </c>
      <c r="M86" s="176">
        <f t="shared" si="8"/>
        <v>180</v>
      </c>
      <c r="N86" s="60"/>
      <c r="O86" s="177"/>
    </row>
    <row r="87" spans="1:15">
      <c r="A87" s="178"/>
      <c r="B87" s="178"/>
      <c r="C87" s="178"/>
      <c r="D87" s="179"/>
      <c r="E87" s="178"/>
      <c r="F87" s="178">
        <f t="shared" ref="F87:I87" si="9">SUM(F8:F86)</f>
        <v>790</v>
      </c>
      <c r="G87" s="178">
        <f t="shared" si="9"/>
        <v>790</v>
      </c>
      <c r="H87" s="178"/>
      <c r="I87" s="178">
        <f t="shared" si="9"/>
        <v>344220</v>
      </c>
      <c r="J87" s="178"/>
      <c r="K87" s="178">
        <f>SUM(K8:K86)</f>
        <v>227.95645375000001</v>
      </c>
      <c r="L87" s="178"/>
      <c r="M87" s="178">
        <f>SUM(M8:M86)</f>
        <v>16169.5</v>
      </c>
      <c r="N87" s="178"/>
    </row>
    <row r="88" spans="1:15" s="4" customFormat="1" ht="54.95" customHeight="1">
      <c r="A88" s="217" t="s">
        <v>279</v>
      </c>
      <c r="B88" s="217"/>
      <c r="C88" s="217" t="s">
        <v>280</v>
      </c>
      <c r="D88" s="217"/>
      <c r="E88" s="180" t="s">
        <v>281</v>
      </c>
      <c r="F88" s="180" t="s">
        <v>282</v>
      </c>
      <c r="G88" s="180"/>
      <c r="H88" s="180"/>
      <c r="I88" s="180" t="s">
        <v>283</v>
      </c>
      <c r="J88" s="180"/>
      <c r="K88" s="180" t="s">
        <v>284</v>
      </c>
      <c r="L88" s="180"/>
      <c r="M88" s="180" t="s">
        <v>285</v>
      </c>
      <c r="N88" s="180"/>
    </row>
    <row r="89" spans="1:15" s="4" customFormat="1" ht="165" customHeight="1">
      <c r="A89" s="218"/>
      <c r="B89" s="219"/>
      <c r="C89" s="220"/>
      <c r="D89" s="220"/>
      <c r="E89" s="181"/>
      <c r="F89" s="181"/>
      <c r="G89" s="181"/>
      <c r="H89" s="181"/>
      <c r="I89" s="181"/>
      <c r="J89" s="181"/>
      <c r="K89" s="181"/>
      <c r="L89" s="181"/>
      <c r="M89" s="181"/>
      <c r="N89" s="18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dimension ref="A1:DB964"/>
  <sheetViews>
    <sheetView tabSelected="1" workbookViewId="0">
      <pane ySplit="2" topLeftCell="A19" activePane="bottomLeft" state="frozen"/>
      <selection pane="bottomLeft" activeCell="L21" sqref="L21"/>
    </sheetView>
  </sheetViews>
  <sheetFormatPr defaultColWidth="9.01171875" defaultRowHeight="15"/>
  <cols>
    <col min="1" max="1" width="29.45703125" style="4" customWidth="1"/>
    <col min="2" max="2" width="19.7734375" style="5" customWidth="1"/>
    <col min="3" max="3" width="14.9296875" style="6" customWidth="1"/>
    <col min="4" max="4" width="5.6484375" style="4" customWidth="1"/>
    <col min="5" max="5" width="8.47265625" style="7" customWidth="1"/>
    <col min="6" max="6" width="11.1640625" style="7" customWidth="1"/>
    <col min="7" max="7" width="14.2578125" style="7" customWidth="1"/>
    <col min="8" max="8" width="9.14453125" style="8" customWidth="1"/>
    <col min="9" max="9" width="9.14453125" style="4" customWidth="1"/>
    <col min="10" max="10" width="32.28515625" style="9" customWidth="1"/>
    <col min="11" max="11" width="9.28125" style="10"/>
    <col min="12" max="12" width="9.01171875" style="10"/>
    <col min="13" max="13" width="24.078125" style="10" customWidth="1"/>
    <col min="14" max="14" width="13.5859375" style="4" customWidth="1"/>
    <col min="15" max="16384" width="9.01171875" style="4"/>
  </cols>
  <sheetData>
    <row r="1" spans="1:106" s="1" customFormat="1" ht="53.1" customHeight="1">
      <c r="A1" s="184" t="s">
        <v>286</v>
      </c>
      <c r="B1" s="185"/>
      <c r="C1" s="186"/>
      <c r="D1" s="184"/>
      <c r="E1" s="187"/>
      <c r="F1" s="187"/>
      <c r="G1" s="187"/>
      <c r="H1" s="187"/>
      <c r="I1" s="184"/>
      <c r="J1" s="188"/>
      <c r="K1" s="188"/>
      <c r="L1" s="188"/>
      <c r="M1" s="188"/>
      <c r="N1" s="184"/>
      <c r="O1" s="4"/>
      <c r="P1" s="4"/>
      <c r="Q1" s="4"/>
      <c r="R1" s="4"/>
      <c r="S1" s="4"/>
      <c r="T1" s="4"/>
      <c r="U1" s="4"/>
      <c r="V1" s="4"/>
      <c r="W1" s="4"/>
      <c r="X1" s="4"/>
      <c r="Y1" s="4"/>
      <c r="Z1" s="4"/>
      <c r="AA1" s="4"/>
      <c r="AB1" s="4"/>
      <c r="AC1" s="4"/>
      <c r="AD1" s="4"/>
      <c r="AE1" s="4"/>
      <c r="AF1" s="4"/>
      <c r="AG1" s="4"/>
      <c r="AH1" s="4"/>
      <c r="AI1" s="4"/>
      <c r="AJ1" s="4"/>
      <c r="AK1" s="4"/>
      <c r="AL1" s="4"/>
      <c r="AM1" s="4"/>
      <c r="AN1" s="4"/>
      <c r="AO1" s="4"/>
      <c r="AP1" s="4"/>
      <c r="AQ1" s="4"/>
      <c r="AR1" s="4"/>
      <c r="AS1" s="4"/>
      <c r="AT1" s="4"/>
      <c r="AU1" s="4"/>
      <c r="AV1" s="4"/>
      <c r="AW1" s="4"/>
      <c r="AX1" s="4"/>
      <c r="AY1" s="4"/>
      <c r="AZ1" s="4"/>
      <c r="BA1" s="4"/>
      <c r="BB1" s="4"/>
      <c r="BC1" s="4"/>
      <c r="BD1" s="4"/>
      <c r="BE1" s="4"/>
      <c r="BF1" s="4"/>
      <c r="BG1" s="4"/>
      <c r="BH1" s="4"/>
      <c r="BI1" s="4"/>
      <c r="BJ1" s="4"/>
      <c r="BK1" s="4"/>
      <c r="BL1" s="4"/>
      <c r="BM1" s="4"/>
      <c r="BN1" s="4"/>
      <c r="BO1" s="4"/>
      <c r="BP1" s="4"/>
      <c r="BQ1" s="4"/>
      <c r="BR1" s="4"/>
      <c r="BS1" s="4"/>
      <c r="BT1" s="4"/>
      <c r="BU1" s="4"/>
      <c r="BV1" s="4"/>
      <c r="BW1" s="4"/>
      <c r="BX1" s="4"/>
      <c r="BY1" s="4"/>
      <c r="BZ1" s="4"/>
      <c r="CA1" s="4"/>
      <c r="CB1" s="4"/>
      <c r="CC1" s="4"/>
      <c r="CD1" s="4"/>
      <c r="CE1" s="4"/>
      <c r="CF1" s="4"/>
      <c r="CG1" s="4"/>
      <c r="CH1" s="4"/>
      <c r="CI1" s="4"/>
      <c r="CJ1" s="4"/>
      <c r="CK1" s="4"/>
      <c r="CL1" s="4"/>
      <c r="CM1" s="4"/>
      <c r="CN1" s="4"/>
      <c r="CO1" s="4"/>
      <c r="CP1" s="4"/>
      <c r="CQ1" s="4"/>
      <c r="CR1" s="4"/>
      <c r="CS1" s="4"/>
      <c r="CT1" s="4"/>
      <c r="CU1" s="4"/>
      <c r="CV1" s="4"/>
      <c r="CW1" s="4"/>
      <c r="CX1" s="4"/>
      <c r="CY1" s="4"/>
      <c r="CZ1" s="4"/>
      <c r="DA1" s="4"/>
      <c r="DB1" s="4"/>
    </row>
    <row r="2" spans="1:106" s="2" customFormat="1" ht="20.100000000000001" customHeight="1">
      <c r="A2" s="11" t="s">
        <v>21</v>
      </c>
      <c r="B2" s="11" t="s">
        <v>22</v>
      </c>
      <c r="C2" s="12" t="s">
        <v>23</v>
      </c>
      <c r="D2" s="13" t="s">
        <v>24</v>
      </c>
      <c r="E2" s="13" t="s">
        <v>287</v>
      </c>
      <c r="F2" s="13" t="s">
        <v>288</v>
      </c>
      <c r="G2" s="14" t="s">
        <v>289</v>
      </c>
      <c r="H2" s="15" t="s">
        <v>29</v>
      </c>
      <c r="I2" s="16" t="s">
        <v>31</v>
      </c>
      <c r="J2" s="16" t="s">
        <v>33</v>
      </c>
      <c r="K2" s="17" t="s">
        <v>290</v>
      </c>
      <c r="L2" s="18" t="s">
        <v>291</v>
      </c>
      <c r="M2" s="19" t="s">
        <v>292</v>
      </c>
      <c r="N2" s="20" t="s">
        <v>293</v>
      </c>
    </row>
    <row r="3" spans="1:106" s="3" customFormat="1" ht="120.95" customHeight="1">
      <c r="A3" s="21"/>
      <c r="B3" s="22" t="s">
        <v>294</v>
      </c>
      <c r="C3" s="23" t="s">
        <v>295</v>
      </c>
      <c r="D3" s="24">
        <v>1</v>
      </c>
      <c r="E3" s="25">
        <v>90</v>
      </c>
      <c r="F3" s="25">
        <v>95</v>
      </c>
      <c r="G3" s="26" t="s">
        <v>296</v>
      </c>
      <c r="H3" s="27">
        <f>0.32*0.21*0.66</f>
        <v>4.4352000000000003E-2</v>
      </c>
      <c r="I3" s="28" t="s">
        <v>297</v>
      </c>
      <c r="J3" s="29" t="s">
        <v>298</v>
      </c>
      <c r="K3" s="30" t="s">
        <v>299</v>
      </c>
      <c r="L3" s="31" t="s">
        <v>300</v>
      </c>
      <c r="M3" s="32"/>
      <c r="N3" s="33"/>
    </row>
    <row r="4" spans="1:106" s="3" customFormat="1" ht="105.95" customHeight="1">
      <c r="A4" s="21" t="s">
        <v>301</v>
      </c>
      <c r="B4" s="34" t="s">
        <v>302</v>
      </c>
      <c r="C4" s="23" t="s">
        <v>303</v>
      </c>
      <c r="D4" s="24">
        <v>1</v>
      </c>
      <c r="E4" s="25">
        <v>98</v>
      </c>
      <c r="F4" s="25">
        <v>103</v>
      </c>
      <c r="G4" s="26" t="s">
        <v>304</v>
      </c>
      <c r="H4" s="27">
        <f>0.57*0.34*0.34</f>
        <v>6.5892000000000006E-2</v>
      </c>
      <c r="I4" s="28" t="s">
        <v>305</v>
      </c>
      <c r="J4" s="29" t="s">
        <v>306</v>
      </c>
      <c r="K4" s="30" t="s">
        <v>299</v>
      </c>
      <c r="L4" s="31" t="s">
        <v>300</v>
      </c>
      <c r="M4" s="32"/>
      <c r="N4" s="33"/>
    </row>
    <row r="5" spans="1:106" s="3" customFormat="1" ht="105.95" customHeight="1">
      <c r="A5" s="21" t="s">
        <v>301</v>
      </c>
      <c r="B5" s="34" t="s">
        <v>307</v>
      </c>
      <c r="C5" s="23" t="s">
        <v>303</v>
      </c>
      <c r="D5" s="24">
        <v>1</v>
      </c>
      <c r="E5" s="25">
        <v>115</v>
      </c>
      <c r="F5" s="25">
        <v>120</v>
      </c>
      <c r="G5" s="26" t="s">
        <v>304</v>
      </c>
      <c r="H5" s="27">
        <f>0.57*0.34*0.34</f>
        <v>6.5892000000000006E-2</v>
      </c>
      <c r="I5" s="28" t="s">
        <v>305</v>
      </c>
      <c r="J5" s="29" t="s">
        <v>306</v>
      </c>
      <c r="K5" s="30" t="s">
        <v>299</v>
      </c>
      <c r="L5" s="31" t="s">
        <v>300</v>
      </c>
      <c r="M5" s="32"/>
      <c r="N5" s="33"/>
    </row>
    <row r="6" spans="1:106" s="3" customFormat="1" ht="105.95" customHeight="1">
      <c r="A6" s="21" t="s">
        <v>301</v>
      </c>
      <c r="B6" s="34" t="s">
        <v>307</v>
      </c>
      <c r="C6" s="23" t="s">
        <v>303</v>
      </c>
      <c r="D6" s="24">
        <v>1</v>
      </c>
      <c r="E6" s="25">
        <v>115</v>
      </c>
      <c r="F6" s="25">
        <v>120</v>
      </c>
      <c r="G6" s="26" t="s">
        <v>304</v>
      </c>
      <c r="H6" s="27">
        <f>0.57*0.34*0.34</f>
        <v>6.5892000000000006E-2</v>
      </c>
      <c r="I6" s="28" t="s">
        <v>305</v>
      </c>
      <c r="J6" s="29" t="s">
        <v>306</v>
      </c>
      <c r="K6" s="30" t="s">
        <v>299</v>
      </c>
      <c r="L6" s="31" t="s">
        <v>300</v>
      </c>
      <c r="M6" s="32"/>
      <c r="N6" s="33"/>
    </row>
    <row r="7" spans="1:106" s="3" customFormat="1" ht="105.95" customHeight="1">
      <c r="A7" s="21" t="s">
        <v>308</v>
      </c>
      <c r="B7" s="34" t="s">
        <v>309</v>
      </c>
      <c r="C7" s="23" t="s">
        <v>310</v>
      </c>
      <c r="D7" s="24">
        <v>1</v>
      </c>
      <c r="E7" s="25">
        <v>118</v>
      </c>
      <c r="F7" s="25">
        <v>125</v>
      </c>
      <c r="G7" s="26" t="s">
        <v>311</v>
      </c>
      <c r="H7" s="27">
        <f>0.64*0.39*0.415</f>
        <v>0.103584</v>
      </c>
      <c r="I7" s="28" t="s">
        <v>312</v>
      </c>
      <c r="J7" s="29" t="s">
        <v>313</v>
      </c>
      <c r="K7" s="30" t="s">
        <v>299</v>
      </c>
      <c r="L7" s="31" t="s">
        <v>300</v>
      </c>
      <c r="M7" s="32"/>
      <c r="N7" s="33"/>
    </row>
    <row r="8" spans="1:106" s="3" customFormat="1" ht="105.95" customHeight="1">
      <c r="A8" s="21" t="s">
        <v>308</v>
      </c>
      <c r="B8" s="34" t="s">
        <v>309</v>
      </c>
      <c r="C8" s="23" t="s">
        <v>310</v>
      </c>
      <c r="D8" s="24">
        <v>1</v>
      </c>
      <c r="E8" s="25">
        <v>118</v>
      </c>
      <c r="F8" s="25">
        <v>125</v>
      </c>
      <c r="G8" s="26" t="s">
        <v>311</v>
      </c>
      <c r="H8" s="27">
        <f>0.64*0.39*0.415</f>
        <v>0.103584</v>
      </c>
      <c r="I8" s="28" t="s">
        <v>312</v>
      </c>
      <c r="J8" s="29" t="s">
        <v>313</v>
      </c>
      <c r="K8" s="30" t="s">
        <v>299</v>
      </c>
      <c r="L8" s="31" t="s">
        <v>300</v>
      </c>
      <c r="M8" s="32"/>
      <c r="N8" s="33"/>
    </row>
    <row r="9" spans="1:106" s="3" customFormat="1" ht="110.1" customHeight="1">
      <c r="A9" s="21" t="s">
        <v>314</v>
      </c>
      <c r="B9" s="34" t="s">
        <v>315</v>
      </c>
      <c r="C9" s="23" t="s">
        <v>316</v>
      </c>
      <c r="D9" s="24">
        <v>1</v>
      </c>
      <c r="E9" s="25">
        <v>98</v>
      </c>
      <c r="F9" s="25">
        <v>102</v>
      </c>
      <c r="G9" s="26" t="s">
        <v>317</v>
      </c>
      <c r="H9" s="27">
        <f>0.54*0.32*0.385</f>
        <v>6.6528000000000004E-2</v>
      </c>
      <c r="I9" s="28" t="s">
        <v>318</v>
      </c>
      <c r="J9" s="35" t="s">
        <v>319</v>
      </c>
      <c r="K9" s="30" t="s">
        <v>299</v>
      </c>
      <c r="L9" s="31" t="s">
        <v>300</v>
      </c>
      <c r="M9" s="32"/>
      <c r="N9" s="33"/>
    </row>
    <row r="10" spans="1:106" s="3" customFormat="1" ht="99.95" customHeight="1">
      <c r="A10" s="21" t="s">
        <v>314</v>
      </c>
      <c r="B10" s="34" t="s">
        <v>320</v>
      </c>
      <c r="C10" s="23" t="s">
        <v>316</v>
      </c>
      <c r="D10" s="24">
        <v>1</v>
      </c>
      <c r="E10" s="25">
        <v>114</v>
      </c>
      <c r="F10" s="25">
        <v>118</v>
      </c>
      <c r="G10" s="26" t="s">
        <v>317</v>
      </c>
      <c r="H10" s="27">
        <f>0.54*0.32*0.385</f>
        <v>6.6528000000000004E-2</v>
      </c>
      <c r="I10" s="28" t="s">
        <v>318</v>
      </c>
      <c r="J10" s="35" t="s">
        <v>319</v>
      </c>
      <c r="K10" s="30" t="s">
        <v>299</v>
      </c>
      <c r="L10" s="31" t="s">
        <v>300</v>
      </c>
      <c r="M10" s="32"/>
      <c r="N10" s="33"/>
    </row>
    <row r="11" spans="1:106" s="3" customFormat="1" ht="108.95" customHeight="1">
      <c r="A11" s="21" t="s">
        <v>321</v>
      </c>
      <c r="B11" s="34" t="s">
        <v>322</v>
      </c>
      <c r="C11" s="23" t="s">
        <v>323</v>
      </c>
      <c r="D11" s="24">
        <v>1</v>
      </c>
      <c r="E11" s="25">
        <v>78</v>
      </c>
      <c r="F11" s="25">
        <v>84</v>
      </c>
      <c r="G11" s="26" t="s">
        <v>324</v>
      </c>
      <c r="H11" s="27">
        <f t="shared" ref="H11:H14" si="0">0.56*0.31*0.35</f>
        <v>6.0760000000000002E-2</v>
      </c>
      <c r="I11" s="28" t="s">
        <v>325</v>
      </c>
      <c r="J11" s="36" t="s">
        <v>326</v>
      </c>
      <c r="K11" s="30" t="s">
        <v>299</v>
      </c>
      <c r="L11" s="31" t="s">
        <v>300</v>
      </c>
      <c r="M11" s="32"/>
      <c r="N11" s="33"/>
    </row>
    <row r="12" spans="1:106" s="3" customFormat="1" ht="114" customHeight="1">
      <c r="A12" s="21" t="s">
        <v>321</v>
      </c>
      <c r="B12" s="34" t="s">
        <v>322</v>
      </c>
      <c r="C12" s="23" t="s">
        <v>323</v>
      </c>
      <c r="D12" s="24">
        <v>1</v>
      </c>
      <c r="E12" s="25">
        <v>78</v>
      </c>
      <c r="F12" s="25">
        <v>84</v>
      </c>
      <c r="G12" s="26" t="s">
        <v>324</v>
      </c>
      <c r="H12" s="27">
        <f t="shared" si="0"/>
        <v>6.0760000000000002E-2</v>
      </c>
      <c r="I12" s="28" t="s">
        <v>325</v>
      </c>
      <c r="J12" s="36" t="s">
        <v>326</v>
      </c>
      <c r="K12" s="30" t="s">
        <v>299</v>
      </c>
      <c r="L12" s="31" t="s">
        <v>300</v>
      </c>
      <c r="M12" s="32"/>
      <c r="N12" s="33"/>
    </row>
    <row r="13" spans="1:106" s="3" customFormat="1" ht="120.95" customHeight="1">
      <c r="A13" s="21" t="s">
        <v>321</v>
      </c>
      <c r="B13" s="34" t="s">
        <v>322</v>
      </c>
      <c r="C13" s="23" t="s">
        <v>323</v>
      </c>
      <c r="D13" s="24">
        <v>1</v>
      </c>
      <c r="E13" s="25">
        <v>78</v>
      </c>
      <c r="F13" s="25">
        <v>84</v>
      </c>
      <c r="G13" s="26" t="s">
        <v>324</v>
      </c>
      <c r="H13" s="27">
        <f t="shared" si="0"/>
        <v>6.0760000000000002E-2</v>
      </c>
      <c r="I13" s="28" t="s">
        <v>325</v>
      </c>
      <c r="J13" s="36" t="s">
        <v>326</v>
      </c>
      <c r="K13" s="30" t="s">
        <v>299</v>
      </c>
      <c r="L13" s="31" t="s">
        <v>300</v>
      </c>
      <c r="M13" s="32"/>
      <c r="N13" s="33"/>
    </row>
    <row r="14" spans="1:106" s="3" customFormat="1" ht="102" customHeight="1">
      <c r="A14" s="21" t="s">
        <v>321</v>
      </c>
      <c r="B14" s="34" t="s">
        <v>327</v>
      </c>
      <c r="C14" s="23" t="s">
        <v>328</v>
      </c>
      <c r="D14" s="24">
        <v>1</v>
      </c>
      <c r="E14" s="25">
        <v>92</v>
      </c>
      <c r="F14" s="25">
        <v>98</v>
      </c>
      <c r="G14" s="26" t="s">
        <v>329</v>
      </c>
      <c r="H14" s="27">
        <f>0.57*0.36*0.36</f>
        <v>7.3871999999999993E-2</v>
      </c>
      <c r="I14" s="28" t="s">
        <v>330</v>
      </c>
      <c r="J14" s="36" t="s">
        <v>331</v>
      </c>
      <c r="K14" s="30" t="s">
        <v>299</v>
      </c>
      <c r="L14" s="31" t="s">
        <v>300</v>
      </c>
      <c r="M14" s="32"/>
      <c r="N14" s="33"/>
    </row>
    <row r="15" spans="1:106" s="3" customFormat="1" ht="101.1" customHeight="1">
      <c r="A15" s="21" t="s">
        <v>321</v>
      </c>
      <c r="B15" s="34" t="s">
        <v>332</v>
      </c>
      <c r="C15" s="23" t="s">
        <v>328</v>
      </c>
      <c r="D15" s="24">
        <v>1</v>
      </c>
      <c r="E15" s="25">
        <v>92</v>
      </c>
      <c r="F15" s="25">
        <v>98</v>
      </c>
      <c r="G15" s="26" t="s">
        <v>329</v>
      </c>
      <c r="H15" s="27">
        <f>0.57*0.36*0.36</f>
        <v>7.3871999999999993E-2</v>
      </c>
      <c r="I15" s="28" t="s">
        <v>330</v>
      </c>
      <c r="J15" s="36" t="s">
        <v>333</v>
      </c>
      <c r="K15" s="30" t="s">
        <v>299</v>
      </c>
      <c r="L15" s="31" t="s">
        <v>300</v>
      </c>
      <c r="M15" s="32"/>
      <c r="N15" s="33"/>
    </row>
    <row r="16" spans="1:106" s="3" customFormat="1" ht="114" customHeight="1">
      <c r="A16" s="37" t="s">
        <v>334</v>
      </c>
      <c r="B16" s="34" t="s">
        <v>335</v>
      </c>
      <c r="C16" s="38" t="s">
        <v>336</v>
      </c>
      <c r="D16" s="24">
        <v>1</v>
      </c>
      <c r="E16" s="25">
        <v>121</v>
      </c>
      <c r="F16" s="25">
        <v>125</v>
      </c>
      <c r="G16" s="26" t="s">
        <v>337</v>
      </c>
      <c r="H16" s="27">
        <f t="shared" ref="H16:H21" si="1">0.58*0.33*0.33</f>
        <v>6.3161999999999996E-2</v>
      </c>
      <c r="I16" s="28" t="s">
        <v>338</v>
      </c>
      <c r="J16" s="39" t="s">
        <v>339</v>
      </c>
      <c r="K16" s="30" t="s">
        <v>299</v>
      </c>
      <c r="L16" s="31" t="s">
        <v>300</v>
      </c>
      <c r="M16" s="40"/>
      <c r="N16" s="33"/>
    </row>
    <row r="17" spans="1:14" s="3" customFormat="1" ht="120" customHeight="1">
      <c r="A17" s="37" t="s">
        <v>334</v>
      </c>
      <c r="B17" s="34" t="s">
        <v>340</v>
      </c>
      <c r="C17" s="38" t="s">
        <v>336</v>
      </c>
      <c r="D17" s="24">
        <v>1</v>
      </c>
      <c r="E17" s="25">
        <v>132</v>
      </c>
      <c r="F17" s="25">
        <v>136</v>
      </c>
      <c r="G17" s="26" t="s">
        <v>337</v>
      </c>
      <c r="H17" s="27">
        <f t="shared" si="1"/>
        <v>6.3161999999999996E-2</v>
      </c>
      <c r="I17" s="28" t="s">
        <v>338</v>
      </c>
      <c r="J17" s="39" t="s">
        <v>339</v>
      </c>
      <c r="K17" s="30" t="s">
        <v>299</v>
      </c>
      <c r="L17" s="31" t="s">
        <v>300</v>
      </c>
      <c r="M17" s="40"/>
      <c r="N17" s="33"/>
    </row>
    <row r="18" spans="1:14" s="3" customFormat="1" ht="114" customHeight="1">
      <c r="A18" s="37" t="s">
        <v>334</v>
      </c>
      <c r="B18" s="34" t="s">
        <v>341</v>
      </c>
      <c r="C18" s="38" t="s">
        <v>336</v>
      </c>
      <c r="D18" s="24">
        <v>1</v>
      </c>
      <c r="E18" s="25">
        <v>154</v>
      </c>
      <c r="F18" s="25">
        <v>158</v>
      </c>
      <c r="G18" s="26" t="s">
        <v>337</v>
      </c>
      <c r="H18" s="27">
        <f t="shared" si="1"/>
        <v>6.3161999999999996E-2</v>
      </c>
      <c r="I18" s="28" t="s">
        <v>338</v>
      </c>
      <c r="J18" s="39" t="s">
        <v>339</v>
      </c>
      <c r="K18" s="30" t="s">
        <v>299</v>
      </c>
      <c r="L18" s="31" t="s">
        <v>300</v>
      </c>
      <c r="M18" s="40"/>
      <c r="N18" s="33"/>
    </row>
    <row r="19" spans="1:14" s="3" customFormat="1" ht="114" customHeight="1">
      <c r="A19" s="37" t="s">
        <v>334</v>
      </c>
      <c r="B19" s="34" t="s">
        <v>342</v>
      </c>
      <c r="C19" s="23" t="s">
        <v>343</v>
      </c>
      <c r="D19" s="24">
        <v>1</v>
      </c>
      <c r="E19" s="25">
        <v>121</v>
      </c>
      <c r="F19" s="25">
        <v>125</v>
      </c>
      <c r="G19" s="26" t="s">
        <v>337</v>
      </c>
      <c r="H19" s="27">
        <f t="shared" si="1"/>
        <v>6.3161999999999996E-2</v>
      </c>
      <c r="I19" s="28" t="s">
        <v>338</v>
      </c>
      <c r="J19" s="39" t="s">
        <v>339</v>
      </c>
      <c r="K19" s="30" t="s">
        <v>299</v>
      </c>
      <c r="L19" s="31" t="s">
        <v>300</v>
      </c>
      <c r="M19" s="40"/>
      <c r="N19" s="33"/>
    </row>
    <row r="20" spans="1:14" s="3" customFormat="1" ht="120" customHeight="1">
      <c r="A20" s="37" t="s">
        <v>334</v>
      </c>
      <c r="B20" s="34" t="s">
        <v>344</v>
      </c>
      <c r="C20" s="23" t="s">
        <v>343</v>
      </c>
      <c r="D20" s="24">
        <v>1</v>
      </c>
      <c r="E20" s="25">
        <v>132</v>
      </c>
      <c r="F20" s="25">
        <v>136</v>
      </c>
      <c r="G20" s="26" t="s">
        <v>337</v>
      </c>
      <c r="H20" s="27">
        <f t="shared" si="1"/>
        <v>6.3161999999999996E-2</v>
      </c>
      <c r="I20" s="28" t="s">
        <v>338</v>
      </c>
      <c r="J20" s="39" t="s">
        <v>339</v>
      </c>
      <c r="K20" s="30" t="s">
        <v>299</v>
      </c>
      <c r="L20" s="31" t="s">
        <v>300</v>
      </c>
      <c r="M20" s="40"/>
      <c r="N20" s="33"/>
    </row>
    <row r="21" spans="1:14" s="3" customFormat="1" ht="114" customHeight="1">
      <c r="A21" s="37" t="s">
        <v>334</v>
      </c>
      <c r="B21" s="34" t="s">
        <v>345</v>
      </c>
      <c r="C21" s="23" t="s">
        <v>343</v>
      </c>
      <c r="D21" s="24">
        <v>1</v>
      </c>
      <c r="E21" s="25">
        <v>154</v>
      </c>
      <c r="F21" s="25">
        <v>158</v>
      </c>
      <c r="G21" s="26" t="s">
        <v>337</v>
      </c>
      <c r="H21" s="27">
        <f t="shared" si="1"/>
        <v>6.3161999999999996E-2</v>
      </c>
      <c r="I21" s="28" t="s">
        <v>338</v>
      </c>
      <c r="J21" s="39" t="s">
        <v>339</v>
      </c>
      <c r="K21" s="30" t="s">
        <v>299</v>
      </c>
      <c r="L21" s="31" t="s">
        <v>300</v>
      </c>
      <c r="M21" s="40"/>
      <c r="N21" s="33"/>
    </row>
    <row r="22" spans="1:14" s="3" customFormat="1" ht="114" customHeight="1">
      <c r="A22" s="37" t="s">
        <v>346</v>
      </c>
      <c r="B22" s="34" t="s">
        <v>347</v>
      </c>
      <c r="C22" s="38" t="s">
        <v>348</v>
      </c>
      <c r="D22" s="24">
        <v>1</v>
      </c>
      <c r="E22" s="25">
        <v>75</v>
      </c>
      <c r="F22" s="25">
        <v>80</v>
      </c>
      <c r="G22" s="26" t="s">
        <v>349</v>
      </c>
      <c r="H22" s="27">
        <f>0.53*0.31*0.36</f>
        <v>5.9147999999999999E-2</v>
      </c>
      <c r="I22" s="28" t="s">
        <v>350</v>
      </c>
      <c r="J22" s="36" t="s">
        <v>326</v>
      </c>
      <c r="K22" s="30" t="s">
        <v>299</v>
      </c>
      <c r="L22" s="31" t="s">
        <v>300</v>
      </c>
      <c r="M22" s="40"/>
      <c r="N22" s="33"/>
    </row>
    <row r="23" spans="1:14" s="3" customFormat="1" ht="114" customHeight="1">
      <c r="A23" s="37" t="s">
        <v>346</v>
      </c>
      <c r="B23" s="34" t="s">
        <v>347</v>
      </c>
      <c r="C23" s="38" t="s">
        <v>348</v>
      </c>
      <c r="D23" s="24">
        <v>1</v>
      </c>
      <c r="E23" s="25">
        <v>75</v>
      </c>
      <c r="F23" s="25">
        <v>80</v>
      </c>
      <c r="G23" s="26" t="s">
        <v>349</v>
      </c>
      <c r="H23" s="27">
        <f>0.53*0.31*0.36</f>
        <v>5.9147999999999999E-2</v>
      </c>
      <c r="I23" s="28" t="s">
        <v>350</v>
      </c>
      <c r="J23" s="36" t="s">
        <v>326</v>
      </c>
      <c r="K23" s="30" t="s">
        <v>299</v>
      </c>
      <c r="L23" s="31" t="s">
        <v>300</v>
      </c>
      <c r="M23" s="40"/>
      <c r="N23" s="33"/>
    </row>
    <row r="24" spans="1:14" s="3" customFormat="1" ht="128.1" customHeight="1">
      <c r="A24" s="37" t="s">
        <v>351</v>
      </c>
      <c r="B24" s="34" t="s">
        <v>352</v>
      </c>
      <c r="C24" s="23" t="s">
        <v>353</v>
      </c>
      <c r="D24" s="24">
        <v>1</v>
      </c>
      <c r="E24" s="25">
        <v>160</v>
      </c>
      <c r="F24" s="25">
        <v>168</v>
      </c>
      <c r="G24" s="26" t="s">
        <v>354</v>
      </c>
      <c r="H24" s="27">
        <f t="shared" ref="H24:H27" si="2">0.76*0.42*0.44</f>
        <v>0.14044799999999999</v>
      </c>
      <c r="I24" s="28" t="s">
        <v>355</v>
      </c>
      <c r="J24" s="29" t="s">
        <v>356</v>
      </c>
      <c r="K24" s="30" t="s">
        <v>299</v>
      </c>
      <c r="L24" s="31" t="s">
        <v>300</v>
      </c>
      <c r="M24" s="40"/>
      <c r="N24" s="33"/>
    </row>
    <row r="25" spans="1:14" s="3" customFormat="1" ht="113.1" customHeight="1">
      <c r="A25" s="37" t="s">
        <v>351</v>
      </c>
      <c r="B25" s="34" t="s">
        <v>357</v>
      </c>
      <c r="C25" s="23" t="s">
        <v>353</v>
      </c>
      <c r="D25" s="24">
        <v>1</v>
      </c>
      <c r="E25" s="25">
        <v>183</v>
      </c>
      <c r="F25" s="25">
        <v>191</v>
      </c>
      <c r="G25" s="26" t="s">
        <v>354</v>
      </c>
      <c r="H25" s="27">
        <f t="shared" si="2"/>
        <v>0.14044799999999999</v>
      </c>
      <c r="I25" s="28" t="s">
        <v>355</v>
      </c>
      <c r="J25" s="29" t="s">
        <v>356</v>
      </c>
      <c r="K25" s="30" t="s">
        <v>299</v>
      </c>
      <c r="L25" s="31" t="s">
        <v>300</v>
      </c>
      <c r="M25" s="40"/>
      <c r="N25" s="33"/>
    </row>
    <row r="26" spans="1:14" s="3" customFormat="1" ht="114" customHeight="1">
      <c r="A26" s="37" t="s">
        <v>351</v>
      </c>
      <c r="B26" s="38" t="s">
        <v>358</v>
      </c>
      <c r="C26" s="38" t="s">
        <v>359</v>
      </c>
      <c r="D26" s="24">
        <v>1</v>
      </c>
      <c r="E26" s="25">
        <v>158</v>
      </c>
      <c r="F26" s="25">
        <v>167</v>
      </c>
      <c r="G26" s="26" t="s">
        <v>360</v>
      </c>
      <c r="H26" s="27">
        <f t="shared" si="2"/>
        <v>0.14044799999999999</v>
      </c>
      <c r="I26" s="28" t="s">
        <v>355</v>
      </c>
      <c r="J26" s="29" t="s">
        <v>356</v>
      </c>
      <c r="K26" s="30" t="s">
        <v>299</v>
      </c>
      <c r="L26" s="31" t="s">
        <v>300</v>
      </c>
      <c r="M26" s="40"/>
      <c r="N26" s="33"/>
    </row>
    <row r="27" spans="1:14" s="3" customFormat="1" ht="110.1" customHeight="1">
      <c r="A27" s="37" t="s">
        <v>351</v>
      </c>
      <c r="B27" s="38" t="s">
        <v>358</v>
      </c>
      <c r="C27" s="38" t="s">
        <v>359</v>
      </c>
      <c r="D27" s="24">
        <v>1</v>
      </c>
      <c r="E27" s="25">
        <v>179</v>
      </c>
      <c r="F27" s="25">
        <v>188</v>
      </c>
      <c r="G27" s="26" t="s">
        <v>360</v>
      </c>
      <c r="H27" s="27">
        <f t="shared" si="2"/>
        <v>0.14044799999999999</v>
      </c>
      <c r="I27" s="28" t="s">
        <v>355</v>
      </c>
      <c r="J27" s="29" t="s">
        <v>356</v>
      </c>
      <c r="K27" s="30" t="s">
        <v>299</v>
      </c>
      <c r="L27" s="31" t="s">
        <v>300</v>
      </c>
      <c r="M27" s="40"/>
      <c r="N27" s="33"/>
    </row>
    <row r="28" spans="1:14" s="3" customFormat="1" ht="123" customHeight="1">
      <c r="A28" s="41" t="s">
        <v>361</v>
      </c>
      <c r="B28" s="34" t="s">
        <v>362</v>
      </c>
      <c r="C28" s="42" t="s">
        <v>363</v>
      </c>
      <c r="D28" s="43">
        <v>1</v>
      </c>
      <c r="E28" s="25">
        <v>120</v>
      </c>
      <c r="F28" s="25">
        <v>126</v>
      </c>
      <c r="G28" s="26" t="s">
        <v>364</v>
      </c>
      <c r="H28" s="44">
        <f t="shared" ref="H28:H32" si="3">0.68*0.29*0.48</f>
        <v>9.4656000000000004E-2</v>
      </c>
      <c r="I28" s="28" t="s">
        <v>365</v>
      </c>
      <c r="J28" s="45" t="s">
        <v>366</v>
      </c>
      <c r="K28" s="30" t="s">
        <v>299</v>
      </c>
      <c r="L28" s="46" t="s">
        <v>300</v>
      </c>
      <c r="M28" s="40"/>
      <c r="N28" s="33"/>
    </row>
    <row r="29" spans="1:14" s="3" customFormat="1" ht="123" customHeight="1">
      <c r="A29" s="41" t="s">
        <v>361</v>
      </c>
      <c r="B29" s="34" t="s">
        <v>362</v>
      </c>
      <c r="C29" s="47" t="s">
        <v>363</v>
      </c>
      <c r="D29" s="43">
        <v>1</v>
      </c>
      <c r="E29" s="25">
        <v>120</v>
      </c>
      <c r="F29" s="25">
        <v>126</v>
      </c>
      <c r="G29" s="26" t="s">
        <v>364</v>
      </c>
      <c r="H29" s="44">
        <f t="shared" si="3"/>
        <v>9.4656000000000004E-2</v>
      </c>
      <c r="I29" s="28" t="s">
        <v>365</v>
      </c>
      <c r="J29" s="45" t="s">
        <v>366</v>
      </c>
      <c r="K29" s="30" t="s">
        <v>299</v>
      </c>
      <c r="L29" s="46" t="s">
        <v>300</v>
      </c>
      <c r="M29" s="40"/>
      <c r="N29" s="33"/>
    </row>
    <row r="30" spans="1:14" s="3" customFormat="1" ht="123" customHeight="1">
      <c r="A30" s="41" t="s">
        <v>361</v>
      </c>
      <c r="B30" s="34" t="s">
        <v>367</v>
      </c>
      <c r="C30" s="47" t="s">
        <v>363</v>
      </c>
      <c r="D30" s="43">
        <v>1</v>
      </c>
      <c r="E30" s="25">
        <v>130</v>
      </c>
      <c r="F30" s="25">
        <v>136</v>
      </c>
      <c r="G30" s="26" t="s">
        <v>364</v>
      </c>
      <c r="H30" s="44">
        <f t="shared" si="3"/>
        <v>9.4656000000000004E-2</v>
      </c>
      <c r="I30" s="28" t="s">
        <v>365</v>
      </c>
      <c r="J30" s="45" t="s">
        <v>366</v>
      </c>
      <c r="K30" s="30" t="s">
        <v>299</v>
      </c>
      <c r="L30" s="46" t="s">
        <v>300</v>
      </c>
      <c r="M30" s="40"/>
      <c r="N30" s="33"/>
    </row>
    <row r="31" spans="1:14" s="3" customFormat="1" ht="123" customHeight="1">
      <c r="A31" s="41" t="s">
        <v>361</v>
      </c>
      <c r="B31" s="34" t="s">
        <v>367</v>
      </c>
      <c r="C31" s="47" t="s">
        <v>363</v>
      </c>
      <c r="D31" s="43">
        <v>1</v>
      </c>
      <c r="E31" s="25">
        <v>130</v>
      </c>
      <c r="F31" s="25">
        <v>136</v>
      </c>
      <c r="G31" s="26" t="s">
        <v>364</v>
      </c>
      <c r="H31" s="44">
        <f t="shared" si="3"/>
        <v>9.4656000000000004E-2</v>
      </c>
      <c r="I31" s="28" t="s">
        <v>365</v>
      </c>
      <c r="J31" s="45" t="s">
        <v>366</v>
      </c>
      <c r="K31" s="30" t="s">
        <v>299</v>
      </c>
      <c r="L31" s="46" t="s">
        <v>300</v>
      </c>
      <c r="M31" s="40"/>
      <c r="N31" s="33"/>
    </row>
    <row r="32" spans="1:14" s="3" customFormat="1" ht="123" customHeight="1">
      <c r="A32" s="41" t="s">
        <v>361</v>
      </c>
      <c r="B32" s="34" t="s">
        <v>367</v>
      </c>
      <c r="C32" s="47" t="s">
        <v>363</v>
      </c>
      <c r="D32" s="43">
        <v>1</v>
      </c>
      <c r="E32" s="25">
        <v>130</v>
      </c>
      <c r="F32" s="25">
        <v>136</v>
      </c>
      <c r="G32" s="26" t="s">
        <v>364</v>
      </c>
      <c r="H32" s="44">
        <f t="shared" si="3"/>
        <v>9.4656000000000004E-2</v>
      </c>
      <c r="I32" s="28" t="s">
        <v>365</v>
      </c>
      <c r="J32" s="45" t="s">
        <v>366</v>
      </c>
      <c r="K32" s="30" t="s">
        <v>299</v>
      </c>
      <c r="L32" s="46" t="s">
        <v>300</v>
      </c>
      <c r="M32" s="40"/>
      <c r="N32" s="33"/>
    </row>
    <row r="33" spans="1:14" s="3" customFormat="1" ht="123" customHeight="1">
      <c r="A33" s="41" t="s">
        <v>368</v>
      </c>
      <c r="B33" s="34" t="s">
        <v>369</v>
      </c>
      <c r="C33" s="48" t="s">
        <v>370</v>
      </c>
      <c r="D33" s="43">
        <v>1</v>
      </c>
      <c r="E33" s="25">
        <v>130</v>
      </c>
      <c r="F33" s="25">
        <v>137</v>
      </c>
      <c r="G33" s="26" t="s">
        <v>371</v>
      </c>
      <c r="H33" s="44">
        <f t="shared" ref="H33:H37" si="4">0.75*0.36*0.4</f>
        <v>0.108</v>
      </c>
      <c r="I33" s="28" t="s">
        <v>338</v>
      </c>
      <c r="J33" s="49" t="s">
        <v>372</v>
      </c>
      <c r="K33" s="30" t="s">
        <v>299</v>
      </c>
      <c r="L33" s="31" t="s">
        <v>300</v>
      </c>
      <c r="M33" s="32"/>
      <c r="N33" s="33"/>
    </row>
    <row r="34" spans="1:14" s="3" customFormat="1" ht="123" customHeight="1">
      <c r="A34" s="41" t="s">
        <v>368</v>
      </c>
      <c r="B34" s="34" t="s">
        <v>369</v>
      </c>
      <c r="C34" s="48" t="s">
        <v>370</v>
      </c>
      <c r="D34" s="43">
        <v>1</v>
      </c>
      <c r="E34" s="25">
        <v>130</v>
      </c>
      <c r="F34" s="25">
        <v>137</v>
      </c>
      <c r="G34" s="26" t="s">
        <v>371</v>
      </c>
      <c r="H34" s="44">
        <f t="shared" si="4"/>
        <v>0.108</v>
      </c>
      <c r="I34" s="28" t="s">
        <v>338</v>
      </c>
      <c r="J34" s="49" t="s">
        <v>372</v>
      </c>
      <c r="K34" s="30" t="s">
        <v>299</v>
      </c>
      <c r="L34" s="31" t="s">
        <v>300</v>
      </c>
      <c r="M34" s="32"/>
      <c r="N34" s="33"/>
    </row>
    <row r="35" spans="1:14" s="3" customFormat="1" ht="123" customHeight="1">
      <c r="A35" s="41" t="s">
        <v>368</v>
      </c>
      <c r="B35" s="34" t="s">
        <v>369</v>
      </c>
      <c r="C35" s="48" t="s">
        <v>370</v>
      </c>
      <c r="D35" s="43">
        <v>1</v>
      </c>
      <c r="E35" s="25">
        <v>130</v>
      </c>
      <c r="F35" s="25">
        <v>137</v>
      </c>
      <c r="G35" s="26" t="s">
        <v>371</v>
      </c>
      <c r="H35" s="44">
        <f t="shared" si="4"/>
        <v>0.108</v>
      </c>
      <c r="I35" s="28" t="s">
        <v>338</v>
      </c>
      <c r="J35" s="49" t="s">
        <v>372</v>
      </c>
      <c r="K35" s="30" t="s">
        <v>299</v>
      </c>
      <c r="L35" s="31" t="s">
        <v>300</v>
      </c>
      <c r="M35" s="32"/>
      <c r="N35" s="33"/>
    </row>
    <row r="36" spans="1:14" s="3" customFormat="1" ht="123" customHeight="1">
      <c r="A36" s="41" t="s">
        <v>368</v>
      </c>
      <c r="B36" s="34" t="s">
        <v>369</v>
      </c>
      <c r="C36" s="48" t="s">
        <v>370</v>
      </c>
      <c r="D36" s="43">
        <v>1</v>
      </c>
      <c r="E36" s="25">
        <v>130</v>
      </c>
      <c r="F36" s="25">
        <v>137</v>
      </c>
      <c r="G36" s="26" t="s">
        <v>371</v>
      </c>
      <c r="H36" s="44">
        <f t="shared" si="4"/>
        <v>0.108</v>
      </c>
      <c r="I36" s="28" t="s">
        <v>338</v>
      </c>
      <c r="J36" s="49" t="s">
        <v>372</v>
      </c>
      <c r="K36" s="30" t="s">
        <v>299</v>
      </c>
      <c r="L36" s="31" t="s">
        <v>300</v>
      </c>
      <c r="M36" s="32"/>
      <c r="N36" s="33"/>
    </row>
    <row r="37" spans="1:14" s="3" customFormat="1" ht="123" customHeight="1">
      <c r="A37" s="41" t="s">
        <v>368</v>
      </c>
      <c r="B37" s="34" t="s">
        <v>373</v>
      </c>
      <c r="C37" s="48" t="s">
        <v>370</v>
      </c>
      <c r="D37" s="43">
        <v>1</v>
      </c>
      <c r="E37" s="25">
        <v>150</v>
      </c>
      <c r="F37" s="25">
        <v>157</v>
      </c>
      <c r="G37" s="26" t="s">
        <v>371</v>
      </c>
      <c r="H37" s="44">
        <f t="shared" si="4"/>
        <v>0.108</v>
      </c>
      <c r="I37" s="28" t="s">
        <v>338</v>
      </c>
      <c r="J37" s="49" t="s">
        <v>372</v>
      </c>
      <c r="K37" s="30" t="s">
        <v>299</v>
      </c>
      <c r="L37" s="31" t="s">
        <v>300</v>
      </c>
      <c r="M37" s="32"/>
      <c r="N37" s="33"/>
    </row>
    <row r="38" spans="1:14" s="3" customFormat="1" ht="123" customHeight="1">
      <c r="A38" s="50" t="s">
        <v>374</v>
      </c>
      <c r="B38" s="34" t="s">
        <v>375</v>
      </c>
      <c r="C38" s="23" t="s">
        <v>376</v>
      </c>
      <c r="D38" s="43">
        <v>1</v>
      </c>
      <c r="E38" s="25">
        <v>185</v>
      </c>
      <c r="F38" s="25">
        <v>193</v>
      </c>
      <c r="G38" s="26" t="s">
        <v>377</v>
      </c>
      <c r="H38" s="44">
        <f t="shared" ref="H38:H41" si="5">0.71*0.4*0.47</f>
        <v>0.13347999999999999</v>
      </c>
      <c r="I38" s="28" t="s">
        <v>378</v>
      </c>
      <c r="J38" s="51" t="s">
        <v>379</v>
      </c>
      <c r="K38" s="30" t="s">
        <v>299</v>
      </c>
      <c r="L38" s="31" t="s">
        <v>300</v>
      </c>
      <c r="M38" s="32"/>
      <c r="N38" s="33"/>
    </row>
    <row r="39" spans="1:14" s="3" customFormat="1" ht="123" customHeight="1">
      <c r="A39" s="50" t="s">
        <v>374</v>
      </c>
      <c r="B39" s="34" t="s">
        <v>380</v>
      </c>
      <c r="C39" s="23" t="s">
        <v>376</v>
      </c>
      <c r="D39" s="43">
        <v>1</v>
      </c>
      <c r="E39" s="25">
        <v>195</v>
      </c>
      <c r="F39" s="25">
        <v>203</v>
      </c>
      <c r="G39" s="26" t="s">
        <v>377</v>
      </c>
      <c r="H39" s="44">
        <f t="shared" si="5"/>
        <v>0.13347999999999999</v>
      </c>
      <c r="I39" s="28" t="s">
        <v>378</v>
      </c>
      <c r="J39" s="51" t="s">
        <v>379</v>
      </c>
      <c r="K39" s="30" t="s">
        <v>299</v>
      </c>
      <c r="L39" s="31" t="s">
        <v>300</v>
      </c>
      <c r="M39" s="32"/>
      <c r="N39" s="33"/>
    </row>
    <row r="40" spans="1:14" s="3" customFormat="1" ht="123" customHeight="1">
      <c r="A40" s="50" t="s">
        <v>374</v>
      </c>
      <c r="B40" s="34" t="s">
        <v>381</v>
      </c>
      <c r="C40" s="23" t="s">
        <v>376</v>
      </c>
      <c r="D40" s="43">
        <v>1</v>
      </c>
      <c r="E40" s="25">
        <v>205</v>
      </c>
      <c r="F40" s="25">
        <v>215</v>
      </c>
      <c r="G40" s="26" t="s">
        <v>377</v>
      </c>
      <c r="H40" s="44">
        <f t="shared" si="5"/>
        <v>0.13347999999999999</v>
      </c>
      <c r="I40" s="28" t="s">
        <v>378</v>
      </c>
      <c r="J40" s="51" t="s">
        <v>379</v>
      </c>
      <c r="K40" s="30" t="s">
        <v>299</v>
      </c>
      <c r="L40" s="31" t="s">
        <v>300</v>
      </c>
      <c r="M40" s="32"/>
      <c r="N40" s="33"/>
    </row>
    <row r="41" spans="1:14" s="3" customFormat="1" ht="123" customHeight="1">
      <c r="A41" s="50" t="s">
        <v>374</v>
      </c>
      <c r="B41" s="34" t="s">
        <v>382</v>
      </c>
      <c r="C41" s="23" t="s">
        <v>376</v>
      </c>
      <c r="D41" s="43">
        <v>1</v>
      </c>
      <c r="E41" s="25">
        <v>220</v>
      </c>
      <c r="F41" s="25">
        <v>230</v>
      </c>
      <c r="G41" s="26" t="s">
        <v>377</v>
      </c>
      <c r="H41" s="44">
        <f t="shared" si="5"/>
        <v>0.13347999999999999</v>
      </c>
      <c r="I41" s="28" t="s">
        <v>378</v>
      </c>
      <c r="J41" s="51" t="s">
        <v>379</v>
      </c>
      <c r="K41" s="30" t="s">
        <v>299</v>
      </c>
      <c r="L41" s="31" t="s">
        <v>300</v>
      </c>
      <c r="M41" s="32"/>
      <c r="N41" s="33"/>
    </row>
    <row r="42" spans="1:14" s="3" customFormat="1" ht="120.95" customHeight="1">
      <c r="A42" s="21" t="s">
        <v>383</v>
      </c>
      <c r="B42" s="34" t="s">
        <v>384</v>
      </c>
      <c r="C42" s="38" t="s">
        <v>385</v>
      </c>
      <c r="D42" s="24">
        <v>1</v>
      </c>
      <c r="E42" s="25">
        <v>260</v>
      </c>
      <c r="F42" s="25">
        <v>270</v>
      </c>
      <c r="G42" s="26" t="s">
        <v>386</v>
      </c>
      <c r="H42" s="27">
        <f t="shared" ref="H42:H45" si="6">0.9*0.39*0.42</f>
        <v>0.14742</v>
      </c>
      <c r="I42" s="28" t="s">
        <v>387</v>
      </c>
      <c r="J42" s="29" t="s">
        <v>388</v>
      </c>
      <c r="K42" s="30" t="s">
        <v>299</v>
      </c>
      <c r="L42" s="31" t="s">
        <v>389</v>
      </c>
      <c r="M42" s="32"/>
      <c r="N42" s="33"/>
    </row>
    <row r="43" spans="1:14" s="3" customFormat="1" ht="120.95" customHeight="1">
      <c r="A43" s="21" t="s">
        <v>383</v>
      </c>
      <c r="B43" s="34" t="s">
        <v>384</v>
      </c>
      <c r="C43" s="23" t="s">
        <v>390</v>
      </c>
      <c r="D43" s="24">
        <v>1</v>
      </c>
      <c r="E43" s="25">
        <v>260</v>
      </c>
      <c r="F43" s="25">
        <v>270</v>
      </c>
      <c r="G43" s="26" t="s">
        <v>386</v>
      </c>
      <c r="H43" s="27">
        <f t="shared" si="6"/>
        <v>0.14742</v>
      </c>
      <c r="I43" s="28" t="s">
        <v>387</v>
      </c>
      <c r="J43" s="29" t="s">
        <v>388</v>
      </c>
      <c r="K43" s="30" t="s">
        <v>299</v>
      </c>
      <c r="L43" s="31" t="s">
        <v>389</v>
      </c>
      <c r="M43" s="32"/>
      <c r="N43" s="33"/>
    </row>
    <row r="44" spans="1:14" s="3" customFormat="1" ht="120.95" customHeight="1">
      <c r="A44" s="21" t="s">
        <v>383</v>
      </c>
      <c r="B44" s="34" t="s">
        <v>384</v>
      </c>
      <c r="C44" s="23" t="s">
        <v>390</v>
      </c>
      <c r="D44" s="24">
        <v>1</v>
      </c>
      <c r="E44" s="25">
        <v>260</v>
      </c>
      <c r="F44" s="25">
        <v>270</v>
      </c>
      <c r="G44" s="26" t="s">
        <v>386</v>
      </c>
      <c r="H44" s="27">
        <f t="shared" si="6"/>
        <v>0.14742</v>
      </c>
      <c r="I44" s="28" t="s">
        <v>387</v>
      </c>
      <c r="J44" s="29" t="s">
        <v>388</v>
      </c>
      <c r="K44" s="30" t="s">
        <v>299</v>
      </c>
      <c r="L44" s="31" t="s">
        <v>389</v>
      </c>
      <c r="M44" s="32"/>
      <c r="N44" s="33"/>
    </row>
    <row r="45" spans="1:14" s="3" customFormat="1" ht="120.95" customHeight="1">
      <c r="A45" s="21" t="s">
        <v>383</v>
      </c>
      <c r="B45" s="34" t="s">
        <v>384</v>
      </c>
      <c r="C45" s="23" t="s">
        <v>390</v>
      </c>
      <c r="D45" s="24">
        <v>1</v>
      </c>
      <c r="E45" s="25">
        <v>260</v>
      </c>
      <c r="F45" s="25">
        <v>270</v>
      </c>
      <c r="G45" s="26" t="s">
        <v>386</v>
      </c>
      <c r="H45" s="27">
        <f t="shared" si="6"/>
        <v>0.14742</v>
      </c>
      <c r="I45" s="28" t="s">
        <v>387</v>
      </c>
      <c r="J45" s="29" t="s">
        <v>388</v>
      </c>
      <c r="K45" s="30" t="s">
        <v>299</v>
      </c>
      <c r="L45" s="31" t="s">
        <v>389</v>
      </c>
      <c r="M45" s="32"/>
      <c r="N45" s="33"/>
    </row>
    <row r="46" spans="1:14" s="3" customFormat="1" ht="119.1" customHeight="1">
      <c r="A46" s="52" t="s">
        <v>391</v>
      </c>
      <c r="B46" s="53" t="s">
        <v>392</v>
      </c>
      <c r="C46" s="47" t="s">
        <v>393</v>
      </c>
      <c r="D46" s="54">
        <v>1</v>
      </c>
      <c r="E46" s="55">
        <v>125</v>
      </c>
      <c r="F46" s="56">
        <v>131</v>
      </c>
      <c r="G46" s="57" t="s">
        <v>394</v>
      </c>
      <c r="H46" s="58">
        <f t="shared" ref="H46:H49" si="7">0.73*0.36*0.39</f>
        <v>0.102492</v>
      </c>
      <c r="I46" s="59" t="s">
        <v>395</v>
      </c>
      <c r="J46" s="60" t="s">
        <v>396</v>
      </c>
      <c r="K46" s="61" t="s">
        <v>299</v>
      </c>
      <c r="L46" s="62" t="s">
        <v>300</v>
      </c>
      <c r="M46" s="63"/>
      <c r="N46" s="64"/>
    </row>
    <row r="47" spans="1:14" s="3" customFormat="1" ht="119.1" customHeight="1">
      <c r="A47" s="52" t="s">
        <v>391</v>
      </c>
      <c r="B47" s="53" t="s">
        <v>392</v>
      </c>
      <c r="C47" s="47" t="s">
        <v>393</v>
      </c>
      <c r="D47" s="54">
        <v>1</v>
      </c>
      <c r="E47" s="55">
        <v>125</v>
      </c>
      <c r="F47" s="56">
        <v>131</v>
      </c>
      <c r="G47" s="57" t="s">
        <v>394</v>
      </c>
      <c r="H47" s="58">
        <f t="shared" si="7"/>
        <v>0.102492</v>
      </c>
      <c r="I47" s="59" t="s">
        <v>395</v>
      </c>
      <c r="J47" s="60" t="s">
        <v>396</v>
      </c>
      <c r="K47" s="61" t="s">
        <v>299</v>
      </c>
      <c r="L47" s="62" t="s">
        <v>300</v>
      </c>
      <c r="M47" s="63"/>
      <c r="N47" s="64"/>
    </row>
    <row r="48" spans="1:14" s="3" customFormat="1" ht="119.1" customHeight="1">
      <c r="A48" s="52" t="s">
        <v>391</v>
      </c>
      <c r="B48" s="53" t="s">
        <v>397</v>
      </c>
      <c r="C48" s="47" t="s">
        <v>393</v>
      </c>
      <c r="D48" s="54">
        <v>1</v>
      </c>
      <c r="E48" s="55">
        <v>147</v>
      </c>
      <c r="F48" s="56">
        <v>153</v>
      </c>
      <c r="G48" s="57" t="s">
        <v>394</v>
      </c>
      <c r="H48" s="58">
        <f t="shared" si="7"/>
        <v>0.102492</v>
      </c>
      <c r="I48" s="59" t="s">
        <v>398</v>
      </c>
      <c r="J48" s="60" t="s">
        <v>396</v>
      </c>
      <c r="K48" s="61" t="s">
        <v>299</v>
      </c>
      <c r="L48" s="62" t="s">
        <v>300</v>
      </c>
      <c r="M48" s="63"/>
      <c r="N48" s="64"/>
    </row>
    <row r="49" spans="1:28" s="3" customFormat="1" ht="129" customHeight="1">
      <c r="A49" s="52" t="s">
        <v>399</v>
      </c>
      <c r="B49" s="38" t="s">
        <v>400</v>
      </c>
      <c r="C49" s="38" t="s">
        <v>401</v>
      </c>
      <c r="D49" s="54">
        <v>1</v>
      </c>
      <c r="E49" s="55">
        <v>175</v>
      </c>
      <c r="F49" s="56">
        <v>182</v>
      </c>
      <c r="G49" s="28" t="s">
        <v>402</v>
      </c>
      <c r="H49" s="58">
        <f t="shared" ref="H49:H51" si="8">0.65*0.34*0.53</f>
        <v>0.11713</v>
      </c>
      <c r="I49" s="59" t="s">
        <v>403</v>
      </c>
      <c r="J49" s="65" t="s">
        <v>404</v>
      </c>
      <c r="K49" s="61" t="s">
        <v>299</v>
      </c>
      <c r="L49" s="62" t="s">
        <v>300</v>
      </c>
      <c r="M49" s="66" t="s">
        <v>405</v>
      </c>
      <c r="N49" s="64"/>
    </row>
    <row r="50" spans="1:28" s="3" customFormat="1" ht="129" customHeight="1">
      <c r="A50" s="52" t="s">
        <v>399</v>
      </c>
      <c r="B50" s="38" t="s">
        <v>406</v>
      </c>
      <c r="C50" s="38" t="s">
        <v>401</v>
      </c>
      <c r="D50" s="54">
        <v>1</v>
      </c>
      <c r="E50" s="55">
        <v>185</v>
      </c>
      <c r="F50" s="56">
        <v>192</v>
      </c>
      <c r="G50" s="28" t="s">
        <v>402</v>
      </c>
      <c r="H50" s="58">
        <f t="shared" si="8"/>
        <v>0.11713</v>
      </c>
      <c r="I50" s="59" t="s">
        <v>403</v>
      </c>
      <c r="J50" s="65" t="s">
        <v>407</v>
      </c>
      <c r="K50" s="61" t="s">
        <v>299</v>
      </c>
      <c r="L50" s="62" t="s">
        <v>300</v>
      </c>
      <c r="M50" s="66" t="s">
        <v>405</v>
      </c>
      <c r="N50" s="64"/>
    </row>
    <row r="51" spans="1:28" s="3" customFormat="1" ht="105.95" customHeight="1">
      <c r="A51" s="52" t="s">
        <v>399</v>
      </c>
      <c r="B51" s="38" t="s">
        <v>408</v>
      </c>
      <c r="C51" s="38" t="s">
        <v>401</v>
      </c>
      <c r="D51" s="54">
        <v>1</v>
      </c>
      <c r="E51" s="55">
        <v>196</v>
      </c>
      <c r="F51" s="56">
        <v>203</v>
      </c>
      <c r="G51" s="28" t="s">
        <v>402</v>
      </c>
      <c r="H51" s="58">
        <f t="shared" si="8"/>
        <v>0.11713</v>
      </c>
      <c r="I51" s="59" t="s">
        <v>403</v>
      </c>
      <c r="J51" s="65" t="s">
        <v>404</v>
      </c>
      <c r="K51" s="61" t="s">
        <v>299</v>
      </c>
      <c r="L51" s="62" t="s">
        <v>300</v>
      </c>
      <c r="M51" s="66" t="s">
        <v>405</v>
      </c>
      <c r="N51" s="64"/>
    </row>
    <row r="52" spans="1:28" s="3" customFormat="1" ht="120" customHeight="1">
      <c r="A52" s="67" t="s">
        <v>409</v>
      </c>
      <c r="B52" s="38" t="s">
        <v>410</v>
      </c>
      <c r="C52" s="68" t="s">
        <v>411</v>
      </c>
      <c r="D52" s="69">
        <v>1</v>
      </c>
      <c r="E52" s="70">
        <v>185</v>
      </c>
      <c r="F52" s="71">
        <v>195</v>
      </c>
      <c r="G52" s="72" t="s">
        <v>412</v>
      </c>
      <c r="H52" s="73">
        <f t="shared" ref="H52:H59" si="9">0.85*0.47*0.39</f>
        <v>0.155805</v>
      </c>
      <c r="I52" s="74" t="s">
        <v>413</v>
      </c>
      <c r="J52" s="75" t="s">
        <v>414</v>
      </c>
      <c r="K52" s="76" t="s">
        <v>415</v>
      </c>
      <c r="L52" s="77" t="s">
        <v>300</v>
      </c>
      <c r="M52" s="78"/>
      <c r="N52" s="79"/>
      <c r="O52" s="80"/>
      <c r="P52" s="80"/>
      <c r="Q52" s="80"/>
      <c r="R52" s="80"/>
      <c r="S52" s="80"/>
      <c r="T52" s="80"/>
      <c r="U52" s="80"/>
      <c r="V52" s="80"/>
      <c r="W52" s="80"/>
      <c r="X52" s="80"/>
      <c r="Y52" s="80"/>
      <c r="Z52" s="80"/>
      <c r="AA52" s="80"/>
      <c r="AB52" s="80"/>
    </row>
    <row r="53" spans="1:28" s="3" customFormat="1" ht="120" customHeight="1">
      <c r="A53" s="67" t="s">
        <v>409</v>
      </c>
      <c r="B53" s="38" t="s">
        <v>416</v>
      </c>
      <c r="C53" s="68" t="s">
        <v>411</v>
      </c>
      <c r="D53" s="69">
        <v>1</v>
      </c>
      <c r="E53" s="70">
        <v>198</v>
      </c>
      <c r="F53" s="71">
        <v>208</v>
      </c>
      <c r="G53" s="72" t="s">
        <v>412</v>
      </c>
      <c r="H53" s="73">
        <f t="shared" si="9"/>
        <v>0.155805</v>
      </c>
      <c r="I53" s="74" t="s">
        <v>413</v>
      </c>
      <c r="J53" s="75" t="s">
        <v>414</v>
      </c>
      <c r="K53" s="76" t="s">
        <v>415</v>
      </c>
      <c r="L53" s="77" t="s">
        <v>300</v>
      </c>
      <c r="M53" s="78"/>
      <c r="N53" s="79"/>
      <c r="O53" s="80"/>
      <c r="P53" s="80"/>
      <c r="Q53" s="80"/>
      <c r="R53" s="80"/>
      <c r="S53" s="80"/>
      <c r="T53" s="80"/>
      <c r="U53" s="80"/>
      <c r="V53" s="80"/>
      <c r="W53" s="80"/>
      <c r="X53" s="80"/>
      <c r="Y53" s="80"/>
      <c r="Z53" s="80"/>
      <c r="AA53" s="80"/>
      <c r="AB53" s="80"/>
    </row>
    <row r="54" spans="1:28" s="3" customFormat="1" ht="120" customHeight="1">
      <c r="A54" s="67" t="s">
        <v>409</v>
      </c>
      <c r="B54" s="38" t="s">
        <v>417</v>
      </c>
      <c r="C54" s="68" t="s">
        <v>411</v>
      </c>
      <c r="D54" s="69">
        <v>1</v>
      </c>
      <c r="E54" s="70">
        <v>230</v>
      </c>
      <c r="F54" s="71">
        <v>240</v>
      </c>
      <c r="G54" s="72" t="s">
        <v>412</v>
      </c>
      <c r="H54" s="73">
        <f t="shared" si="9"/>
        <v>0.155805</v>
      </c>
      <c r="I54" s="74" t="s">
        <v>413</v>
      </c>
      <c r="J54" s="75" t="s">
        <v>414</v>
      </c>
      <c r="K54" s="76" t="s">
        <v>415</v>
      </c>
      <c r="L54" s="77" t="s">
        <v>300</v>
      </c>
      <c r="M54" s="78"/>
      <c r="N54" s="79"/>
      <c r="O54" s="80"/>
      <c r="P54" s="80"/>
      <c r="Q54" s="80"/>
      <c r="R54" s="80"/>
      <c r="S54" s="80"/>
      <c r="T54" s="80"/>
      <c r="U54" s="80"/>
      <c r="V54" s="80"/>
      <c r="W54" s="80"/>
      <c r="X54" s="80"/>
      <c r="Y54" s="80"/>
      <c r="Z54" s="80"/>
      <c r="AA54" s="80"/>
      <c r="AB54" s="80"/>
    </row>
    <row r="55" spans="1:28" s="3" customFormat="1" ht="128.1" customHeight="1">
      <c r="A55" s="67" t="s">
        <v>409</v>
      </c>
      <c r="B55" s="38" t="s">
        <v>418</v>
      </c>
      <c r="C55" s="81" t="s">
        <v>419</v>
      </c>
      <c r="D55" s="69">
        <v>1</v>
      </c>
      <c r="E55" s="70">
        <v>240</v>
      </c>
      <c r="F55" s="71">
        <v>250</v>
      </c>
      <c r="G55" s="72" t="s">
        <v>412</v>
      </c>
      <c r="H55" s="73">
        <f t="shared" si="9"/>
        <v>0.155805</v>
      </c>
      <c r="I55" s="74" t="s">
        <v>413</v>
      </c>
      <c r="J55" s="75" t="s">
        <v>414</v>
      </c>
      <c r="K55" s="76" t="s">
        <v>415</v>
      </c>
      <c r="L55" s="77" t="s">
        <v>300</v>
      </c>
      <c r="M55" s="78"/>
      <c r="N55" s="79"/>
      <c r="O55" s="80"/>
      <c r="P55" s="80"/>
      <c r="Q55" s="80"/>
      <c r="R55" s="80"/>
      <c r="S55" s="80"/>
      <c r="T55" s="80"/>
      <c r="U55" s="80"/>
      <c r="V55" s="80"/>
      <c r="W55" s="80"/>
      <c r="X55" s="80"/>
      <c r="Y55" s="80"/>
      <c r="Z55" s="80"/>
      <c r="AA55" s="80"/>
      <c r="AB55" s="80"/>
    </row>
    <row r="56" spans="1:28" s="3" customFormat="1" ht="128.1" customHeight="1">
      <c r="A56" s="67" t="s">
        <v>409</v>
      </c>
      <c r="B56" s="38" t="s">
        <v>418</v>
      </c>
      <c r="C56" s="81" t="s">
        <v>419</v>
      </c>
      <c r="D56" s="69">
        <v>1</v>
      </c>
      <c r="E56" s="70">
        <v>240</v>
      </c>
      <c r="F56" s="71">
        <v>250</v>
      </c>
      <c r="G56" s="72" t="s">
        <v>412</v>
      </c>
      <c r="H56" s="73">
        <f t="shared" si="9"/>
        <v>0.155805</v>
      </c>
      <c r="I56" s="74" t="s">
        <v>413</v>
      </c>
      <c r="J56" s="75" t="s">
        <v>414</v>
      </c>
      <c r="K56" s="76" t="s">
        <v>415</v>
      </c>
      <c r="L56" s="77" t="s">
        <v>300</v>
      </c>
      <c r="M56" s="78"/>
      <c r="N56" s="79"/>
      <c r="O56" s="80"/>
      <c r="P56" s="80"/>
      <c r="Q56" s="80"/>
      <c r="R56" s="80"/>
      <c r="S56" s="80"/>
      <c r="T56" s="80"/>
      <c r="U56" s="80"/>
      <c r="V56" s="80"/>
      <c r="W56" s="80"/>
      <c r="X56" s="80"/>
      <c r="Y56" s="80"/>
      <c r="Z56" s="80"/>
      <c r="AA56" s="80"/>
      <c r="AB56" s="80"/>
    </row>
    <row r="57" spans="1:28" s="3" customFormat="1" ht="128.1" customHeight="1">
      <c r="A57" s="67" t="s">
        <v>409</v>
      </c>
      <c r="B57" s="38" t="s">
        <v>418</v>
      </c>
      <c r="C57" s="81" t="s">
        <v>419</v>
      </c>
      <c r="D57" s="69">
        <v>1</v>
      </c>
      <c r="E57" s="70">
        <v>240</v>
      </c>
      <c r="F57" s="71">
        <v>250</v>
      </c>
      <c r="G57" s="72" t="s">
        <v>412</v>
      </c>
      <c r="H57" s="73">
        <f t="shared" si="9"/>
        <v>0.155805</v>
      </c>
      <c r="I57" s="74" t="s">
        <v>413</v>
      </c>
      <c r="J57" s="75" t="s">
        <v>414</v>
      </c>
      <c r="K57" s="76" t="s">
        <v>415</v>
      </c>
      <c r="L57" s="77" t="s">
        <v>300</v>
      </c>
      <c r="M57" s="78"/>
      <c r="N57" s="79"/>
      <c r="O57" s="80"/>
      <c r="P57" s="80"/>
      <c r="Q57" s="80"/>
      <c r="R57" s="80"/>
      <c r="S57" s="80"/>
      <c r="T57" s="80"/>
      <c r="U57" s="80"/>
      <c r="V57" s="80"/>
      <c r="W57" s="80"/>
      <c r="X57" s="80"/>
      <c r="Y57" s="80"/>
      <c r="Z57" s="80"/>
      <c r="AA57" s="80"/>
      <c r="AB57" s="80"/>
    </row>
    <row r="58" spans="1:28" s="3" customFormat="1" ht="128.1" customHeight="1">
      <c r="A58" s="67" t="s">
        <v>409</v>
      </c>
      <c r="B58" s="38" t="s">
        <v>420</v>
      </c>
      <c r="C58" s="81" t="s">
        <v>419</v>
      </c>
      <c r="D58" s="69">
        <v>1</v>
      </c>
      <c r="E58" s="70">
        <v>275</v>
      </c>
      <c r="F58" s="71">
        <v>285</v>
      </c>
      <c r="G58" s="72" t="s">
        <v>412</v>
      </c>
      <c r="H58" s="73">
        <f t="shared" si="9"/>
        <v>0.155805</v>
      </c>
      <c r="I58" s="74" t="s">
        <v>413</v>
      </c>
      <c r="J58" s="75" t="s">
        <v>414</v>
      </c>
      <c r="K58" s="76" t="s">
        <v>415</v>
      </c>
      <c r="L58" s="77" t="s">
        <v>300</v>
      </c>
      <c r="M58" s="78"/>
      <c r="N58" s="79"/>
      <c r="O58" s="80"/>
      <c r="P58" s="80"/>
      <c r="Q58" s="80"/>
      <c r="R58" s="80"/>
      <c r="S58" s="80"/>
      <c r="T58" s="80"/>
      <c r="U58" s="80"/>
      <c r="V58" s="80"/>
      <c r="W58" s="80"/>
      <c r="X58" s="80"/>
      <c r="Y58" s="80"/>
      <c r="Z58" s="80"/>
      <c r="AA58" s="80"/>
      <c r="AB58" s="80"/>
    </row>
    <row r="59" spans="1:28" s="3" customFormat="1" ht="126" customHeight="1">
      <c r="A59" s="67" t="s">
        <v>409</v>
      </c>
      <c r="B59" s="38" t="s">
        <v>420</v>
      </c>
      <c r="C59" s="81" t="s">
        <v>419</v>
      </c>
      <c r="D59" s="69">
        <v>1</v>
      </c>
      <c r="E59" s="70">
        <v>275</v>
      </c>
      <c r="F59" s="71">
        <v>285</v>
      </c>
      <c r="G59" s="72" t="s">
        <v>412</v>
      </c>
      <c r="H59" s="73">
        <f t="shared" si="9"/>
        <v>0.155805</v>
      </c>
      <c r="I59" s="74" t="s">
        <v>413</v>
      </c>
      <c r="J59" s="75" t="s">
        <v>414</v>
      </c>
      <c r="K59" s="76" t="s">
        <v>415</v>
      </c>
      <c r="L59" s="77" t="s">
        <v>300</v>
      </c>
      <c r="M59" s="78"/>
      <c r="N59" s="79"/>
      <c r="O59" s="80"/>
      <c r="P59" s="80"/>
      <c r="Q59" s="80"/>
      <c r="R59" s="80"/>
      <c r="S59" s="80"/>
      <c r="T59" s="80"/>
      <c r="U59" s="80"/>
      <c r="V59" s="80"/>
      <c r="W59" s="80"/>
      <c r="X59" s="80"/>
      <c r="Y59" s="80"/>
      <c r="Z59" s="80"/>
      <c r="AA59" s="80"/>
      <c r="AB59" s="80"/>
    </row>
    <row r="60" spans="1:28" s="3" customFormat="1" ht="120" customHeight="1">
      <c r="A60" s="67" t="s">
        <v>409</v>
      </c>
      <c r="B60" s="38" t="s">
        <v>421</v>
      </c>
      <c r="C60" s="68" t="s">
        <v>422</v>
      </c>
      <c r="D60" s="69">
        <v>1</v>
      </c>
      <c r="E60" s="70">
        <v>163</v>
      </c>
      <c r="F60" s="71">
        <v>173</v>
      </c>
      <c r="G60" s="72" t="s">
        <v>423</v>
      </c>
      <c r="H60" s="73">
        <f t="shared" ref="H60:H66" si="10">0.76*0.47*0.39</f>
        <v>0.13930799999999999</v>
      </c>
      <c r="I60" s="74" t="s">
        <v>424</v>
      </c>
      <c r="J60" s="82" t="s">
        <v>425</v>
      </c>
      <c r="K60" s="76" t="s">
        <v>415</v>
      </c>
      <c r="L60" s="77" t="s">
        <v>300</v>
      </c>
      <c r="M60" s="78"/>
      <c r="N60" s="79"/>
      <c r="O60" s="80"/>
      <c r="P60" s="80"/>
      <c r="Q60" s="80"/>
      <c r="R60" s="80"/>
      <c r="S60" s="80"/>
      <c r="T60" s="80"/>
      <c r="U60" s="80"/>
      <c r="V60" s="80"/>
      <c r="W60" s="80"/>
      <c r="X60" s="80"/>
      <c r="Y60" s="80"/>
      <c r="Z60" s="80"/>
      <c r="AA60" s="80"/>
      <c r="AB60" s="80"/>
    </row>
    <row r="61" spans="1:28" s="3" customFormat="1" ht="120" customHeight="1">
      <c r="A61" s="67" t="s">
        <v>409</v>
      </c>
      <c r="B61" s="38" t="s">
        <v>426</v>
      </c>
      <c r="C61" s="68" t="s">
        <v>422</v>
      </c>
      <c r="D61" s="69">
        <v>1</v>
      </c>
      <c r="E61" s="70">
        <v>185</v>
      </c>
      <c r="F61" s="71">
        <v>195</v>
      </c>
      <c r="G61" s="72" t="s">
        <v>423</v>
      </c>
      <c r="H61" s="73">
        <f t="shared" si="10"/>
        <v>0.13930799999999999</v>
      </c>
      <c r="I61" s="74" t="s">
        <v>424</v>
      </c>
      <c r="J61" s="82" t="s">
        <v>425</v>
      </c>
      <c r="K61" s="76" t="s">
        <v>415</v>
      </c>
      <c r="L61" s="77" t="s">
        <v>300</v>
      </c>
      <c r="M61" s="78"/>
      <c r="N61" s="79"/>
      <c r="O61" s="80"/>
      <c r="P61" s="80"/>
      <c r="Q61" s="80"/>
      <c r="R61" s="80"/>
      <c r="S61" s="80"/>
      <c r="T61" s="80"/>
      <c r="U61" s="80"/>
      <c r="V61" s="80"/>
      <c r="W61" s="80"/>
      <c r="X61" s="80"/>
      <c r="Y61" s="80"/>
      <c r="Z61" s="80"/>
      <c r="AA61" s="80"/>
      <c r="AB61" s="80"/>
    </row>
    <row r="62" spans="1:28" s="3" customFormat="1" ht="120" customHeight="1">
      <c r="A62" s="67" t="s">
        <v>409</v>
      </c>
      <c r="B62" s="38" t="s">
        <v>427</v>
      </c>
      <c r="C62" s="68" t="s">
        <v>422</v>
      </c>
      <c r="D62" s="69">
        <v>1</v>
      </c>
      <c r="E62" s="70">
        <v>208</v>
      </c>
      <c r="F62" s="71">
        <v>218</v>
      </c>
      <c r="G62" s="72" t="s">
        <v>423</v>
      </c>
      <c r="H62" s="73">
        <f t="shared" si="10"/>
        <v>0.13930799999999999</v>
      </c>
      <c r="I62" s="74" t="s">
        <v>424</v>
      </c>
      <c r="J62" s="82" t="s">
        <v>425</v>
      </c>
      <c r="K62" s="76" t="s">
        <v>415</v>
      </c>
      <c r="L62" s="77" t="s">
        <v>300</v>
      </c>
      <c r="M62" s="78"/>
      <c r="N62" s="79"/>
      <c r="O62" s="80"/>
      <c r="P62" s="80"/>
      <c r="Q62" s="80"/>
      <c r="R62" s="80"/>
      <c r="S62" s="80"/>
      <c r="T62" s="80"/>
      <c r="U62" s="80"/>
      <c r="V62" s="80"/>
      <c r="W62" s="80"/>
      <c r="X62" s="80"/>
      <c r="Y62" s="80"/>
      <c r="Z62" s="80"/>
      <c r="AA62" s="80"/>
      <c r="AB62" s="80"/>
    </row>
    <row r="63" spans="1:28" s="3" customFormat="1" ht="120" customHeight="1">
      <c r="A63" s="67" t="s">
        <v>409</v>
      </c>
      <c r="B63" s="38" t="s">
        <v>421</v>
      </c>
      <c r="C63" s="83" t="s">
        <v>428</v>
      </c>
      <c r="D63" s="69">
        <v>1</v>
      </c>
      <c r="E63" s="70">
        <v>210</v>
      </c>
      <c r="F63" s="71">
        <v>220</v>
      </c>
      <c r="G63" s="72" t="s">
        <v>423</v>
      </c>
      <c r="H63" s="73">
        <f t="shared" si="10"/>
        <v>0.13930799999999999</v>
      </c>
      <c r="I63" s="74" t="s">
        <v>424</v>
      </c>
      <c r="J63" s="82" t="s">
        <v>425</v>
      </c>
      <c r="K63" s="76" t="s">
        <v>415</v>
      </c>
      <c r="L63" s="77" t="s">
        <v>300</v>
      </c>
      <c r="M63" s="78"/>
      <c r="N63" s="79"/>
      <c r="O63" s="80"/>
      <c r="P63" s="80"/>
      <c r="Q63" s="80"/>
      <c r="R63" s="80"/>
      <c r="S63" s="80"/>
      <c r="T63" s="80"/>
      <c r="U63" s="80"/>
      <c r="V63" s="80"/>
      <c r="W63" s="80"/>
      <c r="X63" s="80"/>
      <c r="Y63" s="80"/>
      <c r="Z63" s="80"/>
      <c r="AA63" s="80"/>
      <c r="AB63" s="80"/>
    </row>
    <row r="64" spans="1:28" s="3" customFormat="1" ht="120" customHeight="1">
      <c r="A64" s="67" t="s">
        <v>409</v>
      </c>
      <c r="B64" s="38" t="s">
        <v>426</v>
      </c>
      <c r="C64" s="83" t="s">
        <v>428</v>
      </c>
      <c r="D64" s="69">
        <v>1</v>
      </c>
      <c r="E64" s="70">
        <v>232</v>
      </c>
      <c r="F64" s="71">
        <v>242</v>
      </c>
      <c r="G64" s="72" t="s">
        <v>423</v>
      </c>
      <c r="H64" s="73">
        <f t="shared" si="10"/>
        <v>0.13930799999999999</v>
      </c>
      <c r="I64" s="74" t="s">
        <v>424</v>
      </c>
      <c r="J64" s="82" t="s">
        <v>425</v>
      </c>
      <c r="K64" s="76" t="s">
        <v>415</v>
      </c>
      <c r="L64" s="77" t="s">
        <v>300</v>
      </c>
      <c r="M64" s="78"/>
      <c r="N64" s="79"/>
      <c r="O64" s="80"/>
      <c r="P64" s="80"/>
      <c r="Q64" s="80"/>
      <c r="R64" s="80"/>
      <c r="S64" s="80"/>
      <c r="T64" s="80"/>
      <c r="U64" s="80"/>
      <c r="V64" s="80"/>
      <c r="W64" s="80"/>
      <c r="X64" s="80"/>
      <c r="Y64" s="80"/>
      <c r="Z64" s="80"/>
      <c r="AA64" s="80"/>
      <c r="AB64" s="80"/>
    </row>
    <row r="65" spans="1:28" s="3" customFormat="1" ht="120" customHeight="1">
      <c r="A65" s="67" t="s">
        <v>409</v>
      </c>
      <c r="B65" s="38" t="s">
        <v>426</v>
      </c>
      <c r="C65" s="83" t="s">
        <v>428</v>
      </c>
      <c r="D65" s="69">
        <v>1</v>
      </c>
      <c r="E65" s="70">
        <v>232</v>
      </c>
      <c r="F65" s="71">
        <v>242</v>
      </c>
      <c r="G65" s="72" t="s">
        <v>423</v>
      </c>
      <c r="H65" s="73">
        <f t="shared" si="10"/>
        <v>0.13930799999999999</v>
      </c>
      <c r="I65" s="74" t="s">
        <v>424</v>
      </c>
      <c r="J65" s="82" t="s">
        <v>425</v>
      </c>
      <c r="K65" s="76" t="s">
        <v>415</v>
      </c>
      <c r="L65" s="77" t="s">
        <v>300</v>
      </c>
      <c r="M65" s="78"/>
      <c r="N65" s="79"/>
      <c r="O65" s="80"/>
      <c r="P65" s="80"/>
      <c r="Q65" s="80"/>
      <c r="R65" s="80"/>
      <c r="S65" s="80"/>
      <c r="T65" s="80"/>
      <c r="U65" s="80"/>
      <c r="V65" s="80"/>
      <c r="W65" s="80"/>
      <c r="X65" s="80"/>
      <c r="Y65" s="80"/>
      <c r="Z65" s="80"/>
      <c r="AA65" s="80"/>
      <c r="AB65" s="80"/>
    </row>
    <row r="66" spans="1:28" s="3" customFormat="1" ht="120" customHeight="1">
      <c r="A66" s="67" t="s">
        <v>409</v>
      </c>
      <c r="B66" s="38" t="s">
        <v>427</v>
      </c>
      <c r="C66" s="83" t="s">
        <v>428</v>
      </c>
      <c r="D66" s="69">
        <v>1</v>
      </c>
      <c r="E66" s="70">
        <v>255</v>
      </c>
      <c r="F66" s="71">
        <v>265</v>
      </c>
      <c r="G66" s="72" t="s">
        <v>423</v>
      </c>
      <c r="H66" s="73">
        <f t="shared" si="10"/>
        <v>0.13930799999999999</v>
      </c>
      <c r="I66" s="74" t="s">
        <v>424</v>
      </c>
      <c r="J66" s="82" t="s">
        <v>425</v>
      </c>
      <c r="K66" s="76" t="s">
        <v>415</v>
      </c>
      <c r="L66" s="77" t="s">
        <v>300</v>
      </c>
      <c r="M66" s="78"/>
      <c r="N66" s="79"/>
      <c r="O66" s="80"/>
      <c r="P66" s="80"/>
      <c r="Q66" s="80"/>
      <c r="R66" s="80"/>
      <c r="S66" s="80"/>
      <c r="T66" s="80"/>
      <c r="U66" s="80"/>
      <c r="V66" s="80"/>
      <c r="W66" s="80"/>
      <c r="X66" s="80"/>
      <c r="Y66" s="80"/>
      <c r="Z66" s="80"/>
      <c r="AA66" s="80"/>
      <c r="AB66" s="80"/>
    </row>
    <row r="67" spans="1:28" s="3" customFormat="1" ht="120" customHeight="1">
      <c r="A67" s="67" t="s">
        <v>429</v>
      </c>
      <c r="B67" s="38" t="s">
        <v>430</v>
      </c>
      <c r="C67" s="68" t="s">
        <v>431</v>
      </c>
      <c r="D67" s="69">
        <v>1</v>
      </c>
      <c r="E67" s="70">
        <v>86</v>
      </c>
      <c r="F67" s="71">
        <v>90</v>
      </c>
      <c r="G67" s="72" t="s">
        <v>432</v>
      </c>
      <c r="H67" s="73">
        <f t="shared" ref="H67:H70" si="11">0.42*0.27*0.51</f>
        <v>5.7834000000000003E-2</v>
      </c>
      <c r="I67" s="74" t="s">
        <v>433</v>
      </c>
      <c r="J67" s="82" t="s">
        <v>434</v>
      </c>
      <c r="K67" s="76" t="s">
        <v>415</v>
      </c>
      <c r="L67" s="77" t="s">
        <v>300</v>
      </c>
      <c r="M67" s="78"/>
      <c r="N67" s="79"/>
      <c r="O67" s="80"/>
      <c r="P67" s="80"/>
      <c r="Q67" s="80"/>
      <c r="R67" s="80"/>
      <c r="S67" s="80"/>
      <c r="T67" s="80"/>
      <c r="U67" s="80"/>
      <c r="V67" s="80"/>
      <c r="W67" s="80"/>
      <c r="X67" s="80"/>
      <c r="Y67" s="80"/>
      <c r="Z67" s="80"/>
      <c r="AA67" s="80"/>
      <c r="AB67" s="80"/>
    </row>
    <row r="68" spans="1:28" s="3" customFormat="1" ht="120" customHeight="1">
      <c r="A68" s="67" t="s">
        <v>429</v>
      </c>
      <c r="B68" s="38" t="s">
        <v>430</v>
      </c>
      <c r="C68" s="68" t="s">
        <v>431</v>
      </c>
      <c r="D68" s="69">
        <v>1</v>
      </c>
      <c r="E68" s="70">
        <v>86</v>
      </c>
      <c r="F68" s="71">
        <v>90</v>
      </c>
      <c r="G68" s="72" t="s">
        <v>432</v>
      </c>
      <c r="H68" s="73">
        <f t="shared" si="11"/>
        <v>5.7834000000000003E-2</v>
      </c>
      <c r="I68" s="74" t="s">
        <v>433</v>
      </c>
      <c r="J68" s="82" t="s">
        <v>434</v>
      </c>
      <c r="K68" s="76" t="s">
        <v>415</v>
      </c>
      <c r="L68" s="77" t="s">
        <v>300</v>
      </c>
      <c r="M68" s="78"/>
      <c r="N68" s="79"/>
      <c r="O68" s="80"/>
      <c r="P68" s="80"/>
      <c r="Q68" s="80"/>
      <c r="R68" s="80"/>
      <c r="S68" s="80"/>
      <c r="T68" s="80"/>
      <c r="U68" s="80"/>
      <c r="V68" s="80"/>
      <c r="W68" s="80"/>
      <c r="X68" s="80"/>
      <c r="Y68" s="80"/>
      <c r="Z68" s="80"/>
      <c r="AA68" s="80"/>
      <c r="AB68" s="80"/>
    </row>
    <row r="69" spans="1:28" s="3" customFormat="1" ht="120" customHeight="1">
      <c r="A69" s="67" t="s">
        <v>429</v>
      </c>
      <c r="B69" s="38" t="s">
        <v>435</v>
      </c>
      <c r="C69" s="68" t="s">
        <v>431</v>
      </c>
      <c r="D69" s="69">
        <v>1</v>
      </c>
      <c r="E69" s="70">
        <v>108</v>
      </c>
      <c r="F69" s="71">
        <v>112</v>
      </c>
      <c r="G69" s="72" t="s">
        <v>432</v>
      </c>
      <c r="H69" s="73">
        <f t="shared" si="11"/>
        <v>5.7834000000000003E-2</v>
      </c>
      <c r="I69" s="74" t="s">
        <v>433</v>
      </c>
      <c r="J69" s="82" t="s">
        <v>434</v>
      </c>
      <c r="K69" s="76" t="s">
        <v>415</v>
      </c>
      <c r="L69" s="77" t="s">
        <v>300</v>
      </c>
      <c r="M69" s="78"/>
      <c r="N69" s="79"/>
      <c r="O69" s="80"/>
      <c r="P69" s="80"/>
      <c r="Q69" s="80"/>
      <c r="R69" s="80"/>
      <c r="S69" s="80"/>
      <c r="T69" s="80"/>
      <c r="U69" s="80"/>
      <c r="V69" s="80"/>
      <c r="W69" s="80"/>
      <c r="X69" s="80"/>
      <c r="Y69" s="80"/>
      <c r="Z69" s="80"/>
      <c r="AA69" s="80"/>
      <c r="AB69" s="80"/>
    </row>
    <row r="70" spans="1:28" s="3" customFormat="1" ht="120" customHeight="1">
      <c r="A70" s="67" t="s">
        <v>429</v>
      </c>
      <c r="B70" s="38" t="s">
        <v>436</v>
      </c>
      <c r="C70" s="68" t="s">
        <v>431</v>
      </c>
      <c r="D70" s="69">
        <v>1</v>
      </c>
      <c r="E70" s="70">
        <v>120</v>
      </c>
      <c r="F70" s="71">
        <v>126</v>
      </c>
      <c r="G70" s="72" t="s">
        <v>432</v>
      </c>
      <c r="H70" s="73">
        <f t="shared" si="11"/>
        <v>5.7834000000000003E-2</v>
      </c>
      <c r="I70" s="74" t="s">
        <v>433</v>
      </c>
      <c r="J70" s="82" t="s">
        <v>434</v>
      </c>
      <c r="K70" s="76" t="s">
        <v>415</v>
      </c>
      <c r="L70" s="77" t="s">
        <v>300</v>
      </c>
      <c r="M70" s="78"/>
      <c r="N70" s="79"/>
      <c r="O70" s="80"/>
      <c r="P70" s="80"/>
      <c r="Q70" s="80"/>
      <c r="R70" s="80"/>
      <c r="S70" s="80"/>
      <c r="T70" s="80"/>
      <c r="U70" s="80"/>
      <c r="V70" s="80"/>
      <c r="W70" s="80"/>
      <c r="X70" s="80"/>
      <c r="Y70" s="80"/>
      <c r="Z70" s="80"/>
      <c r="AA70" s="80"/>
      <c r="AB70" s="80"/>
    </row>
    <row r="71" spans="1:28" s="3" customFormat="1" ht="120.95" customHeight="1">
      <c r="A71" s="21" t="s">
        <v>437</v>
      </c>
      <c r="B71" s="34" t="s">
        <v>438</v>
      </c>
      <c r="C71" s="23" t="s">
        <v>439</v>
      </c>
      <c r="D71" s="24">
        <v>1</v>
      </c>
      <c r="E71" s="25">
        <v>138</v>
      </c>
      <c r="F71" s="25">
        <v>144</v>
      </c>
      <c r="G71" s="26" t="s">
        <v>440</v>
      </c>
      <c r="H71" s="27">
        <f t="shared" ref="H71:H73" si="12">0.65*0.39*0.355</f>
        <v>8.9992500000000003E-2</v>
      </c>
      <c r="I71" s="28" t="s">
        <v>441</v>
      </c>
      <c r="J71" s="29" t="s">
        <v>442</v>
      </c>
      <c r="K71" s="30" t="s">
        <v>299</v>
      </c>
      <c r="L71" s="31" t="s">
        <v>300</v>
      </c>
      <c r="M71" s="32" t="s">
        <v>443</v>
      </c>
      <c r="N71" s="33"/>
    </row>
    <row r="72" spans="1:28" s="3" customFormat="1" ht="120.95" customHeight="1">
      <c r="A72" s="21" t="s">
        <v>437</v>
      </c>
      <c r="B72" s="34" t="s">
        <v>444</v>
      </c>
      <c r="C72" s="23" t="s">
        <v>439</v>
      </c>
      <c r="D72" s="24">
        <v>1</v>
      </c>
      <c r="E72" s="25">
        <v>160</v>
      </c>
      <c r="F72" s="25">
        <v>166</v>
      </c>
      <c r="G72" s="26" t="s">
        <v>440</v>
      </c>
      <c r="H72" s="27">
        <f t="shared" si="12"/>
        <v>8.9992500000000003E-2</v>
      </c>
      <c r="I72" s="28" t="s">
        <v>441</v>
      </c>
      <c r="J72" s="29" t="s">
        <v>442</v>
      </c>
      <c r="K72" s="30" t="s">
        <v>299</v>
      </c>
      <c r="L72" s="31" t="s">
        <v>300</v>
      </c>
      <c r="M72" s="32" t="s">
        <v>443</v>
      </c>
      <c r="N72" s="33"/>
    </row>
    <row r="73" spans="1:28" s="3" customFormat="1" ht="120.95" customHeight="1">
      <c r="A73" s="21" t="s">
        <v>437</v>
      </c>
      <c r="B73" s="34" t="s">
        <v>445</v>
      </c>
      <c r="C73" s="23" t="s">
        <v>439</v>
      </c>
      <c r="D73" s="24">
        <v>1</v>
      </c>
      <c r="E73" s="25">
        <v>182</v>
      </c>
      <c r="F73" s="25">
        <v>188</v>
      </c>
      <c r="G73" s="26" t="s">
        <v>440</v>
      </c>
      <c r="H73" s="27">
        <f t="shared" si="12"/>
        <v>8.9992500000000003E-2</v>
      </c>
      <c r="I73" s="28" t="s">
        <v>441</v>
      </c>
      <c r="J73" s="29" t="s">
        <v>446</v>
      </c>
      <c r="K73" s="30" t="s">
        <v>299</v>
      </c>
      <c r="L73" s="31" t="s">
        <v>300</v>
      </c>
      <c r="M73" s="32" t="s">
        <v>443</v>
      </c>
      <c r="N73" s="33"/>
    </row>
    <row r="74" spans="1:28" s="3" customFormat="1" ht="119.1" customHeight="1">
      <c r="A74" s="52" t="s">
        <v>447</v>
      </c>
      <c r="B74" s="53" t="s">
        <v>448</v>
      </c>
      <c r="C74" s="47" t="s">
        <v>449</v>
      </c>
      <c r="D74" s="54">
        <v>1</v>
      </c>
      <c r="E74" s="55">
        <v>152</v>
      </c>
      <c r="F74" s="56">
        <v>158</v>
      </c>
      <c r="G74" s="57" t="s">
        <v>450</v>
      </c>
      <c r="H74" s="58">
        <f t="shared" ref="H74:H76" si="13">0.755*0.375*0.38</f>
        <v>0.1075875</v>
      </c>
      <c r="I74" s="59" t="s">
        <v>451</v>
      </c>
      <c r="J74" s="84" t="s">
        <v>452</v>
      </c>
      <c r="K74" s="61" t="s">
        <v>299</v>
      </c>
      <c r="L74" s="62" t="s">
        <v>300</v>
      </c>
      <c r="M74" s="63" t="s">
        <v>453</v>
      </c>
      <c r="N74" s="64"/>
    </row>
    <row r="75" spans="1:28" s="3" customFormat="1" ht="119.1" customHeight="1">
      <c r="A75" s="52" t="s">
        <v>447</v>
      </c>
      <c r="B75" s="53" t="s">
        <v>448</v>
      </c>
      <c r="C75" s="47" t="s">
        <v>449</v>
      </c>
      <c r="D75" s="54">
        <v>1</v>
      </c>
      <c r="E75" s="55">
        <v>152</v>
      </c>
      <c r="F75" s="56">
        <v>158</v>
      </c>
      <c r="G75" s="57" t="s">
        <v>450</v>
      </c>
      <c r="H75" s="58">
        <f t="shared" si="13"/>
        <v>0.1075875</v>
      </c>
      <c r="I75" s="59" t="s">
        <v>451</v>
      </c>
      <c r="J75" s="84" t="s">
        <v>452</v>
      </c>
      <c r="K75" s="61" t="s">
        <v>299</v>
      </c>
      <c r="L75" s="62" t="s">
        <v>300</v>
      </c>
      <c r="M75" s="63" t="s">
        <v>453</v>
      </c>
      <c r="N75" s="64"/>
    </row>
    <row r="76" spans="1:28" s="3" customFormat="1" ht="119.1" customHeight="1">
      <c r="A76" s="52" t="s">
        <v>447</v>
      </c>
      <c r="B76" s="53" t="s">
        <v>454</v>
      </c>
      <c r="C76" s="47" t="s">
        <v>449</v>
      </c>
      <c r="D76" s="54">
        <v>1</v>
      </c>
      <c r="E76" s="55">
        <v>174</v>
      </c>
      <c r="F76" s="56">
        <v>180</v>
      </c>
      <c r="G76" s="57" t="s">
        <v>450</v>
      </c>
      <c r="H76" s="58">
        <f t="shared" si="13"/>
        <v>0.1075875</v>
      </c>
      <c r="I76" s="59" t="s">
        <v>451</v>
      </c>
      <c r="J76" s="84" t="s">
        <v>452</v>
      </c>
      <c r="K76" s="61" t="s">
        <v>299</v>
      </c>
      <c r="L76" s="62" t="s">
        <v>300</v>
      </c>
      <c r="M76" s="63" t="s">
        <v>453</v>
      </c>
      <c r="N76" s="64"/>
    </row>
    <row r="77" spans="1:28" s="3" customFormat="1" ht="123" customHeight="1">
      <c r="A77" s="41" t="s">
        <v>455</v>
      </c>
      <c r="B77" s="34" t="s">
        <v>456</v>
      </c>
      <c r="C77" s="47" t="s">
        <v>457</v>
      </c>
      <c r="D77" s="43">
        <v>1</v>
      </c>
      <c r="E77" s="25">
        <v>138</v>
      </c>
      <c r="F77" s="25">
        <v>145</v>
      </c>
      <c r="G77" s="26" t="s">
        <v>458</v>
      </c>
      <c r="H77" s="44">
        <f t="shared" ref="H77:H86" si="14">0.69*0.45*0.37</f>
        <v>0.114885</v>
      </c>
      <c r="I77" s="28" t="s">
        <v>459</v>
      </c>
      <c r="J77" s="45" t="s">
        <v>460</v>
      </c>
      <c r="K77" s="30" t="s">
        <v>299</v>
      </c>
      <c r="L77" s="46" t="s">
        <v>300</v>
      </c>
      <c r="M77" s="40" t="s">
        <v>461</v>
      </c>
      <c r="N77" s="33"/>
    </row>
    <row r="78" spans="1:28" s="3" customFormat="1" ht="123" customHeight="1">
      <c r="A78" s="41" t="s">
        <v>455</v>
      </c>
      <c r="B78" s="34" t="s">
        <v>456</v>
      </c>
      <c r="C78" s="47" t="s">
        <v>457</v>
      </c>
      <c r="D78" s="43">
        <v>1</v>
      </c>
      <c r="E78" s="25">
        <v>138</v>
      </c>
      <c r="F78" s="25">
        <v>145</v>
      </c>
      <c r="G78" s="26" t="s">
        <v>458</v>
      </c>
      <c r="H78" s="44">
        <f t="shared" si="14"/>
        <v>0.114885</v>
      </c>
      <c r="I78" s="28" t="s">
        <v>459</v>
      </c>
      <c r="J78" s="45" t="s">
        <v>460</v>
      </c>
      <c r="K78" s="30" t="s">
        <v>299</v>
      </c>
      <c r="L78" s="46" t="s">
        <v>300</v>
      </c>
      <c r="M78" s="40" t="s">
        <v>461</v>
      </c>
      <c r="N78" s="33"/>
    </row>
    <row r="79" spans="1:28" s="3" customFormat="1" ht="123" customHeight="1">
      <c r="A79" s="41" t="s">
        <v>455</v>
      </c>
      <c r="B79" s="34" t="s">
        <v>462</v>
      </c>
      <c r="C79" s="47" t="s">
        <v>457</v>
      </c>
      <c r="D79" s="43">
        <v>1</v>
      </c>
      <c r="E79" s="25">
        <v>154</v>
      </c>
      <c r="F79" s="25">
        <v>160</v>
      </c>
      <c r="G79" s="26" t="s">
        <v>458</v>
      </c>
      <c r="H79" s="44">
        <f t="shared" si="14"/>
        <v>0.114885</v>
      </c>
      <c r="I79" s="28" t="s">
        <v>459</v>
      </c>
      <c r="J79" s="45" t="s">
        <v>460</v>
      </c>
      <c r="K79" s="30" t="s">
        <v>299</v>
      </c>
      <c r="L79" s="46" t="s">
        <v>300</v>
      </c>
      <c r="M79" s="40" t="s">
        <v>461</v>
      </c>
      <c r="N79" s="33"/>
    </row>
    <row r="80" spans="1:28" s="3" customFormat="1" ht="123" customHeight="1">
      <c r="A80" s="41" t="s">
        <v>455</v>
      </c>
      <c r="B80" s="34" t="s">
        <v>462</v>
      </c>
      <c r="C80" s="47" t="s">
        <v>457</v>
      </c>
      <c r="D80" s="43">
        <v>1</v>
      </c>
      <c r="E80" s="25">
        <v>154</v>
      </c>
      <c r="F80" s="25">
        <v>160</v>
      </c>
      <c r="G80" s="26" t="s">
        <v>458</v>
      </c>
      <c r="H80" s="44">
        <f t="shared" si="14"/>
        <v>0.114885</v>
      </c>
      <c r="I80" s="28" t="s">
        <v>459</v>
      </c>
      <c r="J80" s="45" t="s">
        <v>460</v>
      </c>
      <c r="K80" s="30" t="s">
        <v>299</v>
      </c>
      <c r="L80" s="46" t="s">
        <v>300</v>
      </c>
      <c r="M80" s="40" t="s">
        <v>461</v>
      </c>
      <c r="N80" s="33"/>
    </row>
    <row r="81" spans="1:28" s="3" customFormat="1" ht="123" customHeight="1">
      <c r="A81" s="41" t="s">
        <v>455</v>
      </c>
      <c r="B81" s="34" t="s">
        <v>463</v>
      </c>
      <c r="C81" s="47" t="s">
        <v>457</v>
      </c>
      <c r="D81" s="43">
        <v>1</v>
      </c>
      <c r="E81" s="25">
        <v>164</v>
      </c>
      <c r="F81" s="25">
        <v>170</v>
      </c>
      <c r="G81" s="26" t="s">
        <v>458</v>
      </c>
      <c r="H81" s="44">
        <f t="shared" si="14"/>
        <v>0.114885</v>
      </c>
      <c r="I81" s="28" t="s">
        <v>459</v>
      </c>
      <c r="J81" s="45" t="s">
        <v>460</v>
      </c>
      <c r="K81" s="30" t="s">
        <v>299</v>
      </c>
      <c r="L81" s="46" t="s">
        <v>300</v>
      </c>
      <c r="M81" s="40" t="s">
        <v>461</v>
      </c>
      <c r="N81" s="33"/>
    </row>
    <row r="82" spans="1:28" s="3" customFormat="1" ht="123" customHeight="1">
      <c r="A82" s="41" t="s">
        <v>455</v>
      </c>
      <c r="B82" s="34" t="s">
        <v>464</v>
      </c>
      <c r="C82" s="47" t="s">
        <v>465</v>
      </c>
      <c r="D82" s="43">
        <v>1</v>
      </c>
      <c r="E82" s="25">
        <v>148</v>
      </c>
      <c r="F82" s="25">
        <v>155</v>
      </c>
      <c r="G82" s="26" t="s">
        <v>458</v>
      </c>
      <c r="H82" s="44">
        <f t="shared" si="14"/>
        <v>0.114885</v>
      </c>
      <c r="I82" s="28" t="s">
        <v>459</v>
      </c>
      <c r="J82" s="45" t="s">
        <v>460</v>
      </c>
      <c r="K82" s="30" t="s">
        <v>299</v>
      </c>
      <c r="L82" s="46" t="s">
        <v>300</v>
      </c>
      <c r="M82" s="40" t="s">
        <v>461</v>
      </c>
      <c r="N82" s="33"/>
    </row>
    <row r="83" spans="1:28" s="3" customFormat="1" ht="123" customHeight="1">
      <c r="A83" s="41" t="s">
        <v>455</v>
      </c>
      <c r="B83" s="34" t="s">
        <v>466</v>
      </c>
      <c r="C83" s="47" t="s">
        <v>467</v>
      </c>
      <c r="D83" s="43">
        <v>1</v>
      </c>
      <c r="E83" s="25">
        <v>148</v>
      </c>
      <c r="F83" s="25">
        <v>155</v>
      </c>
      <c r="G83" s="26" t="s">
        <v>458</v>
      </c>
      <c r="H83" s="44">
        <f t="shared" si="14"/>
        <v>0.114885</v>
      </c>
      <c r="I83" s="28" t="s">
        <v>459</v>
      </c>
      <c r="J83" s="45" t="s">
        <v>460</v>
      </c>
      <c r="K83" s="30" t="s">
        <v>299</v>
      </c>
      <c r="L83" s="46" t="s">
        <v>300</v>
      </c>
      <c r="M83" s="40" t="s">
        <v>461</v>
      </c>
      <c r="N83" s="33"/>
    </row>
    <row r="84" spans="1:28" s="3" customFormat="1" ht="123" customHeight="1">
      <c r="A84" s="41" t="s">
        <v>455</v>
      </c>
      <c r="B84" s="34" t="s">
        <v>468</v>
      </c>
      <c r="C84" s="47" t="s">
        <v>467</v>
      </c>
      <c r="D84" s="43">
        <v>1</v>
      </c>
      <c r="E84" s="25">
        <v>164</v>
      </c>
      <c r="F84" s="25">
        <v>170</v>
      </c>
      <c r="G84" s="26" t="s">
        <v>458</v>
      </c>
      <c r="H84" s="44">
        <f t="shared" si="14"/>
        <v>0.114885</v>
      </c>
      <c r="I84" s="28" t="s">
        <v>459</v>
      </c>
      <c r="J84" s="45" t="s">
        <v>460</v>
      </c>
      <c r="K84" s="30" t="s">
        <v>299</v>
      </c>
      <c r="L84" s="46" t="s">
        <v>300</v>
      </c>
      <c r="M84" s="40" t="s">
        <v>461</v>
      </c>
      <c r="N84" s="33"/>
    </row>
    <row r="85" spans="1:28" s="3" customFormat="1" ht="123" customHeight="1">
      <c r="A85" s="41" t="s">
        <v>455</v>
      </c>
      <c r="B85" s="34" t="s">
        <v>468</v>
      </c>
      <c r="C85" s="47" t="s">
        <v>467</v>
      </c>
      <c r="D85" s="43">
        <v>1</v>
      </c>
      <c r="E85" s="25">
        <v>164</v>
      </c>
      <c r="F85" s="25">
        <v>170</v>
      </c>
      <c r="G85" s="26" t="s">
        <v>458</v>
      </c>
      <c r="H85" s="44">
        <f t="shared" si="14"/>
        <v>0.114885</v>
      </c>
      <c r="I85" s="28" t="s">
        <v>459</v>
      </c>
      <c r="J85" s="45" t="s">
        <v>460</v>
      </c>
      <c r="K85" s="30" t="s">
        <v>299</v>
      </c>
      <c r="L85" s="46" t="s">
        <v>300</v>
      </c>
      <c r="M85" s="40" t="s">
        <v>461</v>
      </c>
      <c r="N85" s="33"/>
    </row>
    <row r="86" spans="1:28" s="3" customFormat="1" ht="123" customHeight="1">
      <c r="A86" s="41" t="s">
        <v>455</v>
      </c>
      <c r="B86" s="34" t="s">
        <v>469</v>
      </c>
      <c r="C86" s="47" t="s">
        <v>467</v>
      </c>
      <c r="D86" s="43">
        <v>1</v>
      </c>
      <c r="E86" s="25">
        <v>174</v>
      </c>
      <c r="F86" s="25">
        <v>180</v>
      </c>
      <c r="G86" s="26" t="s">
        <v>458</v>
      </c>
      <c r="H86" s="44">
        <f t="shared" si="14"/>
        <v>0.114885</v>
      </c>
      <c r="I86" s="28" t="s">
        <v>459</v>
      </c>
      <c r="J86" s="45" t="s">
        <v>460</v>
      </c>
      <c r="K86" s="30" t="s">
        <v>299</v>
      </c>
      <c r="L86" s="46" t="s">
        <v>300</v>
      </c>
      <c r="M86" s="40" t="s">
        <v>461</v>
      </c>
      <c r="N86" s="33"/>
    </row>
    <row r="87" spans="1:28" s="3" customFormat="1" ht="120" customHeight="1">
      <c r="A87" s="67" t="s">
        <v>429</v>
      </c>
      <c r="B87" s="38" t="s">
        <v>470</v>
      </c>
      <c r="C87" s="68" t="s">
        <v>471</v>
      </c>
      <c r="D87" s="69">
        <v>1</v>
      </c>
      <c r="E87" s="70">
        <v>108</v>
      </c>
      <c r="F87" s="71">
        <v>114</v>
      </c>
      <c r="G87" s="72" t="s">
        <v>472</v>
      </c>
      <c r="H87" s="73">
        <f t="shared" ref="H87:H89" si="15">0.43*0.37*0.52</f>
        <v>8.2732E-2</v>
      </c>
      <c r="I87" s="74" t="s">
        <v>473</v>
      </c>
      <c r="J87" s="82" t="s">
        <v>474</v>
      </c>
      <c r="K87" s="76" t="s">
        <v>415</v>
      </c>
      <c r="L87" s="77" t="s">
        <v>300</v>
      </c>
      <c r="M87" s="78"/>
      <c r="N87" s="79"/>
      <c r="O87" s="80"/>
      <c r="P87" s="80"/>
      <c r="Q87" s="80"/>
      <c r="R87" s="80"/>
      <c r="S87" s="80"/>
      <c r="T87" s="80"/>
      <c r="U87" s="80"/>
      <c r="V87" s="80"/>
      <c r="W87" s="80"/>
      <c r="X87" s="80"/>
      <c r="Y87" s="80"/>
      <c r="Z87" s="80"/>
      <c r="AA87" s="80"/>
      <c r="AB87" s="80"/>
    </row>
    <row r="88" spans="1:28" s="3" customFormat="1" ht="120" customHeight="1">
      <c r="A88" s="67" t="s">
        <v>429</v>
      </c>
      <c r="B88" s="38" t="s">
        <v>475</v>
      </c>
      <c r="C88" s="68" t="s">
        <v>471</v>
      </c>
      <c r="D88" s="69">
        <v>1</v>
      </c>
      <c r="E88" s="70">
        <v>133</v>
      </c>
      <c r="F88" s="71">
        <v>139</v>
      </c>
      <c r="G88" s="72" t="s">
        <v>472</v>
      </c>
      <c r="H88" s="73">
        <f t="shared" si="15"/>
        <v>8.2732E-2</v>
      </c>
      <c r="I88" s="74" t="s">
        <v>473</v>
      </c>
      <c r="J88" s="82" t="s">
        <v>474</v>
      </c>
      <c r="K88" s="76" t="s">
        <v>415</v>
      </c>
      <c r="L88" s="77" t="s">
        <v>300</v>
      </c>
      <c r="M88" s="78"/>
      <c r="N88" s="79"/>
      <c r="O88" s="80"/>
      <c r="P88" s="80"/>
      <c r="Q88" s="80"/>
      <c r="R88" s="80"/>
      <c r="S88" s="80"/>
      <c r="T88" s="80"/>
      <c r="U88" s="80"/>
      <c r="V88" s="80"/>
      <c r="W88" s="80"/>
      <c r="X88" s="80"/>
      <c r="Y88" s="80"/>
      <c r="Z88" s="80"/>
      <c r="AA88" s="80"/>
      <c r="AB88" s="80"/>
    </row>
    <row r="89" spans="1:28" s="3" customFormat="1" ht="120" customHeight="1">
      <c r="A89" s="67" t="s">
        <v>429</v>
      </c>
      <c r="B89" s="38" t="s">
        <v>476</v>
      </c>
      <c r="C89" s="68" t="s">
        <v>471</v>
      </c>
      <c r="D89" s="69">
        <v>1</v>
      </c>
      <c r="E89" s="70">
        <v>144</v>
      </c>
      <c r="F89" s="71">
        <v>150</v>
      </c>
      <c r="G89" s="72" t="s">
        <v>472</v>
      </c>
      <c r="H89" s="73">
        <f t="shared" si="15"/>
        <v>8.2732E-2</v>
      </c>
      <c r="I89" s="74" t="s">
        <v>473</v>
      </c>
      <c r="J89" s="82" t="s">
        <v>474</v>
      </c>
      <c r="K89" s="76" t="s">
        <v>415</v>
      </c>
      <c r="L89" s="77" t="s">
        <v>300</v>
      </c>
      <c r="M89" s="78"/>
      <c r="N89" s="79"/>
      <c r="O89" s="80"/>
      <c r="P89" s="80"/>
      <c r="Q89" s="80"/>
      <c r="R89" s="80"/>
      <c r="S89" s="80"/>
      <c r="T89" s="80"/>
      <c r="U89" s="80"/>
      <c r="V89" s="80"/>
      <c r="W89" s="80"/>
      <c r="X89" s="80"/>
      <c r="Y89" s="80"/>
      <c r="Z89" s="80"/>
      <c r="AA89" s="80"/>
      <c r="AB89" s="80"/>
    </row>
    <row r="90" spans="1:28" s="3" customFormat="1" ht="120" customHeight="1">
      <c r="A90" s="67" t="s">
        <v>429</v>
      </c>
      <c r="B90" s="38" t="s">
        <v>477</v>
      </c>
      <c r="C90" s="68" t="s">
        <v>478</v>
      </c>
      <c r="D90" s="69">
        <v>1</v>
      </c>
      <c r="E90" s="70">
        <v>94</v>
      </c>
      <c r="F90" s="71">
        <v>99</v>
      </c>
      <c r="G90" s="72" t="s">
        <v>472</v>
      </c>
      <c r="H90" s="73">
        <f t="shared" ref="H90:H92" si="16">0.45*0.31*0.52</f>
        <v>7.2539999999999993E-2</v>
      </c>
      <c r="I90" s="74" t="s">
        <v>479</v>
      </c>
      <c r="J90" s="82" t="s">
        <v>474</v>
      </c>
      <c r="K90" s="76" t="s">
        <v>415</v>
      </c>
      <c r="L90" s="77" t="s">
        <v>300</v>
      </c>
      <c r="M90" s="78"/>
      <c r="N90" s="79"/>
      <c r="O90" s="80"/>
      <c r="P90" s="80"/>
      <c r="Q90" s="80"/>
      <c r="R90" s="80"/>
      <c r="S90" s="80"/>
      <c r="T90" s="80"/>
      <c r="U90" s="80"/>
      <c r="V90" s="80"/>
      <c r="W90" s="80"/>
      <c r="X90" s="80"/>
      <c r="Y90" s="80"/>
      <c r="Z90" s="80"/>
      <c r="AA90" s="80"/>
      <c r="AB90" s="80"/>
    </row>
    <row r="91" spans="1:28" s="3" customFormat="1" ht="120" customHeight="1">
      <c r="A91" s="67" t="s">
        <v>429</v>
      </c>
      <c r="B91" s="38" t="s">
        <v>480</v>
      </c>
      <c r="C91" s="68" t="s">
        <v>478</v>
      </c>
      <c r="D91" s="69">
        <v>1</v>
      </c>
      <c r="E91" s="70">
        <v>116</v>
      </c>
      <c r="F91" s="71">
        <v>121</v>
      </c>
      <c r="G91" s="72" t="s">
        <v>472</v>
      </c>
      <c r="H91" s="73">
        <f t="shared" si="16"/>
        <v>7.2539999999999993E-2</v>
      </c>
      <c r="I91" s="74" t="s">
        <v>479</v>
      </c>
      <c r="J91" s="82" t="s">
        <v>474</v>
      </c>
      <c r="K91" s="76" t="s">
        <v>415</v>
      </c>
      <c r="L91" s="77" t="s">
        <v>300</v>
      </c>
      <c r="M91" s="78"/>
      <c r="N91" s="79"/>
      <c r="O91" s="80"/>
      <c r="P91" s="80"/>
      <c r="Q91" s="80"/>
      <c r="R91" s="80"/>
      <c r="S91" s="80"/>
      <c r="T91" s="80"/>
      <c r="U91" s="80"/>
      <c r="V91" s="80"/>
      <c r="W91" s="80"/>
      <c r="X91" s="80"/>
      <c r="Y91" s="80"/>
      <c r="Z91" s="80"/>
      <c r="AA91" s="80"/>
      <c r="AB91" s="80"/>
    </row>
    <row r="92" spans="1:28" s="3" customFormat="1" ht="120" customHeight="1">
      <c r="A92" s="67" t="s">
        <v>429</v>
      </c>
      <c r="B92" s="38" t="s">
        <v>481</v>
      </c>
      <c r="C92" s="68" t="s">
        <v>478</v>
      </c>
      <c r="D92" s="69">
        <v>1</v>
      </c>
      <c r="E92" s="70">
        <v>128</v>
      </c>
      <c r="F92" s="71">
        <v>133</v>
      </c>
      <c r="G92" s="72" t="s">
        <v>472</v>
      </c>
      <c r="H92" s="73">
        <f t="shared" si="16"/>
        <v>7.2539999999999993E-2</v>
      </c>
      <c r="I92" s="74" t="s">
        <v>479</v>
      </c>
      <c r="J92" s="82" t="s">
        <v>474</v>
      </c>
      <c r="K92" s="76" t="s">
        <v>415</v>
      </c>
      <c r="L92" s="77" t="s">
        <v>300</v>
      </c>
      <c r="M92" s="78"/>
      <c r="N92" s="79"/>
      <c r="O92" s="80"/>
      <c r="P92" s="80"/>
      <c r="Q92" s="80"/>
      <c r="R92" s="80"/>
      <c r="S92" s="80"/>
      <c r="T92" s="80"/>
      <c r="U92" s="80"/>
      <c r="V92" s="80"/>
      <c r="W92" s="80"/>
      <c r="X92" s="80"/>
      <c r="Y92" s="80"/>
      <c r="Z92" s="80"/>
      <c r="AA92" s="80"/>
      <c r="AB92" s="80"/>
    </row>
    <row r="93" spans="1:28" s="3" customFormat="1" ht="123" customHeight="1">
      <c r="A93" s="41" t="s">
        <v>482</v>
      </c>
      <c r="B93" s="34" t="s">
        <v>483</v>
      </c>
      <c r="C93" s="47" t="s">
        <v>484</v>
      </c>
      <c r="D93" s="43">
        <v>1</v>
      </c>
      <c r="E93" s="25">
        <v>97</v>
      </c>
      <c r="F93" s="25">
        <v>102</v>
      </c>
      <c r="G93" s="26" t="s">
        <v>485</v>
      </c>
      <c r="H93" s="44">
        <f t="shared" ref="H93:H96" si="17">0.59*0.37*0.34</f>
        <v>7.4221999999999996E-2</v>
      </c>
      <c r="I93" s="28" t="s">
        <v>486</v>
      </c>
      <c r="J93" s="49" t="s">
        <v>487</v>
      </c>
      <c r="K93" s="30" t="s">
        <v>299</v>
      </c>
      <c r="L93" s="31" t="s">
        <v>300</v>
      </c>
      <c r="M93" s="32"/>
      <c r="N93" s="33"/>
    </row>
    <row r="94" spans="1:28" s="3" customFormat="1" ht="123" customHeight="1">
      <c r="A94" s="41" t="s">
        <v>482</v>
      </c>
      <c r="B94" s="34" t="s">
        <v>483</v>
      </c>
      <c r="C94" s="47" t="s">
        <v>484</v>
      </c>
      <c r="D94" s="43">
        <v>1</v>
      </c>
      <c r="E94" s="25">
        <v>97</v>
      </c>
      <c r="F94" s="25">
        <v>102</v>
      </c>
      <c r="G94" s="26" t="s">
        <v>485</v>
      </c>
      <c r="H94" s="44">
        <f t="shared" si="17"/>
        <v>7.4221999999999996E-2</v>
      </c>
      <c r="I94" s="28" t="s">
        <v>486</v>
      </c>
      <c r="J94" s="49" t="s">
        <v>487</v>
      </c>
      <c r="K94" s="30" t="s">
        <v>299</v>
      </c>
      <c r="L94" s="31" t="s">
        <v>300</v>
      </c>
      <c r="M94" s="32"/>
      <c r="N94" s="33"/>
    </row>
    <row r="95" spans="1:28" s="3" customFormat="1" ht="123" customHeight="1">
      <c r="A95" s="41" t="s">
        <v>482</v>
      </c>
      <c r="B95" s="34" t="s">
        <v>483</v>
      </c>
      <c r="C95" s="47" t="s">
        <v>484</v>
      </c>
      <c r="D95" s="43">
        <v>1</v>
      </c>
      <c r="E95" s="25">
        <v>97</v>
      </c>
      <c r="F95" s="25">
        <v>102</v>
      </c>
      <c r="G95" s="26" t="s">
        <v>485</v>
      </c>
      <c r="H95" s="44">
        <f t="shared" si="17"/>
        <v>7.4221999999999996E-2</v>
      </c>
      <c r="I95" s="28" t="s">
        <v>486</v>
      </c>
      <c r="J95" s="49" t="s">
        <v>487</v>
      </c>
      <c r="K95" s="30" t="s">
        <v>299</v>
      </c>
      <c r="L95" s="31" t="s">
        <v>300</v>
      </c>
      <c r="M95" s="32"/>
      <c r="N95" s="33"/>
    </row>
    <row r="96" spans="1:28" s="3" customFormat="1" ht="123" customHeight="1">
      <c r="A96" s="41" t="s">
        <v>482</v>
      </c>
      <c r="B96" s="34" t="s">
        <v>483</v>
      </c>
      <c r="C96" s="47" t="s">
        <v>484</v>
      </c>
      <c r="D96" s="43">
        <v>1</v>
      </c>
      <c r="E96" s="25">
        <v>97</v>
      </c>
      <c r="F96" s="25">
        <v>102</v>
      </c>
      <c r="G96" s="26" t="s">
        <v>485</v>
      </c>
      <c r="H96" s="44">
        <f t="shared" si="17"/>
        <v>7.4221999999999996E-2</v>
      </c>
      <c r="I96" s="28" t="s">
        <v>486</v>
      </c>
      <c r="J96" s="49" t="s">
        <v>487</v>
      </c>
      <c r="K96" s="30" t="s">
        <v>299</v>
      </c>
      <c r="L96" s="31" t="s">
        <v>300</v>
      </c>
      <c r="M96" s="32"/>
      <c r="N96" s="33"/>
    </row>
    <row r="97" spans="1:28" s="3" customFormat="1" ht="120.95" customHeight="1">
      <c r="A97" s="41" t="s">
        <v>488</v>
      </c>
      <c r="B97" s="34" t="s">
        <v>489</v>
      </c>
      <c r="C97" s="47" t="s">
        <v>490</v>
      </c>
      <c r="D97" s="43">
        <v>1</v>
      </c>
      <c r="E97" s="25">
        <v>132</v>
      </c>
      <c r="F97" s="25">
        <v>138</v>
      </c>
      <c r="G97" s="26" t="s">
        <v>491</v>
      </c>
      <c r="H97" s="44">
        <f t="shared" ref="H97:H102" si="18">0.73*0.34*0.395</f>
        <v>9.8039000000000001E-2</v>
      </c>
      <c r="I97" s="28" t="s">
        <v>492</v>
      </c>
      <c r="J97" s="49" t="s">
        <v>487</v>
      </c>
      <c r="K97" s="30" t="s">
        <v>299</v>
      </c>
      <c r="L97" s="31" t="s">
        <v>300</v>
      </c>
      <c r="M97" s="32"/>
      <c r="N97" s="33"/>
    </row>
    <row r="98" spans="1:28" s="3" customFormat="1" ht="120.95" customHeight="1">
      <c r="A98" s="41" t="s">
        <v>488</v>
      </c>
      <c r="B98" s="34" t="s">
        <v>489</v>
      </c>
      <c r="C98" s="47" t="s">
        <v>490</v>
      </c>
      <c r="D98" s="43">
        <v>1</v>
      </c>
      <c r="E98" s="25">
        <v>132</v>
      </c>
      <c r="F98" s="25">
        <v>138</v>
      </c>
      <c r="G98" s="26" t="s">
        <v>491</v>
      </c>
      <c r="H98" s="44">
        <f t="shared" si="18"/>
        <v>9.8039000000000001E-2</v>
      </c>
      <c r="I98" s="28" t="s">
        <v>492</v>
      </c>
      <c r="J98" s="49" t="s">
        <v>487</v>
      </c>
      <c r="K98" s="30" t="s">
        <v>299</v>
      </c>
      <c r="L98" s="31" t="s">
        <v>300</v>
      </c>
      <c r="M98" s="32"/>
      <c r="N98" s="33"/>
    </row>
    <row r="99" spans="1:28" s="3" customFormat="1" ht="123" customHeight="1">
      <c r="A99" s="41" t="s">
        <v>488</v>
      </c>
      <c r="B99" s="34" t="s">
        <v>489</v>
      </c>
      <c r="C99" s="47" t="s">
        <v>490</v>
      </c>
      <c r="D99" s="43">
        <v>1</v>
      </c>
      <c r="E99" s="25">
        <v>132</v>
      </c>
      <c r="F99" s="25">
        <v>138</v>
      </c>
      <c r="G99" s="26" t="s">
        <v>491</v>
      </c>
      <c r="H99" s="44">
        <f t="shared" si="18"/>
        <v>9.8039000000000001E-2</v>
      </c>
      <c r="I99" s="28" t="s">
        <v>492</v>
      </c>
      <c r="J99" s="49" t="s">
        <v>487</v>
      </c>
      <c r="K99" s="30" t="s">
        <v>299</v>
      </c>
      <c r="L99" s="31" t="s">
        <v>300</v>
      </c>
      <c r="M99" s="32"/>
      <c r="N99" s="33"/>
    </row>
    <row r="100" spans="1:28" s="3" customFormat="1" ht="120.95" customHeight="1">
      <c r="A100" s="41" t="s">
        <v>488</v>
      </c>
      <c r="B100" s="34" t="s">
        <v>489</v>
      </c>
      <c r="C100" s="47" t="s">
        <v>490</v>
      </c>
      <c r="D100" s="43">
        <v>1</v>
      </c>
      <c r="E100" s="25">
        <v>132</v>
      </c>
      <c r="F100" s="25">
        <v>138</v>
      </c>
      <c r="G100" s="26" t="s">
        <v>491</v>
      </c>
      <c r="H100" s="44">
        <f t="shared" si="18"/>
        <v>9.8039000000000001E-2</v>
      </c>
      <c r="I100" s="28" t="s">
        <v>492</v>
      </c>
      <c r="J100" s="49" t="s">
        <v>487</v>
      </c>
      <c r="K100" s="30" t="s">
        <v>299</v>
      </c>
      <c r="L100" s="31" t="s">
        <v>300</v>
      </c>
      <c r="M100" s="32"/>
      <c r="N100" s="33"/>
    </row>
    <row r="101" spans="1:28" s="3" customFormat="1" ht="120.95" customHeight="1">
      <c r="A101" s="41" t="s">
        <v>488</v>
      </c>
      <c r="B101" s="34" t="s">
        <v>489</v>
      </c>
      <c r="C101" s="47" t="s">
        <v>490</v>
      </c>
      <c r="D101" s="43">
        <v>1</v>
      </c>
      <c r="E101" s="25">
        <v>132</v>
      </c>
      <c r="F101" s="25">
        <v>138</v>
      </c>
      <c r="G101" s="26" t="s">
        <v>491</v>
      </c>
      <c r="H101" s="44">
        <f t="shared" si="18"/>
        <v>9.8039000000000001E-2</v>
      </c>
      <c r="I101" s="28" t="s">
        <v>492</v>
      </c>
      <c r="J101" s="49" t="s">
        <v>487</v>
      </c>
      <c r="K101" s="30" t="s">
        <v>299</v>
      </c>
      <c r="L101" s="31" t="s">
        <v>300</v>
      </c>
      <c r="M101" s="32"/>
      <c r="N101" s="33"/>
    </row>
    <row r="102" spans="1:28" s="3" customFormat="1" ht="123" customHeight="1">
      <c r="A102" s="41" t="s">
        <v>488</v>
      </c>
      <c r="B102" s="34" t="s">
        <v>489</v>
      </c>
      <c r="C102" s="47" t="s">
        <v>490</v>
      </c>
      <c r="D102" s="43">
        <v>1</v>
      </c>
      <c r="E102" s="25">
        <v>132</v>
      </c>
      <c r="F102" s="25">
        <v>138</v>
      </c>
      <c r="G102" s="26" t="s">
        <v>491</v>
      </c>
      <c r="H102" s="44">
        <f t="shared" si="18"/>
        <v>9.8039000000000001E-2</v>
      </c>
      <c r="I102" s="28" t="s">
        <v>492</v>
      </c>
      <c r="J102" s="49" t="s">
        <v>487</v>
      </c>
      <c r="K102" s="30" t="s">
        <v>299</v>
      </c>
      <c r="L102" s="31" t="s">
        <v>300</v>
      </c>
      <c r="M102" s="32"/>
      <c r="N102" s="33"/>
    </row>
    <row r="103" spans="1:28" s="3" customFormat="1" ht="120" customHeight="1">
      <c r="A103" s="67" t="s">
        <v>493</v>
      </c>
      <c r="B103" s="38" t="s">
        <v>494</v>
      </c>
      <c r="C103" s="68" t="s">
        <v>495</v>
      </c>
      <c r="D103" s="69">
        <v>1</v>
      </c>
      <c r="E103" s="70">
        <v>128</v>
      </c>
      <c r="F103" s="71">
        <v>134</v>
      </c>
      <c r="G103" s="72" t="s">
        <v>496</v>
      </c>
      <c r="H103" s="73">
        <f t="shared" ref="H103:H105" si="19">0.74*0.34*0.34</f>
        <v>8.5543999999999995E-2</v>
      </c>
      <c r="I103" s="74" t="s">
        <v>497</v>
      </c>
      <c r="J103" s="82" t="s">
        <v>498</v>
      </c>
      <c r="K103" s="76" t="s">
        <v>415</v>
      </c>
      <c r="L103" s="77" t="s">
        <v>300</v>
      </c>
      <c r="M103" s="78" t="s">
        <v>499</v>
      </c>
      <c r="N103" s="79"/>
      <c r="O103" s="80"/>
      <c r="P103" s="80"/>
      <c r="Q103" s="80"/>
      <c r="R103" s="80"/>
      <c r="S103" s="80"/>
      <c r="T103" s="80"/>
      <c r="U103" s="80"/>
      <c r="V103" s="80"/>
      <c r="W103" s="80"/>
      <c r="X103" s="80"/>
      <c r="Y103" s="80"/>
      <c r="Z103" s="80"/>
      <c r="AA103" s="80"/>
      <c r="AB103" s="80"/>
    </row>
    <row r="104" spans="1:28" s="3" customFormat="1" ht="120" customHeight="1">
      <c r="A104" s="67" t="s">
        <v>493</v>
      </c>
      <c r="B104" s="38" t="s">
        <v>494</v>
      </c>
      <c r="C104" s="68" t="s">
        <v>495</v>
      </c>
      <c r="D104" s="69">
        <v>1</v>
      </c>
      <c r="E104" s="70">
        <v>128</v>
      </c>
      <c r="F104" s="71">
        <v>134</v>
      </c>
      <c r="G104" s="72" t="s">
        <v>496</v>
      </c>
      <c r="H104" s="73">
        <f t="shared" si="19"/>
        <v>8.5543999999999995E-2</v>
      </c>
      <c r="I104" s="74" t="s">
        <v>497</v>
      </c>
      <c r="J104" s="82" t="s">
        <v>498</v>
      </c>
      <c r="K104" s="76" t="s">
        <v>415</v>
      </c>
      <c r="L104" s="77" t="s">
        <v>300</v>
      </c>
      <c r="M104" s="78" t="s">
        <v>499</v>
      </c>
      <c r="N104" s="79"/>
      <c r="O104" s="80"/>
      <c r="P104" s="80"/>
      <c r="Q104" s="80"/>
      <c r="R104" s="80"/>
      <c r="S104" s="80"/>
      <c r="T104" s="80"/>
      <c r="U104" s="80"/>
      <c r="V104" s="80"/>
      <c r="W104" s="80"/>
      <c r="X104" s="80"/>
      <c r="Y104" s="80"/>
      <c r="Z104" s="80"/>
      <c r="AA104" s="80"/>
      <c r="AB104" s="80"/>
    </row>
    <row r="105" spans="1:28" s="3" customFormat="1" ht="120" customHeight="1">
      <c r="A105" s="67" t="s">
        <v>493</v>
      </c>
      <c r="B105" s="38" t="s">
        <v>500</v>
      </c>
      <c r="C105" s="68" t="s">
        <v>495</v>
      </c>
      <c r="D105" s="69">
        <v>1</v>
      </c>
      <c r="E105" s="70">
        <v>149</v>
      </c>
      <c r="F105" s="71">
        <v>155</v>
      </c>
      <c r="G105" s="72" t="s">
        <v>496</v>
      </c>
      <c r="H105" s="73">
        <f t="shared" si="19"/>
        <v>8.5543999999999995E-2</v>
      </c>
      <c r="I105" s="74" t="s">
        <v>497</v>
      </c>
      <c r="J105" s="82" t="s">
        <v>498</v>
      </c>
      <c r="K105" s="76" t="s">
        <v>415</v>
      </c>
      <c r="L105" s="77" t="s">
        <v>300</v>
      </c>
      <c r="M105" s="78" t="s">
        <v>499</v>
      </c>
      <c r="N105" s="79"/>
      <c r="O105" s="80"/>
      <c r="P105" s="80"/>
      <c r="Q105" s="80"/>
      <c r="R105" s="80"/>
      <c r="S105" s="80"/>
      <c r="T105" s="80"/>
      <c r="U105" s="80"/>
      <c r="V105" s="80"/>
      <c r="W105" s="80"/>
      <c r="X105" s="80"/>
      <c r="Y105" s="80"/>
      <c r="Z105" s="80"/>
      <c r="AA105" s="80"/>
      <c r="AB105" s="80"/>
    </row>
    <row r="106" spans="1:28" s="3" customFormat="1" ht="120" customHeight="1">
      <c r="A106" s="67" t="s">
        <v>493</v>
      </c>
      <c r="B106" s="38" t="s">
        <v>501</v>
      </c>
      <c r="C106" s="68" t="s">
        <v>502</v>
      </c>
      <c r="D106" s="69">
        <v>1</v>
      </c>
      <c r="E106" s="70">
        <v>106</v>
      </c>
      <c r="F106" s="71">
        <v>111</v>
      </c>
      <c r="G106" s="72" t="s">
        <v>496</v>
      </c>
      <c r="H106" s="73">
        <f t="shared" ref="H106:H113" si="20">0.54*0.37*0.35</f>
        <v>6.9930000000000006E-2</v>
      </c>
      <c r="I106" s="74" t="s">
        <v>503</v>
      </c>
      <c r="J106" s="82" t="s">
        <v>504</v>
      </c>
      <c r="K106" s="76" t="s">
        <v>415</v>
      </c>
      <c r="L106" s="77" t="s">
        <v>300</v>
      </c>
      <c r="M106" s="78" t="s">
        <v>499</v>
      </c>
      <c r="N106" s="79"/>
      <c r="O106" s="80"/>
      <c r="P106" s="80"/>
      <c r="Q106" s="80"/>
      <c r="R106" s="80"/>
      <c r="S106" s="80"/>
      <c r="T106" s="80"/>
      <c r="U106" s="80"/>
      <c r="V106" s="80"/>
      <c r="W106" s="80"/>
      <c r="X106" s="80"/>
      <c r="Y106" s="80"/>
      <c r="Z106" s="80"/>
      <c r="AA106" s="80"/>
      <c r="AB106" s="80"/>
    </row>
    <row r="107" spans="1:28" s="3" customFormat="1" ht="120" customHeight="1">
      <c r="A107" s="67" t="s">
        <v>493</v>
      </c>
      <c r="B107" s="38" t="s">
        <v>501</v>
      </c>
      <c r="C107" s="68" t="s">
        <v>502</v>
      </c>
      <c r="D107" s="69">
        <v>1</v>
      </c>
      <c r="E107" s="70">
        <v>106</v>
      </c>
      <c r="F107" s="71">
        <v>111</v>
      </c>
      <c r="G107" s="72" t="s">
        <v>496</v>
      </c>
      <c r="H107" s="73">
        <f t="shared" si="20"/>
        <v>6.9930000000000006E-2</v>
      </c>
      <c r="I107" s="74" t="s">
        <v>503</v>
      </c>
      <c r="J107" s="82" t="s">
        <v>504</v>
      </c>
      <c r="K107" s="76" t="s">
        <v>415</v>
      </c>
      <c r="L107" s="77" t="s">
        <v>300</v>
      </c>
      <c r="M107" s="78" t="s">
        <v>499</v>
      </c>
      <c r="N107" s="79"/>
      <c r="O107" s="80"/>
      <c r="P107" s="80"/>
      <c r="Q107" s="80"/>
      <c r="R107" s="80"/>
      <c r="S107" s="80"/>
      <c r="T107" s="80"/>
      <c r="U107" s="80"/>
      <c r="V107" s="80"/>
      <c r="W107" s="80"/>
      <c r="X107" s="80"/>
      <c r="Y107" s="80"/>
      <c r="Z107" s="80"/>
      <c r="AA107" s="80"/>
      <c r="AB107" s="80"/>
    </row>
    <row r="108" spans="1:28" s="3" customFormat="1" ht="120" customHeight="1">
      <c r="A108" s="67" t="s">
        <v>493</v>
      </c>
      <c r="B108" s="38" t="s">
        <v>505</v>
      </c>
      <c r="C108" s="68" t="s">
        <v>502</v>
      </c>
      <c r="D108" s="69">
        <v>1</v>
      </c>
      <c r="E108" s="70">
        <v>126</v>
      </c>
      <c r="F108" s="71">
        <v>131</v>
      </c>
      <c r="G108" s="72" t="s">
        <v>496</v>
      </c>
      <c r="H108" s="73">
        <f t="shared" si="20"/>
        <v>6.9930000000000006E-2</v>
      </c>
      <c r="I108" s="74" t="s">
        <v>503</v>
      </c>
      <c r="J108" s="82" t="s">
        <v>504</v>
      </c>
      <c r="K108" s="76" t="s">
        <v>415</v>
      </c>
      <c r="L108" s="77" t="s">
        <v>300</v>
      </c>
      <c r="M108" s="78" t="s">
        <v>499</v>
      </c>
      <c r="N108" s="79"/>
      <c r="O108" s="80"/>
      <c r="P108" s="80"/>
      <c r="Q108" s="80"/>
      <c r="R108" s="80"/>
      <c r="S108" s="80"/>
      <c r="T108" s="80"/>
      <c r="U108" s="80"/>
      <c r="V108" s="80"/>
      <c r="W108" s="80"/>
      <c r="X108" s="80"/>
      <c r="Y108" s="80"/>
      <c r="Z108" s="80"/>
      <c r="AA108" s="80"/>
      <c r="AB108" s="80"/>
    </row>
    <row r="109" spans="1:28" s="3" customFormat="1" ht="120" customHeight="1">
      <c r="A109" s="67" t="s">
        <v>493</v>
      </c>
      <c r="B109" s="38" t="s">
        <v>505</v>
      </c>
      <c r="C109" s="68" t="s">
        <v>502</v>
      </c>
      <c r="D109" s="69">
        <v>1</v>
      </c>
      <c r="E109" s="70">
        <v>126</v>
      </c>
      <c r="F109" s="71">
        <v>131</v>
      </c>
      <c r="G109" s="72" t="s">
        <v>496</v>
      </c>
      <c r="H109" s="73">
        <f t="shared" si="20"/>
        <v>6.9930000000000006E-2</v>
      </c>
      <c r="I109" s="74" t="s">
        <v>503</v>
      </c>
      <c r="J109" s="82" t="s">
        <v>504</v>
      </c>
      <c r="K109" s="76" t="s">
        <v>415</v>
      </c>
      <c r="L109" s="77" t="s">
        <v>300</v>
      </c>
      <c r="M109" s="78" t="s">
        <v>499</v>
      </c>
      <c r="N109" s="79"/>
      <c r="O109" s="80"/>
      <c r="P109" s="80"/>
      <c r="Q109" s="80"/>
      <c r="R109" s="80"/>
      <c r="S109" s="80"/>
      <c r="T109" s="80"/>
      <c r="U109" s="80"/>
      <c r="V109" s="80"/>
      <c r="W109" s="80"/>
      <c r="X109" s="80"/>
      <c r="Y109" s="80"/>
      <c r="Z109" s="80"/>
      <c r="AA109" s="80"/>
      <c r="AB109" s="80"/>
    </row>
    <row r="110" spans="1:28" s="3" customFormat="1" ht="120" customHeight="1">
      <c r="A110" s="67" t="s">
        <v>493</v>
      </c>
      <c r="B110" s="38" t="s">
        <v>501</v>
      </c>
      <c r="C110" s="68" t="s">
        <v>502</v>
      </c>
      <c r="D110" s="69">
        <v>1</v>
      </c>
      <c r="E110" s="70">
        <v>117</v>
      </c>
      <c r="F110" s="71">
        <v>123</v>
      </c>
      <c r="G110" s="72" t="s">
        <v>496</v>
      </c>
      <c r="H110" s="73">
        <f t="shared" si="20"/>
        <v>6.9930000000000006E-2</v>
      </c>
      <c r="I110" s="74" t="s">
        <v>506</v>
      </c>
      <c r="J110" s="82" t="s">
        <v>507</v>
      </c>
      <c r="K110" s="76" t="s">
        <v>415</v>
      </c>
      <c r="L110" s="77" t="s">
        <v>300</v>
      </c>
      <c r="M110" s="78" t="s">
        <v>499</v>
      </c>
      <c r="N110" s="79"/>
      <c r="O110" s="80"/>
      <c r="P110" s="80"/>
      <c r="Q110" s="80"/>
      <c r="R110" s="80"/>
      <c r="S110" s="80"/>
      <c r="T110" s="80"/>
      <c r="U110" s="80"/>
      <c r="V110" s="80"/>
      <c r="W110" s="80"/>
      <c r="X110" s="80"/>
      <c r="Y110" s="80"/>
      <c r="Z110" s="80"/>
      <c r="AA110" s="80"/>
      <c r="AB110" s="80"/>
    </row>
    <row r="111" spans="1:28" s="3" customFormat="1" ht="120" customHeight="1">
      <c r="A111" s="67" t="s">
        <v>493</v>
      </c>
      <c r="B111" s="38" t="s">
        <v>501</v>
      </c>
      <c r="C111" s="68" t="s">
        <v>502</v>
      </c>
      <c r="D111" s="69">
        <v>1</v>
      </c>
      <c r="E111" s="70">
        <v>117</v>
      </c>
      <c r="F111" s="71">
        <v>123</v>
      </c>
      <c r="G111" s="72" t="s">
        <v>496</v>
      </c>
      <c r="H111" s="73">
        <f t="shared" si="20"/>
        <v>6.9930000000000006E-2</v>
      </c>
      <c r="I111" s="74" t="s">
        <v>506</v>
      </c>
      <c r="J111" s="82" t="s">
        <v>507</v>
      </c>
      <c r="K111" s="76" t="s">
        <v>415</v>
      </c>
      <c r="L111" s="77" t="s">
        <v>300</v>
      </c>
      <c r="M111" s="78" t="s">
        <v>499</v>
      </c>
      <c r="N111" s="79"/>
      <c r="O111" s="80"/>
      <c r="P111" s="80"/>
      <c r="Q111" s="80"/>
      <c r="R111" s="80"/>
      <c r="S111" s="80"/>
      <c r="T111" s="80"/>
      <c r="U111" s="80"/>
      <c r="V111" s="80"/>
      <c r="W111" s="80"/>
      <c r="X111" s="80"/>
      <c r="Y111" s="80"/>
      <c r="Z111" s="80"/>
      <c r="AA111" s="80"/>
      <c r="AB111" s="80"/>
    </row>
    <row r="112" spans="1:28" s="3" customFormat="1" ht="120" customHeight="1">
      <c r="A112" s="67" t="s">
        <v>493</v>
      </c>
      <c r="B112" s="38" t="s">
        <v>505</v>
      </c>
      <c r="C112" s="68" t="s">
        <v>502</v>
      </c>
      <c r="D112" s="69">
        <v>1</v>
      </c>
      <c r="E112" s="70">
        <v>137</v>
      </c>
      <c r="F112" s="71">
        <v>143</v>
      </c>
      <c r="G112" s="72" t="s">
        <v>496</v>
      </c>
      <c r="H112" s="73">
        <f t="shared" si="20"/>
        <v>6.9930000000000006E-2</v>
      </c>
      <c r="I112" s="74" t="s">
        <v>506</v>
      </c>
      <c r="J112" s="82" t="s">
        <v>507</v>
      </c>
      <c r="K112" s="76" t="s">
        <v>415</v>
      </c>
      <c r="L112" s="77" t="s">
        <v>300</v>
      </c>
      <c r="M112" s="78" t="s">
        <v>499</v>
      </c>
      <c r="N112" s="79"/>
      <c r="O112" s="80"/>
      <c r="P112" s="80"/>
      <c r="Q112" s="80"/>
      <c r="R112" s="80"/>
      <c r="S112" s="80"/>
      <c r="T112" s="80"/>
      <c r="U112" s="80"/>
      <c r="V112" s="80"/>
      <c r="W112" s="80"/>
      <c r="X112" s="80"/>
      <c r="Y112" s="80"/>
      <c r="Z112" s="80"/>
      <c r="AA112" s="80"/>
      <c r="AB112" s="80"/>
    </row>
    <row r="113" spans="1:28" s="3" customFormat="1" ht="120" customHeight="1">
      <c r="A113" s="67" t="s">
        <v>493</v>
      </c>
      <c r="B113" s="38" t="s">
        <v>505</v>
      </c>
      <c r="C113" s="68" t="s">
        <v>502</v>
      </c>
      <c r="D113" s="69">
        <v>1</v>
      </c>
      <c r="E113" s="70">
        <v>137</v>
      </c>
      <c r="F113" s="71">
        <v>143</v>
      </c>
      <c r="G113" s="72" t="s">
        <v>496</v>
      </c>
      <c r="H113" s="73">
        <f t="shared" si="20"/>
        <v>6.9930000000000006E-2</v>
      </c>
      <c r="I113" s="74" t="s">
        <v>506</v>
      </c>
      <c r="J113" s="82" t="s">
        <v>507</v>
      </c>
      <c r="K113" s="76" t="s">
        <v>415</v>
      </c>
      <c r="L113" s="77" t="s">
        <v>300</v>
      </c>
      <c r="M113" s="78" t="s">
        <v>499</v>
      </c>
      <c r="N113" s="79"/>
      <c r="O113" s="80"/>
      <c r="P113" s="80"/>
      <c r="Q113" s="80"/>
      <c r="R113" s="80"/>
      <c r="S113" s="80"/>
      <c r="T113" s="80"/>
      <c r="U113" s="80"/>
      <c r="V113" s="80"/>
      <c r="W113" s="80"/>
      <c r="X113" s="80"/>
      <c r="Y113" s="80"/>
      <c r="Z113" s="80"/>
      <c r="AA113" s="80"/>
      <c r="AB113" s="80"/>
    </row>
    <row r="114" spans="1:28" s="3" customFormat="1" ht="120.95" customHeight="1">
      <c r="A114" s="85" t="s">
        <v>508</v>
      </c>
      <c r="B114" s="34" t="s">
        <v>509</v>
      </c>
      <c r="C114" s="23" t="s">
        <v>510</v>
      </c>
      <c r="D114" s="24">
        <v>1</v>
      </c>
      <c r="E114" s="25">
        <v>170</v>
      </c>
      <c r="F114" s="25">
        <v>178</v>
      </c>
      <c r="G114" s="26" t="s">
        <v>511</v>
      </c>
      <c r="H114" s="27">
        <f t="shared" ref="H114:H118" si="21">0.73*0.45*0.4</f>
        <v>0.13139999999999999</v>
      </c>
      <c r="I114" s="28" t="s">
        <v>512</v>
      </c>
      <c r="J114" s="86" t="s">
        <v>513</v>
      </c>
      <c r="K114" s="30" t="s">
        <v>299</v>
      </c>
      <c r="L114" s="31" t="s">
        <v>300</v>
      </c>
      <c r="M114" s="32" t="s">
        <v>514</v>
      </c>
      <c r="N114" s="33"/>
    </row>
    <row r="115" spans="1:28" s="3" customFormat="1" ht="120.95" customHeight="1">
      <c r="A115" s="85" t="s">
        <v>515</v>
      </c>
      <c r="B115" s="34" t="s">
        <v>509</v>
      </c>
      <c r="C115" s="23" t="s">
        <v>510</v>
      </c>
      <c r="D115" s="24">
        <v>1</v>
      </c>
      <c r="E115" s="25">
        <v>170</v>
      </c>
      <c r="F115" s="25">
        <v>178</v>
      </c>
      <c r="G115" s="26" t="s">
        <v>511</v>
      </c>
      <c r="H115" s="27">
        <f t="shared" si="21"/>
        <v>0.13139999999999999</v>
      </c>
      <c r="I115" s="28" t="s">
        <v>512</v>
      </c>
      <c r="J115" s="86" t="s">
        <v>513</v>
      </c>
      <c r="K115" s="30" t="s">
        <v>299</v>
      </c>
      <c r="L115" s="31" t="s">
        <v>300</v>
      </c>
      <c r="M115" s="32" t="s">
        <v>514</v>
      </c>
      <c r="N115" s="33"/>
    </row>
    <row r="116" spans="1:28" s="3" customFormat="1" ht="120.95" customHeight="1">
      <c r="A116" s="21" t="s">
        <v>516</v>
      </c>
      <c r="B116" s="34" t="s">
        <v>517</v>
      </c>
      <c r="C116" s="23" t="s">
        <v>510</v>
      </c>
      <c r="D116" s="24">
        <v>1</v>
      </c>
      <c r="E116" s="25">
        <v>187</v>
      </c>
      <c r="F116" s="25">
        <v>195</v>
      </c>
      <c r="G116" s="26" t="s">
        <v>511</v>
      </c>
      <c r="H116" s="27">
        <f t="shared" si="21"/>
        <v>0.13139999999999999</v>
      </c>
      <c r="I116" s="28" t="s">
        <v>512</v>
      </c>
      <c r="J116" s="86" t="s">
        <v>513</v>
      </c>
      <c r="K116" s="30" t="s">
        <v>299</v>
      </c>
      <c r="L116" s="31" t="s">
        <v>300</v>
      </c>
      <c r="M116" s="32" t="s">
        <v>514</v>
      </c>
      <c r="N116" s="33"/>
    </row>
    <row r="117" spans="1:28" s="3" customFormat="1" ht="120.95" customHeight="1">
      <c r="A117" s="21" t="s">
        <v>516</v>
      </c>
      <c r="B117" s="34" t="s">
        <v>517</v>
      </c>
      <c r="C117" s="23" t="s">
        <v>510</v>
      </c>
      <c r="D117" s="24">
        <v>1</v>
      </c>
      <c r="E117" s="25">
        <v>187</v>
      </c>
      <c r="F117" s="25">
        <v>195</v>
      </c>
      <c r="G117" s="26" t="s">
        <v>511</v>
      </c>
      <c r="H117" s="27">
        <f t="shared" si="21"/>
        <v>0.13139999999999999</v>
      </c>
      <c r="I117" s="28" t="s">
        <v>512</v>
      </c>
      <c r="J117" s="86" t="s">
        <v>513</v>
      </c>
      <c r="K117" s="30" t="s">
        <v>299</v>
      </c>
      <c r="L117" s="31" t="s">
        <v>300</v>
      </c>
      <c r="M117" s="32" t="s">
        <v>514</v>
      </c>
      <c r="N117" s="33"/>
    </row>
    <row r="118" spans="1:28" s="3" customFormat="1" ht="120.95" customHeight="1">
      <c r="A118" s="21" t="s">
        <v>516</v>
      </c>
      <c r="B118" s="34" t="s">
        <v>517</v>
      </c>
      <c r="C118" s="23" t="s">
        <v>510</v>
      </c>
      <c r="D118" s="24">
        <v>1</v>
      </c>
      <c r="E118" s="25">
        <v>187</v>
      </c>
      <c r="F118" s="25">
        <v>195</v>
      </c>
      <c r="G118" s="26" t="s">
        <v>511</v>
      </c>
      <c r="H118" s="27">
        <f t="shared" si="21"/>
        <v>0.13139999999999999</v>
      </c>
      <c r="I118" s="28" t="s">
        <v>512</v>
      </c>
      <c r="J118" s="86" t="s">
        <v>513</v>
      </c>
      <c r="K118" s="30" t="s">
        <v>299</v>
      </c>
      <c r="L118" s="31" t="s">
        <v>300</v>
      </c>
      <c r="M118" s="32" t="s">
        <v>514</v>
      </c>
      <c r="N118" s="33"/>
    </row>
    <row r="119" spans="1:28" s="3" customFormat="1" ht="120.95" customHeight="1">
      <c r="A119" s="21" t="s">
        <v>516</v>
      </c>
      <c r="B119" s="87" t="s">
        <v>518</v>
      </c>
      <c r="C119" s="23" t="s">
        <v>519</v>
      </c>
      <c r="D119" s="24">
        <v>1</v>
      </c>
      <c r="E119" s="25">
        <v>129</v>
      </c>
      <c r="F119" s="25">
        <v>134</v>
      </c>
      <c r="G119" s="26" t="s">
        <v>520</v>
      </c>
      <c r="H119" s="27">
        <f>0.58*0.33*0.36</f>
        <v>6.8904000000000007E-2</v>
      </c>
      <c r="I119" s="28" t="s">
        <v>521</v>
      </c>
      <c r="J119" s="86" t="s">
        <v>522</v>
      </c>
      <c r="K119" s="30" t="s">
        <v>299</v>
      </c>
      <c r="L119" s="31" t="s">
        <v>300</v>
      </c>
      <c r="M119" s="32"/>
      <c r="N119" s="33"/>
    </row>
    <row r="120" spans="1:28" s="3" customFormat="1" ht="120.95" customHeight="1">
      <c r="A120" s="21" t="s">
        <v>516</v>
      </c>
      <c r="B120" s="87" t="s">
        <v>523</v>
      </c>
      <c r="C120" s="23" t="s">
        <v>519</v>
      </c>
      <c r="D120" s="24">
        <v>1</v>
      </c>
      <c r="E120" s="25">
        <v>136</v>
      </c>
      <c r="F120" s="25">
        <v>141</v>
      </c>
      <c r="G120" s="26" t="s">
        <v>520</v>
      </c>
      <c r="H120" s="27">
        <f>0.58*0.33*0.36</f>
        <v>6.8904000000000007E-2</v>
      </c>
      <c r="I120" s="28" t="s">
        <v>521</v>
      </c>
      <c r="J120" s="86" t="s">
        <v>522</v>
      </c>
      <c r="K120" s="30" t="s">
        <v>299</v>
      </c>
      <c r="L120" s="31" t="s">
        <v>300</v>
      </c>
      <c r="M120" s="32"/>
      <c r="N120" s="33"/>
    </row>
    <row r="121" spans="1:28" s="3" customFormat="1" ht="120.95" customHeight="1">
      <c r="A121" s="21" t="s">
        <v>516</v>
      </c>
      <c r="B121" s="87" t="s">
        <v>524</v>
      </c>
      <c r="C121" s="23" t="s">
        <v>519</v>
      </c>
      <c r="D121" s="24">
        <v>1</v>
      </c>
      <c r="E121" s="25">
        <v>150</v>
      </c>
      <c r="F121" s="25">
        <v>155</v>
      </c>
      <c r="G121" s="26" t="s">
        <v>520</v>
      </c>
      <c r="H121" s="27">
        <f>0.58*0.33*0.36</f>
        <v>6.8904000000000007E-2</v>
      </c>
      <c r="I121" s="28" t="s">
        <v>521</v>
      </c>
      <c r="J121" s="86" t="s">
        <v>522</v>
      </c>
      <c r="K121" s="30" t="s">
        <v>299</v>
      </c>
      <c r="L121" s="31" t="s">
        <v>300</v>
      </c>
      <c r="M121" s="32"/>
      <c r="N121" s="33"/>
    </row>
    <row r="122" spans="1:28" s="3" customFormat="1" ht="120.95" customHeight="1">
      <c r="A122" s="21" t="s">
        <v>516</v>
      </c>
      <c r="B122" s="87" t="s">
        <v>525</v>
      </c>
      <c r="C122" s="23" t="s">
        <v>519</v>
      </c>
      <c r="D122" s="24">
        <v>1</v>
      </c>
      <c r="E122" s="25">
        <v>165</v>
      </c>
      <c r="F122" s="25">
        <v>170</v>
      </c>
      <c r="G122" s="26" t="s">
        <v>520</v>
      </c>
      <c r="H122" s="27">
        <f>0.58*0.33*0.36</f>
        <v>6.8904000000000007E-2</v>
      </c>
      <c r="I122" s="28" t="s">
        <v>521</v>
      </c>
      <c r="J122" s="86" t="s">
        <v>522</v>
      </c>
      <c r="K122" s="30" t="s">
        <v>299</v>
      </c>
      <c r="L122" s="31" t="s">
        <v>300</v>
      </c>
      <c r="M122" s="32"/>
      <c r="N122" s="33"/>
    </row>
    <row r="123" spans="1:28" s="3" customFormat="1" ht="98.1" customHeight="1">
      <c r="A123" s="21" t="s">
        <v>526</v>
      </c>
      <c r="B123" s="34" t="s">
        <v>527</v>
      </c>
      <c r="C123" s="88" t="s">
        <v>528</v>
      </c>
      <c r="D123" s="24">
        <v>1</v>
      </c>
      <c r="E123" s="25">
        <v>99</v>
      </c>
      <c r="F123" s="25">
        <v>104</v>
      </c>
      <c r="G123" s="26" t="s">
        <v>529</v>
      </c>
      <c r="H123" s="27">
        <f t="shared" ref="H123:H128" si="22">0.62*0.34*0.36</f>
        <v>7.5887999999999997E-2</v>
      </c>
      <c r="I123" s="28" t="s">
        <v>530</v>
      </c>
      <c r="J123" s="89" t="s">
        <v>531</v>
      </c>
      <c r="K123" s="30" t="s">
        <v>299</v>
      </c>
      <c r="L123" s="31" t="s">
        <v>300</v>
      </c>
      <c r="M123" s="32"/>
      <c r="N123" s="33"/>
    </row>
    <row r="124" spans="1:28" s="3" customFormat="1" ht="98.1" customHeight="1">
      <c r="A124" s="21" t="s">
        <v>526</v>
      </c>
      <c r="B124" s="34" t="s">
        <v>532</v>
      </c>
      <c r="C124" s="88" t="s">
        <v>528</v>
      </c>
      <c r="D124" s="24">
        <v>1</v>
      </c>
      <c r="E124" s="25">
        <v>109</v>
      </c>
      <c r="F124" s="25">
        <v>114</v>
      </c>
      <c r="G124" s="26" t="s">
        <v>529</v>
      </c>
      <c r="H124" s="27">
        <f t="shared" si="22"/>
        <v>7.5887999999999997E-2</v>
      </c>
      <c r="I124" s="28" t="s">
        <v>530</v>
      </c>
      <c r="J124" s="90" t="s">
        <v>533</v>
      </c>
      <c r="K124" s="30" t="s">
        <v>299</v>
      </c>
      <c r="L124" s="31" t="s">
        <v>300</v>
      </c>
      <c r="M124" s="32"/>
      <c r="N124" s="33"/>
    </row>
    <row r="125" spans="1:28" s="3" customFormat="1" ht="98.1" customHeight="1">
      <c r="A125" s="21" t="s">
        <v>526</v>
      </c>
      <c r="B125" s="34" t="s">
        <v>534</v>
      </c>
      <c r="C125" s="88" t="s">
        <v>528</v>
      </c>
      <c r="D125" s="24">
        <v>1</v>
      </c>
      <c r="E125" s="25">
        <v>120</v>
      </c>
      <c r="F125" s="25">
        <v>125</v>
      </c>
      <c r="G125" s="26" t="s">
        <v>529</v>
      </c>
      <c r="H125" s="27">
        <f t="shared" si="22"/>
        <v>7.5887999999999997E-2</v>
      </c>
      <c r="I125" s="28" t="s">
        <v>530</v>
      </c>
      <c r="J125" s="89" t="s">
        <v>531</v>
      </c>
      <c r="K125" s="30" t="s">
        <v>299</v>
      </c>
      <c r="L125" s="31" t="s">
        <v>300</v>
      </c>
      <c r="M125" s="32"/>
      <c r="N125" s="33"/>
    </row>
    <row r="126" spans="1:28" s="3" customFormat="1" ht="107.1" customHeight="1">
      <c r="A126" s="21" t="s">
        <v>526</v>
      </c>
      <c r="B126" s="34" t="s">
        <v>535</v>
      </c>
      <c r="C126" s="88" t="s">
        <v>528</v>
      </c>
      <c r="D126" s="24">
        <v>1</v>
      </c>
      <c r="E126" s="25">
        <v>105</v>
      </c>
      <c r="F126" s="25">
        <v>110</v>
      </c>
      <c r="G126" s="26" t="s">
        <v>536</v>
      </c>
      <c r="H126" s="27">
        <f t="shared" si="22"/>
        <v>7.5887999999999997E-2</v>
      </c>
      <c r="I126" s="28" t="s">
        <v>530</v>
      </c>
      <c r="J126" s="89" t="s">
        <v>537</v>
      </c>
      <c r="K126" s="30" t="s">
        <v>299</v>
      </c>
      <c r="L126" s="31" t="s">
        <v>300</v>
      </c>
      <c r="M126" s="32"/>
      <c r="N126" s="33"/>
    </row>
    <row r="127" spans="1:28" s="3" customFormat="1" ht="131.1" customHeight="1">
      <c r="A127" s="21" t="s">
        <v>526</v>
      </c>
      <c r="B127" s="34" t="s">
        <v>538</v>
      </c>
      <c r="C127" s="88" t="s">
        <v>528</v>
      </c>
      <c r="D127" s="24">
        <v>1</v>
      </c>
      <c r="E127" s="25">
        <v>115</v>
      </c>
      <c r="F127" s="25">
        <v>120</v>
      </c>
      <c r="G127" s="26" t="s">
        <v>529</v>
      </c>
      <c r="H127" s="27">
        <f t="shared" si="22"/>
        <v>7.5887999999999997E-2</v>
      </c>
      <c r="I127" s="28" t="s">
        <v>530</v>
      </c>
      <c r="J127" s="39" t="s">
        <v>539</v>
      </c>
      <c r="K127" s="30" t="s">
        <v>299</v>
      </c>
      <c r="L127" s="31" t="s">
        <v>300</v>
      </c>
      <c r="M127" s="32"/>
      <c r="N127" s="33"/>
    </row>
    <row r="128" spans="1:28" s="3" customFormat="1" ht="107.1" customHeight="1">
      <c r="A128" s="21" t="s">
        <v>526</v>
      </c>
      <c r="B128" s="34" t="s">
        <v>540</v>
      </c>
      <c r="C128" s="88" t="s">
        <v>528</v>
      </c>
      <c r="D128" s="24">
        <v>1</v>
      </c>
      <c r="E128" s="25">
        <v>105</v>
      </c>
      <c r="F128" s="25">
        <v>110</v>
      </c>
      <c r="G128" s="26" t="s">
        <v>536</v>
      </c>
      <c r="H128" s="27">
        <f t="shared" si="22"/>
        <v>7.5887999999999997E-2</v>
      </c>
      <c r="I128" s="28" t="s">
        <v>530</v>
      </c>
      <c r="J128" s="89" t="s">
        <v>541</v>
      </c>
      <c r="K128" s="30" t="s">
        <v>299</v>
      </c>
      <c r="L128" s="31" t="s">
        <v>300</v>
      </c>
      <c r="M128" s="32"/>
      <c r="N128" s="33"/>
    </row>
    <row r="129" spans="1:28" s="3" customFormat="1" ht="123" customHeight="1">
      <c r="A129" s="41" t="s">
        <v>542</v>
      </c>
      <c r="B129" s="34" t="s">
        <v>543</v>
      </c>
      <c r="C129" s="47" t="s">
        <v>544</v>
      </c>
      <c r="D129" s="43">
        <v>1</v>
      </c>
      <c r="E129" s="25">
        <v>185</v>
      </c>
      <c r="F129" s="25">
        <v>193</v>
      </c>
      <c r="G129" s="26" t="s">
        <v>545</v>
      </c>
      <c r="H129" s="44">
        <f>0.82*0.36*0.43</f>
        <v>0.12693599999999999</v>
      </c>
      <c r="I129" s="28" t="s">
        <v>546</v>
      </c>
      <c r="J129" s="39" t="s">
        <v>547</v>
      </c>
      <c r="K129" s="30" t="s">
        <v>299</v>
      </c>
      <c r="L129" s="46" t="s">
        <v>300</v>
      </c>
      <c r="M129" s="40" t="s">
        <v>548</v>
      </c>
      <c r="N129" s="33"/>
    </row>
    <row r="130" spans="1:28" s="3" customFormat="1" ht="123" customHeight="1">
      <c r="A130" s="41" t="s">
        <v>542</v>
      </c>
      <c r="B130" s="34" t="s">
        <v>549</v>
      </c>
      <c r="C130" s="47" t="s">
        <v>544</v>
      </c>
      <c r="D130" s="43">
        <v>1</v>
      </c>
      <c r="E130" s="25">
        <v>196</v>
      </c>
      <c r="F130" s="25">
        <v>204</v>
      </c>
      <c r="G130" s="26" t="s">
        <v>545</v>
      </c>
      <c r="H130" s="44">
        <f>0.82*0.36*0.43</f>
        <v>0.12693599999999999</v>
      </c>
      <c r="I130" s="28" t="s">
        <v>550</v>
      </c>
      <c r="J130" s="39" t="s">
        <v>547</v>
      </c>
      <c r="K130" s="30" t="s">
        <v>299</v>
      </c>
      <c r="L130" s="46" t="s">
        <v>300</v>
      </c>
      <c r="M130" s="40" t="s">
        <v>551</v>
      </c>
      <c r="N130" s="33"/>
    </row>
    <row r="131" spans="1:28" s="3" customFormat="1" ht="123" customHeight="1">
      <c r="A131" s="41" t="s">
        <v>552</v>
      </c>
      <c r="B131" s="34" t="s">
        <v>553</v>
      </c>
      <c r="C131" s="23" t="s">
        <v>554</v>
      </c>
      <c r="D131" s="24">
        <v>1</v>
      </c>
      <c r="E131" s="25">
        <v>77</v>
      </c>
      <c r="F131" s="25">
        <v>81</v>
      </c>
      <c r="G131" s="26" t="s">
        <v>555</v>
      </c>
      <c r="H131" s="44">
        <f t="shared" ref="H131:H135" si="23">0.62*0.29*0.35</f>
        <v>6.293E-2</v>
      </c>
      <c r="I131" s="28" t="s">
        <v>556</v>
      </c>
      <c r="J131" s="49" t="s">
        <v>557</v>
      </c>
      <c r="K131" s="30" t="s">
        <v>415</v>
      </c>
      <c r="L131" s="31" t="s">
        <v>300</v>
      </c>
      <c r="M131" s="32"/>
      <c r="N131" s="33"/>
    </row>
    <row r="132" spans="1:28" s="3" customFormat="1" ht="123" customHeight="1">
      <c r="A132" s="41" t="s">
        <v>552</v>
      </c>
      <c r="B132" s="34" t="s">
        <v>553</v>
      </c>
      <c r="C132" s="23" t="s">
        <v>554</v>
      </c>
      <c r="D132" s="24">
        <v>1</v>
      </c>
      <c r="E132" s="25">
        <v>77</v>
      </c>
      <c r="F132" s="25">
        <v>81</v>
      </c>
      <c r="G132" s="26" t="s">
        <v>555</v>
      </c>
      <c r="H132" s="44">
        <f t="shared" si="23"/>
        <v>6.293E-2</v>
      </c>
      <c r="I132" s="28" t="s">
        <v>556</v>
      </c>
      <c r="J132" s="49" t="s">
        <v>557</v>
      </c>
      <c r="K132" s="30" t="s">
        <v>415</v>
      </c>
      <c r="L132" s="31" t="s">
        <v>300</v>
      </c>
      <c r="M132" s="32"/>
      <c r="N132" s="33"/>
    </row>
    <row r="133" spans="1:28" s="3" customFormat="1" ht="123" customHeight="1">
      <c r="A133" s="41" t="s">
        <v>552</v>
      </c>
      <c r="B133" s="34" t="s">
        <v>553</v>
      </c>
      <c r="C133" s="23" t="s">
        <v>554</v>
      </c>
      <c r="D133" s="24">
        <v>1</v>
      </c>
      <c r="E133" s="25">
        <v>77</v>
      </c>
      <c r="F133" s="25">
        <v>81</v>
      </c>
      <c r="G133" s="26" t="s">
        <v>555</v>
      </c>
      <c r="H133" s="44">
        <f t="shared" si="23"/>
        <v>6.293E-2</v>
      </c>
      <c r="I133" s="28" t="s">
        <v>556</v>
      </c>
      <c r="J133" s="49" t="s">
        <v>557</v>
      </c>
      <c r="K133" s="30" t="s">
        <v>415</v>
      </c>
      <c r="L133" s="31" t="s">
        <v>300</v>
      </c>
      <c r="M133" s="32"/>
      <c r="N133" s="33"/>
    </row>
    <row r="134" spans="1:28" s="3" customFormat="1" ht="123" customHeight="1">
      <c r="A134" s="41" t="s">
        <v>552</v>
      </c>
      <c r="B134" s="34" t="s">
        <v>553</v>
      </c>
      <c r="C134" s="23" t="s">
        <v>558</v>
      </c>
      <c r="D134" s="24">
        <v>1</v>
      </c>
      <c r="E134" s="25">
        <v>97</v>
      </c>
      <c r="F134" s="25">
        <v>101</v>
      </c>
      <c r="G134" s="26" t="s">
        <v>555</v>
      </c>
      <c r="H134" s="44">
        <f t="shared" si="23"/>
        <v>6.293E-2</v>
      </c>
      <c r="I134" s="28" t="s">
        <v>556</v>
      </c>
      <c r="J134" s="49" t="s">
        <v>557</v>
      </c>
      <c r="K134" s="30" t="s">
        <v>415</v>
      </c>
      <c r="L134" s="31" t="s">
        <v>300</v>
      </c>
      <c r="M134" s="32"/>
      <c r="N134" s="33"/>
    </row>
    <row r="135" spans="1:28" s="3" customFormat="1" ht="123" customHeight="1">
      <c r="A135" s="41" t="s">
        <v>552</v>
      </c>
      <c r="B135" s="34" t="s">
        <v>553</v>
      </c>
      <c r="C135" s="23" t="s">
        <v>558</v>
      </c>
      <c r="D135" s="24">
        <v>1</v>
      </c>
      <c r="E135" s="25">
        <v>97</v>
      </c>
      <c r="F135" s="25">
        <v>101</v>
      </c>
      <c r="G135" s="26" t="s">
        <v>555</v>
      </c>
      <c r="H135" s="44">
        <f t="shared" si="23"/>
        <v>6.293E-2</v>
      </c>
      <c r="I135" s="28" t="s">
        <v>556</v>
      </c>
      <c r="J135" s="49" t="s">
        <v>557</v>
      </c>
      <c r="K135" s="30" t="s">
        <v>415</v>
      </c>
      <c r="L135" s="31" t="s">
        <v>300</v>
      </c>
      <c r="M135" s="32"/>
      <c r="N135" s="33"/>
    </row>
    <row r="136" spans="1:28" s="3" customFormat="1" ht="120" customHeight="1">
      <c r="A136" s="67" t="s">
        <v>559</v>
      </c>
      <c r="B136" s="38" t="s">
        <v>560</v>
      </c>
      <c r="C136" s="68" t="s">
        <v>561</v>
      </c>
      <c r="D136" s="69">
        <v>1</v>
      </c>
      <c r="E136" s="70">
        <v>116</v>
      </c>
      <c r="F136" s="71">
        <v>122</v>
      </c>
      <c r="G136" s="72" t="s">
        <v>562</v>
      </c>
      <c r="H136" s="73">
        <f t="shared" ref="H136:H140" si="24">0.68*0.36*0.38</f>
        <v>9.3023999999999996E-2</v>
      </c>
      <c r="I136" s="74" t="s">
        <v>563</v>
      </c>
      <c r="J136" s="82" t="s">
        <v>564</v>
      </c>
      <c r="K136" s="76" t="s">
        <v>415</v>
      </c>
      <c r="L136" s="77" t="s">
        <v>300</v>
      </c>
      <c r="M136" s="78" t="s">
        <v>565</v>
      </c>
      <c r="N136" s="79"/>
      <c r="O136" s="80"/>
      <c r="P136" s="80"/>
      <c r="Q136" s="80"/>
      <c r="R136" s="80"/>
      <c r="S136" s="80"/>
      <c r="T136" s="80"/>
      <c r="U136" s="80"/>
      <c r="V136" s="80"/>
      <c r="W136" s="80"/>
      <c r="X136" s="80"/>
      <c r="Y136" s="80"/>
      <c r="Z136" s="80"/>
      <c r="AA136" s="80"/>
      <c r="AB136" s="80"/>
    </row>
    <row r="137" spans="1:28" s="3" customFormat="1" ht="120" customHeight="1">
      <c r="A137" s="67" t="s">
        <v>559</v>
      </c>
      <c r="B137" s="38" t="s">
        <v>560</v>
      </c>
      <c r="C137" s="68" t="s">
        <v>561</v>
      </c>
      <c r="D137" s="69">
        <v>1</v>
      </c>
      <c r="E137" s="70">
        <v>116</v>
      </c>
      <c r="F137" s="71">
        <v>122</v>
      </c>
      <c r="G137" s="72" t="s">
        <v>562</v>
      </c>
      <c r="H137" s="73">
        <f t="shared" si="24"/>
        <v>9.3023999999999996E-2</v>
      </c>
      <c r="I137" s="74" t="s">
        <v>563</v>
      </c>
      <c r="J137" s="82" t="s">
        <v>564</v>
      </c>
      <c r="K137" s="76" t="s">
        <v>415</v>
      </c>
      <c r="L137" s="77" t="s">
        <v>300</v>
      </c>
      <c r="M137" s="78" t="s">
        <v>565</v>
      </c>
      <c r="N137" s="79"/>
      <c r="O137" s="80"/>
      <c r="P137" s="80"/>
      <c r="Q137" s="80"/>
      <c r="R137" s="80"/>
      <c r="S137" s="80"/>
      <c r="T137" s="80"/>
      <c r="U137" s="80"/>
      <c r="V137" s="80"/>
      <c r="W137" s="80"/>
      <c r="X137" s="80"/>
      <c r="Y137" s="80"/>
      <c r="Z137" s="80"/>
      <c r="AA137" s="80"/>
      <c r="AB137" s="80"/>
    </row>
    <row r="138" spans="1:28" s="3" customFormat="1" ht="120" customHeight="1">
      <c r="A138" s="67" t="s">
        <v>559</v>
      </c>
      <c r="B138" s="38" t="s">
        <v>560</v>
      </c>
      <c r="C138" s="68" t="s">
        <v>561</v>
      </c>
      <c r="D138" s="69">
        <v>1</v>
      </c>
      <c r="E138" s="70">
        <v>116</v>
      </c>
      <c r="F138" s="71">
        <v>122</v>
      </c>
      <c r="G138" s="72" t="s">
        <v>562</v>
      </c>
      <c r="H138" s="73">
        <f t="shared" si="24"/>
        <v>9.3023999999999996E-2</v>
      </c>
      <c r="I138" s="74" t="s">
        <v>563</v>
      </c>
      <c r="J138" s="82" t="s">
        <v>564</v>
      </c>
      <c r="K138" s="76" t="s">
        <v>415</v>
      </c>
      <c r="L138" s="77" t="s">
        <v>300</v>
      </c>
      <c r="M138" s="78" t="s">
        <v>565</v>
      </c>
      <c r="N138" s="79"/>
      <c r="O138" s="80"/>
      <c r="P138" s="80"/>
      <c r="Q138" s="80"/>
      <c r="R138" s="80"/>
      <c r="S138" s="80"/>
      <c r="T138" s="80"/>
      <c r="U138" s="80"/>
      <c r="V138" s="80"/>
      <c r="W138" s="80"/>
      <c r="X138" s="80"/>
      <c r="Y138" s="80"/>
      <c r="Z138" s="80"/>
      <c r="AA138" s="80"/>
      <c r="AB138" s="80"/>
    </row>
    <row r="139" spans="1:28" s="3" customFormat="1" ht="120" customHeight="1">
      <c r="A139" s="67" t="s">
        <v>559</v>
      </c>
      <c r="B139" s="38" t="s">
        <v>566</v>
      </c>
      <c r="C139" s="68" t="s">
        <v>561</v>
      </c>
      <c r="D139" s="69">
        <v>1</v>
      </c>
      <c r="E139" s="70">
        <v>136</v>
      </c>
      <c r="F139" s="71">
        <v>142</v>
      </c>
      <c r="G139" s="72" t="s">
        <v>562</v>
      </c>
      <c r="H139" s="73">
        <f t="shared" si="24"/>
        <v>9.3023999999999996E-2</v>
      </c>
      <c r="I139" s="74" t="s">
        <v>563</v>
      </c>
      <c r="J139" s="82" t="s">
        <v>564</v>
      </c>
      <c r="K139" s="76" t="s">
        <v>415</v>
      </c>
      <c r="L139" s="77" t="s">
        <v>300</v>
      </c>
      <c r="M139" s="78" t="s">
        <v>565</v>
      </c>
      <c r="N139" s="79"/>
      <c r="O139" s="80"/>
      <c r="P139" s="80"/>
      <c r="Q139" s="80"/>
      <c r="R139" s="80"/>
      <c r="S139" s="80"/>
      <c r="T139" s="80"/>
      <c r="U139" s="80"/>
      <c r="V139" s="80"/>
      <c r="W139" s="80"/>
      <c r="X139" s="80"/>
      <c r="Y139" s="80"/>
      <c r="Z139" s="80"/>
      <c r="AA139" s="80"/>
      <c r="AB139" s="80"/>
    </row>
    <row r="140" spans="1:28" s="3" customFormat="1" ht="120" customHeight="1">
      <c r="A140" s="67" t="s">
        <v>559</v>
      </c>
      <c r="B140" s="38" t="s">
        <v>566</v>
      </c>
      <c r="C140" s="68" t="s">
        <v>561</v>
      </c>
      <c r="D140" s="69">
        <v>1</v>
      </c>
      <c r="E140" s="70">
        <v>136</v>
      </c>
      <c r="F140" s="71">
        <v>142</v>
      </c>
      <c r="G140" s="72" t="s">
        <v>562</v>
      </c>
      <c r="H140" s="73">
        <f t="shared" si="24"/>
        <v>9.3023999999999996E-2</v>
      </c>
      <c r="I140" s="74" t="s">
        <v>563</v>
      </c>
      <c r="J140" s="82" t="s">
        <v>564</v>
      </c>
      <c r="K140" s="76" t="s">
        <v>415</v>
      </c>
      <c r="L140" s="77" t="s">
        <v>300</v>
      </c>
      <c r="M140" s="78" t="s">
        <v>565</v>
      </c>
      <c r="N140" s="79"/>
      <c r="O140" s="80"/>
      <c r="P140" s="80"/>
      <c r="Q140" s="80"/>
      <c r="R140" s="80"/>
      <c r="S140" s="80"/>
      <c r="T140" s="80"/>
      <c r="U140" s="80"/>
      <c r="V140" s="80"/>
      <c r="W140" s="80"/>
      <c r="X140" s="80"/>
      <c r="Y140" s="80"/>
      <c r="Z140" s="80"/>
      <c r="AA140" s="80"/>
      <c r="AB140" s="80"/>
    </row>
    <row r="141" spans="1:28" s="3" customFormat="1" ht="120" customHeight="1">
      <c r="A141" s="67" t="s">
        <v>567</v>
      </c>
      <c r="B141" s="38" t="s">
        <v>568</v>
      </c>
      <c r="C141" s="68" t="s">
        <v>569</v>
      </c>
      <c r="D141" s="69">
        <v>1</v>
      </c>
      <c r="E141" s="70">
        <v>142</v>
      </c>
      <c r="F141" s="71">
        <v>152</v>
      </c>
      <c r="G141" s="72" t="s">
        <v>570</v>
      </c>
      <c r="H141" s="73">
        <f t="shared" ref="H141:H156" si="25">0.77*0.42*0.42</f>
        <v>0.135828</v>
      </c>
      <c r="I141" s="74" t="s">
        <v>571</v>
      </c>
      <c r="J141" s="82" t="s">
        <v>572</v>
      </c>
      <c r="K141" s="76" t="s">
        <v>415</v>
      </c>
      <c r="L141" s="77" t="s">
        <v>300</v>
      </c>
      <c r="M141" s="78"/>
      <c r="N141" s="79"/>
      <c r="O141" s="80"/>
      <c r="P141" s="80"/>
      <c r="Q141" s="80"/>
      <c r="R141" s="80"/>
      <c r="S141" s="80"/>
      <c r="T141" s="80"/>
      <c r="U141" s="80"/>
      <c r="V141" s="80"/>
      <c r="W141" s="80"/>
      <c r="X141" s="80"/>
      <c r="Y141" s="80"/>
      <c r="Z141" s="80"/>
      <c r="AA141" s="80"/>
      <c r="AB141" s="80"/>
    </row>
    <row r="142" spans="1:28" s="3" customFormat="1" ht="120" customHeight="1">
      <c r="A142" s="67" t="s">
        <v>567</v>
      </c>
      <c r="B142" s="38" t="s">
        <v>568</v>
      </c>
      <c r="C142" s="68" t="s">
        <v>569</v>
      </c>
      <c r="D142" s="69">
        <v>1</v>
      </c>
      <c r="E142" s="70">
        <v>142</v>
      </c>
      <c r="F142" s="71">
        <v>152</v>
      </c>
      <c r="G142" s="72" t="s">
        <v>570</v>
      </c>
      <c r="H142" s="73">
        <f t="shared" si="25"/>
        <v>0.135828</v>
      </c>
      <c r="I142" s="74" t="s">
        <v>571</v>
      </c>
      <c r="J142" s="82" t="s">
        <v>572</v>
      </c>
      <c r="K142" s="76" t="s">
        <v>415</v>
      </c>
      <c r="L142" s="77" t="s">
        <v>300</v>
      </c>
      <c r="M142" s="78"/>
      <c r="N142" s="79"/>
      <c r="O142" s="80"/>
      <c r="P142" s="80"/>
      <c r="Q142" s="80"/>
      <c r="R142" s="80"/>
      <c r="S142" s="80"/>
      <c r="T142" s="80"/>
      <c r="U142" s="80"/>
      <c r="V142" s="80"/>
      <c r="W142" s="80"/>
      <c r="X142" s="80"/>
      <c r="Y142" s="80"/>
      <c r="Z142" s="80"/>
      <c r="AA142" s="80"/>
      <c r="AB142" s="80"/>
    </row>
    <row r="143" spans="1:28" s="3" customFormat="1" ht="120" customHeight="1">
      <c r="A143" s="67" t="s">
        <v>567</v>
      </c>
      <c r="B143" s="38" t="s">
        <v>573</v>
      </c>
      <c r="C143" s="68" t="s">
        <v>569</v>
      </c>
      <c r="D143" s="69">
        <v>1</v>
      </c>
      <c r="E143" s="70">
        <v>168</v>
      </c>
      <c r="F143" s="71">
        <v>178</v>
      </c>
      <c r="G143" s="72" t="s">
        <v>570</v>
      </c>
      <c r="H143" s="73">
        <f t="shared" si="25"/>
        <v>0.135828</v>
      </c>
      <c r="I143" s="74" t="s">
        <v>571</v>
      </c>
      <c r="J143" s="82" t="s">
        <v>572</v>
      </c>
      <c r="K143" s="76" t="s">
        <v>415</v>
      </c>
      <c r="L143" s="77" t="s">
        <v>300</v>
      </c>
      <c r="M143" s="78"/>
      <c r="N143" s="79"/>
      <c r="O143" s="80"/>
      <c r="P143" s="80"/>
      <c r="Q143" s="80"/>
      <c r="R143" s="80"/>
      <c r="S143" s="80"/>
      <c r="T143" s="80"/>
      <c r="U143" s="80"/>
      <c r="V143" s="80"/>
      <c r="W143" s="80"/>
      <c r="X143" s="80"/>
      <c r="Y143" s="80"/>
      <c r="Z143" s="80"/>
      <c r="AA143" s="80"/>
      <c r="AB143" s="80"/>
    </row>
    <row r="144" spans="1:28" s="3" customFormat="1" ht="120" customHeight="1">
      <c r="A144" s="67" t="s">
        <v>567</v>
      </c>
      <c r="B144" s="38" t="s">
        <v>573</v>
      </c>
      <c r="C144" s="68" t="s">
        <v>569</v>
      </c>
      <c r="D144" s="69">
        <v>1</v>
      </c>
      <c r="E144" s="70">
        <v>168</v>
      </c>
      <c r="F144" s="71">
        <v>178</v>
      </c>
      <c r="G144" s="72" t="s">
        <v>570</v>
      </c>
      <c r="H144" s="73">
        <f t="shared" si="25"/>
        <v>0.135828</v>
      </c>
      <c r="I144" s="74" t="s">
        <v>571</v>
      </c>
      <c r="J144" s="82" t="s">
        <v>572</v>
      </c>
      <c r="K144" s="76" t="s">
        <v>415</v>
      </c>
      <c r="L144" s="77" t="s">
        <v>300</v>
      </c>
      <c r="M144" s="78"/>
      <c r="N144" s="79"/>
      <c r="O144" s="80"/>
      <c r="P144" s="80"/>
      <c r="Q144" s="80"/>
      <c r="R144" s="80"/>
      <c r="S144" s="80"/>
      <c r="T144" s="80"/>
      <c r="U144" s="80"/>
      <c r="V144" s="80"/>
      <c r="W144" s="80"/>
      <c r="X144" s="80"/>
      <c r="Y144" s="80"/>
      <c r="Z144" s="80"/>
      <c r="AA144" s="80"/>
      <c r="AB144" s="80"/>
    </row>
    <row r="145" spans="1:28" s="3" customFormat="1" ht="120" customHeight="1">
      <c r="A145" s="67" t="s">
        <v>567</v>
      </c>
      <c r="B145" s="38" t="s">
        <v>574</v>
      </c>
      <c r="C145" s="68" t="s">
        <v>569</v>
      </c>
      <c r="D145" s="69">
        <v>1</v>
      </c>
      <c r="E145" s="70">
        <v>142</v>
      </c>
      <c r="F145" s="71">
        <v>152</v>
      </c>
      <c r="G145" s="72" t="s">
        <v>570</v>
      </c>
      <c r="H145" s="73">
        <f t="shared" si="25"/>
        <v>0.135828</v>
      </c>
      <c r="I145" s="74" t="s">
        <v>571</v>
      </c>
      <c r="J145" s="82" t="s">
        <v>572</v>
      </c>
      <c r="K145" s="76" t="s">
        <v>415</v>
      </c>
      <c r="L145" s="77" t="s">
        <v>300</v>
      </c>
      <c r="M145" s="78"/>
      <c r="N145" s="79"/>
      <c r="O145" s="80"/>
      <c r="P145" s="80"/>
      <c r="Q145" s="80"/>
      <c r="R145" s="80"/>
      <c r="S145" s="80"/>
      <c r="T145" s="80"/>
      <c r="U145" s="80"/>
      <c r="V145" s="80"/>
      <c r="W145" s="80"/>
      <c r="X145" s="80"/>
      <c r="Y145" s="80"/>
      <c r="Z145" s="80"/>
      <c r="AA145" s="80"/>
      <c r="AB145" s="80"/>
    </row>
    <row r="146" spans="1:28" s="3" customFormat="1" ht="120" customHeight="1">
      <c r="A146" s="67" t="s">
        <v>567</v>
      </c>
      <c r="B146" s="38" t="s">
        <v>574</v>
      </c>
      <c r="C146" s="68" t="s">
        <v>569</v>
      </c>
      <c r="D146" s="69">
        <v>1</v>
      </c>
      <c r="E146" s="70">
        <v>142</v>
      </c>
      <c r="F146" s="71">
        <v>152</v>
      </c>
      <c r="G146" s="72" t="s">
        <v>570</v>
      </c>
      <c r="H146" s="73">
        <f t="shared" si="25"/>
        <v>0.135828</v>
      </c>
      <c r="I146" s="74" t="s">
        <v>571</v>
      </c>
      <c r="J146" s="82" t="s">
        <v>572</v>
      </c>
      <c r="K146" s="76" t="s">
        <v>415</v>
      </c>
      <c r="L146" s="77" t="s">
        <v>300</v>
      </c>
      <c r="M146" s="78"/>
      <c r="N146" s="79"/>
      <c r="O146" s="80"/>
      <c r="P146" s="80"/>
      <c r="Q146" s="80"/>
      <c r="R146" s="80"/>
      <c r="S146" s="80"/>
      <c r="T146" s="80"/>
      <c r="U146" s="80"/>
      <c r="V146" s="80"/>
      <c r="W146" s="80"/>
      <c r="X146" s="80"/>
      <c r="Y146" s="80"/>
      <c r="Z146" s="80"/>
      <c r="AA146" s="80"/>
      <c r="AB146" s="80"/>
    </row>
    <row r="147" spans="1:28" s="3" customFormat="1" ht="120" customHeight="1">
      <c r="A147" s="67" t="s">
        <v>567</v>
      </c>
      <c r="B147" s="38" t="s">
        <v>575</v>
      </c>
      <c r="C147" s="68" t="s">
        <v>569</v>
      </c>
      <c r="D147" s="69">
        <v>1</v>
      </c>
      <c r="E147" s="70">
        <v>165</v>
      </c>
      <c r="F147" s="71">
        <v>175</v>
      </c>
      <c r="G147" s="72" t="s">
        <v>570</v>
      </c>
      <c r="H147" s="73">
        <f t="shared" si="25"/>
        <v>0.135828</v>
      </c>
      <c r="I147" s="74" t="s">
        <v>571</v>
      </c>
      <c r="J147" s="82" t="s">
        <v>572</v>
      </c>
      <c r="K147" s="76" t="s">
        <v>415</v>
      </c>
      <c r="L147" s="77" t="s">
        <v>300</v>
      </c>
      <c r="M147" s="78"/>
      <c r="N147" s="79"/>
      <c r="O147" s="80"/>
      <c r="P147" s="80"/>
      <c r="Q147" s="80"/>
      <c r="R147" s="80"/>
      <c r="S147" s="80"/>
      <c r="T147" s="80"/>
      <c r="U147" s="80"/>
      <c r="V147" s="80"/>
      <c r="W147" s="80"/>
      <c r="X147" s="80"/>
      <c r="Y147" s="80"/>
      <c r="Z147" s="80"/>
      <c r="AA147" s="80"/>
      <c r="AB147" s="80"/>
    </row>
    <row r="148" spans="1:28" s="3" customFormat="1" ht="120" customHeight="1">
      <c r="A148" s="67" t="s">
        <v>567</v>
      </c>
      <c r="B148" s="38" t="s">
        <v>575</v>
      </c>
      <c r="C148" s="68" t="s">
        <v>569</v>
      </c>
      <c r="D148" s="69">
        <v>1</v>
      </c>
      <c r="E148" s="70">
        <v>165</v>
      </c>
      <c r="F148" s="71">
        <v>175</v>
      </c>
      <c r="G148" s="72" t="s">
        <v>570</v>
      </c>
      <c r="H148" s="73">
        <f t="shared" si="25"/>
        <v>0.135828</v>
      </c>
      <c r="I148" s="74" t="s">
        <v>571</v>
      </c>
      <c r="J148" s="82" t="s">
        <v>572</v>
      </c>
      <c r="K148" s="76" t="s">
        <v>415</v>
      </c>
      <c r="L148" s="77" t="s">
        <v>300</v>
      </c>
      <c r="M148" s="78"/>
      <c r="N148" s="79"/>
      <c r="O148" s="80"/>
      <c r="P148" s="80"/>
      <c r="Q148" s="80"/>
      <c r="R148" s="80"/>
      <c r="S148" s="80"/>
      <c r="T148" s="80"/>
      <c r="U148" s="80"/>
      <c r="V148" s="80"/>
      <c r="W148" s="80"/>
      <c r="X148" s="80"/>
      <c r="Y148" s="80"/>
      <c r="Z148" s="80"/>
      <c r="AA148" s="80"/>
      <c r="AB148" s="80"/>
    </row>
    <row r="149" spans="1:28" s="3" customFormat="1" ht="120" customHeight="1">
      <c r="A149" s="67" t="s">
        <v>567</v>
      </c>
      <c r="B149" s="38" t="s">
        <v>576</v>
      </c>
      <c r="C149" s="68" t="s">
        <v>569</v>
      </c>
      <c r="D149" s="69">
        <v>1</v>
      </c>
      <c r="E149" s="70">
        <v>142</v>
      </c>
      <c r="F149" s="71">
        <v>152</v>
      </c>
      <c r="G149" s="72" t="s">
        <v>570</v>
      </c>
      <c r="H149" s="73">
        <f t="shared" si="25"/>
        <v>0.135828</v>
      </c>
      <c r="I149" s="74" t="s">
        <v>571</v>
      </c>
      <c r="J149" s="82" t="s">
        <v>572</v>
      </c>
      <c r="K149" s="76" t="s">
        <v>415</v>
      </c>
      <c r="L149" s="77" t="s">
        <v>300</v>
      </c>
      <c r="M149" s="78"/>
      <c r="N149" s="79"/>
      <c r="O149" s="80"/>
      <c r="P149" s="80"/>
      <c r="Q149" s="80"/>
      <c r="R149" s="80"/>
      <c r="S149" s="80"/>
      <c r="T149" s="80"/>
      <c r="U149" s="80"/>
      <c r="V149" s="80"/>
      <c r="W149" s="80"/>
      <c r="X149" s="80"/>
      <c r="Y149" s="80"/>
      <c r="Z149" s="80"/>
      <c r="AA149" s="80"/>
      <c r="AB149" s="80"/>
    </row>
    <row r="150" spans="1:28" s="3" customFormat="1" ht="120" customHeight="1">
      <c r="A150" s="67" t="s">
        <v>567</v>
      </c>
      <c r="B150" s="38" t="s">
        <v>576</v>
      </c>
      <c r="C150" s="68" t="s">
        <v>569</v>
      </c>
      <c r="D150" s="69">
        <v>1</v>
      </c>
      <c r="E150" s="70">
        <v>142</v>
      </c>
      <c r="F150" s="71">
        <v>152</v>
      </c>
      <c r="G150" s="72" t="s">
        <v>570</v>
      </c>
      <c r="H150" s="73">
        <f t="shared" si="25"/>
        <v>0.135828</v>
      </c>
      <c r="I150" s="74" t="s">
        <v>571</v>
      </c>
      <c r="J150" s="82" t="s">
        <v>572</v>
      </c>
      <c r="K150" s="76" t="s">
        <v>415</v>
      </c>
      <c r="L150" s="77" t="s">
        <v>300</v>
      </c>
      <c r="M150" s="78"/>
      <c r="N150" s="79"/>
      <c r="O150" s="80"/>
      <c r="P150" s="80"/>
      <c r="Q150" s="80"/>
      <c r="R150" s="80"/>
      <c r="S150" s="80"/>
      <c r="T150" s="80"/>
      <c r="U150" s="80"/>
      <c r="V150" s="80"/>
      <c r="W150" s="80"/>
      <c r="X150" s="80"/>
      <c r="Y150" s="80"/>
      <c r="Z150" s="80"/>
      <c r="AA150" s="80"/>
      <c r="AB150" s="80"/>
    </row>
    <row r="151" spans="1:28" s="3" customFormat="1" ht="120" customHeight="1">
      <c r="A151" s="67" t="s">
        <v>567</v>
      </c>
      <c r="B151" s="38" t="s">
        <v>577</v>
      </c>
      <c r="C151" s="68" t="s">
        <v>569</v>
      </c>
      <c r="D151" s="69">
        <v>1</v>
      </c>
      <c r="E151" s="70">
        <v>168</v>
      </c>
      <c r="F151" s="71">
        <v>178</v>
      </c>
      <c r="G151" s="72" t="s">
        <v>570</v>
      </c>
      <c r="H151" s="73">
        <f t="shared" si="25"/>
        <v>0.135828</v>
      </c>
      <c r="I151" s="74" t="s">
        <v>571</v>
      </c>
      <c r="J151" s="82" t="s">
        <v>572</v>
      </c>
      <c r="K151" s="76" t="s">
        <v>415</v>
      </c>
      <c r="L151" s="77" t="s">
        <v>300</v>
      </c>
      <c r="M151" s="78"/>
      <c r="N151" s="79"/>
      <c r="O151" s="80"/>
      <c r="P151" s="80"/>
      <c r="Q151" s="80"/>
      <c r="R151" s="80"/>
      <c r="S151" s="80"/>
      <c r="T151" s="80"/>
      <c r="U151" s="80"/>
      <c r="V151" s="80"/>
      <c r="W151" s="80"/>
      <c r="X151" s="80"/>
      <c r="Y151" s="80"/>
      <c r="Z151" s="80"/>
      <c r="AA151" s="80"/>
      <c r="AB151" s="80"/>
    </row>
    <row r="152" spans="1:28" s="3" customFormat="1" ht="120" customHeight="1">
      <c r="A152" s="67" t="s">
        <v>567</v>
      </c>
      <c r="B152" s="38" t="s">
        <v>577</v>
      </c>
      <c r="C152" s="68" t="s">
        <v>569</v>
      </c>
      <c r="D152" s="69">
        <v>1</v>
      </c>
      <c r="E152" s="70">
        <v>168</v>
      </c>
      <c r="F152" s="71">
        <v>178</v>
      </c>
      <c r="G152" s="72" t="s">
        <v>570</v>
      </c>
      <c r="H152" s="73">
        <f t="shared" si="25"/>
        <v>0.135828</v>
      </c>
      <c r="I152" s="74" t="s">
        <v>571</v>
      </c>
      <c r="J152" s="82" t="s">
        <v>572</v>
      </c>
      <c r="K152" s="76" t="s">
        <v>415</v>
      </c>
      <c r="L152" s="77" t="s">
        <v>300</v>
      </c>
      <c r="M152" s="78"/>
      <c r="N152" s="79"/>
      <c r="O152" s="80"/>
      <c r="P152" s="80"/>
      <c r="Q152" s="80"/>
      <c r="R152" s="80"/>
      <c r="S152" s="80"/>
      <c r="T152" s="80"/>
      <c r="U152" s="80"/>
      <c r="V152" s="80"/>
      <c r="W152" s="80"/>
      <c r="X152" s="80"/>
      <c r="Y152" s="80"/>
      <c r="Z152" s="80"/>
      <c r="AA152" s="80"/>
      <c r="AB152" s="80"/>
    </row>
    <row r="153" spans="1:28" s="3" customFormat="1" ht="120" customHeight="1">
      <c r="A153" s="67" t="s">
        <v>567</v>
      </c>
      <c r="B153" s="38" t="s">
        <v>578</v>
      </c>
      <c r="C153" s="68" t="s">
        <v>569</v>
      </c>
      <c r="D153" s="69">
        <v>1</v>
      </c>
      <c r="E153" s="70">
        <v>142</v>
      </c>
      <c r="F153" s="71">
        <v>152</v>
      </c>
      <c r="G153" s="72" t="s">
        <v>570</v>
      </c>
      <c r="H153" s="73">
        <f t="shared" si="25"/>
        <v>0.135828</v>
      </c>
      <c r="I153" s="74" t="s">
        <v>571</v>
      </c>
      <c r="J153" s="82" t="s">
        <v>572</v>
      </c>
      <c r="K153" s="76" t="s">
        <v>415</v>
      </c>
      <c r="L153" s="77" t="s">
        <v>300</v>
      </c>
      <c r="M153" s="78"/>
      <c r="N153" s="79"/>
      <c r="O153" s="80"/>
      <c r="P153" s="80"/>
      <c r="Q153" s="80"/>
      <c r="R153" s="80"/>
      <c r="S153" s="80"/>
      <c r="T153" s="80"/>
      <c r="U153" s="80"/>
      <c r="V153" s="80"/>
      <c r="W153" s="80"/>
      <c r="X153" s="80"/>
      <c r="Y153" s="80"/>
      <c r="Z153" s="80"/>
      <c r="AA153" s="80"/>
      <c r="AB153" s="80"/>
    </row>
    <row r="154" spans="1:28" s="3" customFormat="1" ht="120" customHeight="1">
      <c r="A154" s="67" t="s">
        <v>567</v>
      </c>
      <c r="B154" s="38" t="s">
        <v>578</v>
      </c>
      <c r="C154" s="68" t="s">
        <v>569</v>
      </c>
      <c r="D154" s="69">
        <v>1</v>
      </c>
      <c r="E154" s="70">
        <v>142</v>
      </c>
      <c r="F154" s="71">
        <v>152</v>
      </c>
      <c r="G154" s="72" t="s">
        <v>570</v>
      </c>
      <c r="H154" s="73">
        <f t="shared" si="25"/>
        <v>0.135828</v>
      </c>
      <c r="I154" s="74" t="s">
        <v>571</v>
      </c>
      <c r="J154" s="82" t="s">
        <v>572</v>
      </c>
      <c r="K154" s="76" t="s">
        <v>415</v>
      </c>
      <c r="L154" s="77" t="s">
        <v>300</v>
      </c>
      <c r="M154" s="78"/>
      <c r="N154" s="79"/>
      <c r="O154" s="80"/>
      <c r="P154" s="80"/>
      <c r="Q154" s="80"/>
      <c r="R154" s="80"/>
      <c r="S154" s="80"/>
      <c r="T154" s="80"/>
      <c r="U154" s="80"/>
      <c r="V154" s="80"/>
      <c r="W154" s="80"/>
      <c r="X154" s="80"/>
      <c r="Y154" s="80"/>
      <c r="Z154" s="80"/>
      <c r="AA154" s="80"/>
      <c r="AB154" s="80"/>
    </row>
    <row r="155" spans="1:28" s="3" customFormat="1" ht="120" customHeight="1">
      <c r="A155" s="67" t="s">
        <v>567</v>
      </c>
      <c r="B155" s="38" t="s">
        <v>579</v>
      </c>
      <c r="C155" s="68" t="s">
        <v>569</v>
      </c>
      <c r="D155" s="69">
        <v>1</v>
      </c>
      <c r="E155" s="70">
        <v>165</v>
      </c>
      <c r="F155" s="71">
        <v>175</v>
      </c>
      <c r="G155" s="72" t="s">
        <v>570</v>
      </c>
      <c r="H155" s="73">
        <f t="shared" si="25"/>
        <v>0.135828</v>
      </c>
      <c r="I155" s="74" t="s">
        <v>571</v>
      </c>
      <c r="J155" s="82" t="s">
        <v>572</v>
      </c>
      <c r="K155" s="76" t="s">
        <v>415</v>
      </c>
      <c r="L155" s="77" t="s">
        <v>300</v>
      </c>
      <c r="M155" s="78"/>
      <c r="N155" s="79"/>
      <c r="O155" s="80"/>
      <c r="P155" s="80"/>
      <c r="Q155" s="80"/>
      <c r="R155" s="80"/>
      <c r="S155" s="80"/>
      <c r="T155" s="80"/>
      <c r="U155" s="80"/>
      <c r="V155" s="80"/>
      <c r="W155" s="80"/>
      <c r="X155" s="80"/>
      <c r="Y155" s="80"/>
      <c r="Z155" s="80"/>
      <c r="AA155" s="80"/>
      <c r="AB155" s="80"/>
    </row>
    <row r="156" spans="1:28" s="3" customFormat="1" ht="120" customHeight="1">
      <c r="A156" s="67" t="s">
        <v>567</v>
      </c>
      <c r="B156" s="38" t="s">
        <v>579</v>
      </c>
      <c r="C156" s="68" t="s">
        <v>569</v>
      </c>
      <c r="D156" s="69">
        <v>1</v>
      </c>
      <c r="E156" s="70">
        <v>165</v>
      </c>
      <c r="F156" s="71">
        <v>175</v>
      </c>
      <c r="G156" s="72" t="s">
        <v>570</v>
      </c>
      <c r="H156" s="73">
        <f t="shared" si="25"/>
        <v>0.135828</v>
      </c>
      <c r="I156" s="74" t="s">
        <v>571</v>
      </c>
      <c r="J156" s="82" t="s">
        <v>572</v>
      </c>
      <c r="K156" s="76" t="s">
        <v>415</v>
      </c>
      <c r="L156" s="77" t="s">
        <v>300</v>
      </c>
      <c r="M156" s="78"/>
      <c r="N156" s="79"/>
      <c r="O156" s="80"/>
      <c r="P156" s="80"/>
      <c r="Q156" s="80"/>
      <c r="R156" s="80"/>
      <c r="S156" s="80"/>
      <c r="T156" s="80"/>
      <c r="U156" s="80"/>
      <c r="V156" s="80"/>
      <c r="W156" s="80"/>
      <c r="X156" s="80"/>
      <c r="Y156" s="80"/>
      <c r="Z156" s="80"/>
      <c r="AA156" s="80"/>
      <c r="AB156" s="80"/>
    </row>
    <row r="157" spans="1:28" s="3" customFormat="1" ht="123" customHeight="1">
      <c r="A157" s="41" t="s">
        <v>580</v>
      </c>
      <c r="B157" s="34" t="s">
        <v>581</v>
      </c>
      <c r="C157" s="47" t="s">
        <v>582</v>
      </c>
      <c r="D157" s="43">
        <v>1</v>
      </c>
      <c r="E157" s="25">
        <v>185</v>
      </c>
      <c r="F157" s="25">
        <v>195</v>
      </c>
      <c r="G157" s="26" t="s">
        <v>583</v>
      </c>
      <c r="H157" s="44">
        <f t="shared" ref="H157:H159" si="26">0.82*0.35*0.55</f>
        <v>0.15784999999999999</v>
      </c>
      <c r="I157" s="28" t="s">
        <v>584</v>
      </c>
      <c r="J157" s="91" t="s">
        <v>585</v>
      </c>
      <c r="K157" s="30" t="s">
        <v>299</v>
      </c>
      <c r="L157" s="46" t="s">
        <v>300</v>
      </c>
      <c r="M157" s="40" t="s">
        <v>586</v>
      </c>
      <c r="N157" s="33"/>
    </row>
    <row r="158" spans="1:28" s="3" customFormat="1" ht="123" customHeight="1">
      <c r="A158" s="41" t="s">
        <v>580</v>
      </c>
      <c r="B158" s="34" t="s">
        <v>587</v>
      </c>
      <c r="C158" s="47" t="s">
        <v>582</v>
      </c>
      <c r="D158" s="43">
        <v>1</v>
      </c>
      <c r="E158" s="25">
        <v>185</v>
      </c>
      <c r="F158" s="25">
        <v>195</v>
      </c>
      <c r="G158" s="26" t="s">
        <v>583</v>
      </c>
      <c r="H158" s="44">
        <f t="shared" si="26"/>
        <v>0.15784999999999999</v>
      </c>
      <c r="I158" s="28" t="s">
        <v>584</v>
      </c>
      <c r="J158" s="45" t="s">
        <v>460</v>
      </c>
      <c r="K158" s="30" t="s">
        <v>299</v>
      </c>
      <c r="L158" s="46" t="s">
        <v>300</v>
      </c>
      <c r="M158" s="40" t="s">
        <v>586</v>
      </c>
      <c r="N158" s="33"/>
    </row>
    <row r="159" spans="1:28" s="3" customFormat="1" ht="123" customHeight="1">
      <c r="A159" s="41" t="s">
        <v>580</v>
      </c>
      <c r="B159" s="34" t="s">
        <v>588</v>
      </c>
      <c r="C159" s="47" t="s">
        <v>582</v>
      </c>
      <c r="D159" s="43">
        <v>1</v>
      </c>
      <c r="E159" s="25">
        <v>205</v>
      </c>
      <c r="F159" s="25">
        <v>215</v>
      </c>
      <c r="G159" s="26" t="s">
        <v>583</v>
      </c>
      <c r="H159" s="44">
        <f t="shared" si="26"/>
        <v>0.15784999999999999</v>
      </c>
      <c r="I159" s="28" t="s">
        <v>584</v>
      </c>
      <c r="J159" s="45" t="s">
        <v>460</v>
      </c>
      <c r="K159" s="30" t="s">
        <v>299</v>
      </c>
      <c r="L159" s="46" t="s">
        <v>300</v>
      </c>
      <c r="M159" s="40" t="s">
        <v>586</v>
      </c>
      <c r="N159" s="33"/>
    </row>
    <row r="160" spans="1:28" s="3" customFormat="1" ht="123" customHeight="1">
      <c r="A160" s="41" t="s">
        <v>580</v>
      </c>
      <c r="B160" s="34" t="s">
        <v>589</v>
      </c>
      <c r="C160" s="47" t="s">
        <v>582</v>
      </c>
      <c r="D160" s="43">
        <v>1</v>
      </c>
      <c r="E160" s="25">
        <v>185</v>
      </c>
      <c r="F160" s="25">
        <v>195</v>
      </c>
      <c r="G160" s="26" t="s">
        <v>583</v>
      </c>
      <c r="H160" s="44">
        <f>0.82*0.3*0.61</f>
        <v>0.15006</v>
      </c>
      <c r="I160" s="28" t="s">
        <v>584</v>
      </c>
      <c r="J160" s="45" t="s">
        <v>460</v>
      </c>
      <c r="K160" s="30" t="s">
        <v>299</v>
      </c>
      <c r="L160" s="46" t="s">
        <v>300</v>
      </c>
      <c r="M160" s="40" t="s">
        <v>586</v>
      </c>
      <c r="N160" s="33"/>
    </row>
    <row r="161" spans="1:28" s="3" customFormat="1" ht="120" customHeight="1">
      <c r="A161" s="67" t="s">
        <v>590</v>
      </c>
      <c r="B161" s="38" t="s">
        <v>591</v>
      </c>
      <c r="C161" s="68" t="s">
        <v>592</v>
      </c>
      <c r="D161" s="69">
        <v>1</v>
      </c>
      <c r="E161" s="70">
        <v>119</v>
      </c>
      <c r="F161" s="71">
        <v>125</v>
      </c>
      <c r="G161" s="72" t="s">
        <v>593</v>
      </c>
      <c r="H161" s="73">
        <f t="shared" ref="H161:H169" si="27">0.7*0.365*0.35</f>
        <v>8.9425000000000004E-2</v>
      </c>
      <c r="I161" s="74" t="s">
        <v>594</v>
      </c>
      <c r="J161" s="82" t="s">
        <v>595</v>
      </c>
      <c r="K161" s="76" t="s">
        <v>415</v>
      </c>
      <c r="L161" s="77" t="s">
        <v>300</v>
      </c>
      <c r="M161" s="78" t="s">
        <v>596</v>
      </c>
      <c r="N161" s="79"/>
      <c r="O161" s="80"/>
      <c r="P161" s="80"/>
      <c r="Q161" s="80"/>
      <c r="R161" s="80"/>
      <c r="S161" s="80"/>
      <c r="T161" s="80"/>
      <c r="U161" s="80"/>
      <c r="V161" s="80"/>
      <c r="W161" s="80"/>
      <c r="X161" s="80"/>
      <c r="Y161" s="80"/>
      <c r="Z161" s="80"/>
      <c r="AA161" s="80"/>
      <c r="AB161" s="80"/>
    </row>
    <row r="162" spans="1:28" s="3" customFormat="1" ht="120" customHeight="1">
      <c r="A162" s="67" t="s">
        <v>590</v>
      </c>
      <c r="B162" s="38" t="s">
        <v>591</v>
      </c>
      <c r="C162" s="68" t="s">
        <v>592</v>
      </c>
      <c r="D162" s="69">
        <v>1</v>
      </c>
      <c r="E162" s="70">
        <v>119</v>
      </c>
      <c r="F162" s="71">
        <v>125</v>
      </c>
      <c r="G162" s="72" t="s">
        <v>593</v>
      </c>
      <c r="H162" s="73">
        <f t="shared" si="27"/>
        <v>8.9425000000000004E-2</v>
      </c>
      <c r="I162" s="74" t="s">
        <v>594</v>
      </c>
      <c r="J162" s="82" t="s">
        <v>595</v>
      </c>
      <c r="K162" s="76" t="s">
        <v>415</v>
      </c>
      <c r="L162" s="77" t="s">
        <v>300</v>
      </c>
      <c r="M162" s="78" t="s">
        <v>596</v>
      </c>
      <c r="N162" s="79"/>
      <c r="O162" s="80"/>
      <c r="P162" s="80"/>
      <c r="Q162" s="80"/>
      <c r="R162" s="80"/>
      <c r="S162" s="80"/>
      <c r="T162" s="80"/>
      <c r="U162" s="80"/>
      <c r="V162" s="80"/>
      <c r="W162" s="80"/>
      <c r="X162" s="80"/>
      <c r="Y162" s="80"/>
      <c r="Z162" s="80"/>
      <c r="AA162" s="80"/>
      <c r="AB162" s="80"/>
    </row>
    <row r="163" spans="1:28" s="3" customFormat="1" ht="120" customHeight="1">
      <c r="A163" s="67" t="s">
        <v>590</v>
      </c>
      <c r="B163" s="38" t="s">
        <v>597</v>
      </c>
      <c r="C163" s="68" t="s">
        <v>592</v>
      </c>
      <c r="D163" s="69">
        <v>1</v>
      </c>
      <c r="E163" s="70">
        <v>142</v>
      </c>
      <c r="F163" s="71">
        <v>148</v>
      </c>
      <c r="G163" s="72" t="s">
        <v>593</v>
      </c>
      <c r="H163" s="73">
        <f t="shared" si="27"/>
        <v>8.9425000000000004E-2</v>
      </c>
      <c r="I163" s="74" t="s">
        <v>594</v>
      </c>
      <c r="J163" s="82" t="s">
        <v>595</v>
      </c>
      <c r="K163" s="76" t="s">
        <v>415</v>
      </c>
      <c r="L163" s="77" t="s">
        <v>300</v>
      </c>
      <c r="M163" s="78" t="s">
        <v>596</v>
      </c>
      <c r="N163" s="79"/>
      <c r="O163" s="80"/>
      <c r="P163" s="80"/>
      <c r="Q163" s="80"/>
      <c r="R163" s="80"/>
      <c r="S163" s="80"/>
      <c r="T163" s="80"/>
      <c r="U163" s="80"/>
      <c r="V163" s="80"/>
      <c r="W163" s="80"/>
      <c r="X163" s="80"/>
      <c r="Y163" s="80"/>
      <c r="Z163" s="80"/>
      <c r="AA163" s="80"/>
      <c r="AB163" s="80"/>
    </row>
    <row r="164" spans="1:28" s="3" customFormat="1" ht="120" customHeight="1">
      <c r="A164" s="67" t="s">
        <v>590</v>
      </c>
      <c r="B164" s="38" t="s">
        <v>597</v>
      </c>
      <c r="C164" s="68" t="s">
        <v>592</v>
      </c>
      <c r="D164" s="69">
        <v>1</v>
      </c>
      <c r="E164" s="70">
        <v>142</v>
      </c>
      <c r="F164" s="71">
        <v>148</v>
      </c>
      <c r="G164" s="72" t="s">
        <v>593</v>
      </c>
      <c r="H164" s="73">
        <f t="shared" si="27"/>
        <v>8.9425000000000004E-2</v>
      </c>
      <c r="I164" s="74" t="s">
        <v>594</v>
      </c>
      <c r="J164" s="82" t="s">
        <v>595</v>
      </c>
      <c r="K164" s="76" t="s">
        <v>415</v>
      </c>
      <c r="L164" s="77" t="s">
        <v>300</v>
      </c>
      <c r="M164" s="78" t="s">
        <v>596</v>
      </c>
      <c r="N164" s="79"/>
      <c r="O164" s="80"/>
      <c r="P164" s="80"/>
      <c r="Q164" s="80"/>
      <c r="R164" s="80"/>
      <c r="S164" s="80"/>
      <c r="T164" s="80"/>
      <c r="U164" s="80"/>
      <c r="V164" s="80"/>
      <c r="W164" s="80"/>
      <c r="X164" s="80"/>
      <c r="Y164" s="80"/>
      <c r="Z164" s="80"/>
      <c r="AA164" s="80"/>
      <c r="AB164" s="80"/>
    </row>
    <row r="165" spans="1:28" s="3" customFormat="1" ht="120" customHeight="1">
      <c r="A165" s="67" t="s">
        <v>590</v>
      </c>
      <c r="B165" s="38" t="s">
        <v>597</v>
      </c>
      <c r="C165" s="68" t="s">
        <v>592</v>
      </c>
      <c r="D165" s="69">
        <v>1</v>
      </c>
      <c r="E165" s="70">
        <v>142</v>
      </c>
      <c r="F165" s="71">
        <v>148</v>
      </c>
      <c r="G165" s="72" t="s">
        <v>593</v>
      </c>
      <c r="H165" s="73">
        <f t="shared" si="27"/>
        <v>8.9425000000000004E-2</v>
      </c>
      <c r="I165" s="74" t="s">
        <v>594</v>
      </c>
      <c r="J165" s="82" t="s">
        <v>595</v>
      </c>
      <c r="K165" s="76" t="s">
        <v>415</v>
      </c>
      <c r="L165" s="77" t="s">
        <v>300</v>
      </c>
      <c r="M165" s="78" t="s">
        <v>596</v>
      </c>
      <c r="N165" s="79"/>
      <c r="O165" s="80"/>
      <c r="P165" s="80"/>
      <c r="Q165" s="80"/>
      <c r="R165" s="80"/>
      <c r="S165" s="80"/>
      <c r="T165" s="80"/>
      <c r="U165" s="80"/>
      <c r="V165" s="80"/>
      <c r="W165" s="80"/>
      <c r="X165" s="80"/>
      <c r="Y165" s="80"/>
      <c r="Z165" s="80"/>
      <c r="AA165" s="80"/>
      <c r="AB165" s="80"/>
    </row>
    <row r="166" spans="1:28" s="3" customFormat="1" ht="120" customHeight="1">
      <c r="A166" s="67" t="s">
        <v>590</v>
      </c>
      <c r="B166" s="38" t="s">
        <v>598</v>
      </c>
      <c r="C166" s="68" t="s">
        <v>592</v>
      </c>
      <c r="D166" s="69">
        <v>1</v>
      </c>
      <c r="E166" s="70">
        <v>117</v>
      </c>
      <c r="F166" s="71">
        <v>123</v>
      </c>
      <c r="G166" s="72" t="s">
        <v>593</v>
      </c>
      <c r="H166" s="73">
        <f t="shared" si="27"/>
        <v>8.9425000000000004E-2</v>
      </c>
      <c r="I166" s="74" t="s">
        <v>594</v>
      </c>
      <c r="J166" s="82" t="s">
        <v>595</v>
      </c>
      <c r="K166" s="76" t="s">
        <v>415</v>
      </c>
      <c r="L166" s="77" t="s">
        <v>300</v>
      </c>
      <c r="M166" s="78" t="s">
        <v>596</v>
      </c>
      <c r="N166" s="79"/>
      <c r="O166" s="80"/>
      <c r="P166" s="80"/>
      <c r="Q166" s="80"/>
      <c r="R166" s="80"/>
      <c r="S166" s="80"/>
      <c r="T166" s="80"/>
      <c r="U166" s="80"/>
      <c r="V166" s="80"/>
      <c r="W166" s="80"/>
      <c r="X166" s="80"/>
      <c r="Y166" s="80"/>
      <c r="Z166" s="80"/>
      <c r="AA166" s="80"/>
      <c r="AB166" s="80"/>
    </row>
    <row r="167" spans="1:28" s="3" customFormat="1" ht="120" customHeight="1">
      <c r="A167" s="67" t="s">
        <v>590</v>
      </c>
      <c r="B167" s="38" t="s">
        <v>598</v>
      </c>
      <c r="C167" s="68" t="s">
        <v>592</v>
      </c>
      <c r="D167" s="69">
        <v>1</v>
      </c>
      <c r="E167" s="70">
        <v>117</v>
      </c>
      <c r="F167" s="71">
        <v>123</v>
      </c>
      <c r="G167" s="72" t="s">
        <v>593</v>
      </c>
      <c r="H167" s="73">
        <f t="shared" si="27"/>
        <v>8.9425000000000004E-2</v>
      </c>
      <c r="I167" s="74" t="s">
        <v>594</v>
      </c>
      <c r="J167" s="82" t="s">
        <v>595</v>
      </c>
      <c r="K167" s="76" t="s">
        <v>415</v>
      </c>
      <c r="L167" s="77" t="s">
        <v>300</v>
      </c>
      <c r="M167" s="78" t="s">
        <v>596</v>
      </c>
      <c r="N167" s="79"/>
      <c r="O167" s="80"/>
      <c r="P167" s="80"/>
      <c r="Q167" s="80"/>
      <c r="R167" s="80"/>
      <c r="S167" s="80"/>
      <c r="T167" s="80"/>
      <c r="U167" s="80"/>
      <c r="V167" s="80"/>
      <c r="W167" s="80"/>
      <c r="X167" s="80"/>
      <c r="Y167" s="80"/>
      <c r="Z167" s="80"/>
      <c r="AA167" s="80"/>
      <c r="AB167" s="80"/>
    </row>
    <row r="168" spans="1:28" s="3" customFormat="1" ht="120" customHeight="1">
      <c r="A168" s="67" t="s">
        <v>590</v>
      </c>
      <c r="B168" s="38" t="s">
        <v>599</v>
      </c>
      <c r="C168" s="68" t="s">
        <v>592</v>
      </c>
      <c r="D168" s="69">
        <v>1</v>
      </c>
      <c r="E168" s="70">
        <v>140</v>
      </c>
      <c r="F168" s="71">
        <v>146</v>
      </c>
      <c r="G168" s="72" t="s">
        <v>593</v>
      </c>
      <c r="H168" s="73">
        <f t="shared" si="27"/>
        <v>8.9425000000000004E-2</v>
      </c>
      <c r="I168" s="74" t="s">
        <v>594</v>
      </c>
      <c r="J168" s="82" t="s">
        <v>595</v>
      </c>
      <c r="K168" s="76" t="s">
        <v>415</v>
      </c>
      <c r="L168" s="77" t="s">
        <v>300</v>
      </c>
      <c r="M168" s="78" t="s">
        <v>596</v>
      </c>
      <c r="N168" s="79"/>
      <c r="O168" s="80"/>
      <c r="P168" s="80"/>
      <c r="Q168" s="80"/>
      <c r="R168" s="80"/>
      <c r="S168" s="80"/>
      <c r="T168" s="80"/>
      <c r="U168" s="80"/>
      <c r="V168" s="80"/>
      <c r="W168" s="80"/>
      <c r="X168" s="80"/>
      <c r="Y168" s="80"/>
      <c r="Z168" s="80"/>
      <c r="AA168" s="80"/>
      <c r="AB168" s="80"/>
    </row>
    <row r="169" spans="1:28" s="3" customFormat="1" ht="120" customHeight="1">
      <c r="A169" s="67" t="s">
        <v>590</v>
      </c>
      <c r="B169" s="38" t="s">
        <v>599</v>
      </c>
      <c r="C169" s="68" t="s">
        <v>592</v>
      </c>
      <c r="D169" s="69">
        <v>1</v>
      </c>
      <c r="E169" s="70">
        <v>140</v>
      </c>
      <c r="F169" s="71">
        <v>146</v>
      </c>
      <c r="G169" s="72" t="s">
        <v>593</v>
      </c>
      <c r="H169" s="73">
        <f t="shared" si="27"/>
        <v>8.9425000000000004E-2</v>
      </c>
      <c r="I169" s="74" t="s">
        <v>594</v>
      </c>
      <c r="J169" s="82" t="s">
        <v>595</v>
      </c>
      <c r="K169" s="76" t="s">
        <v>415</v>
      </c>
      <c r="L169" s="77" t="s">
        <v>300</v>
      </c>
      <c r="M169" s="78" t="s">
        <v>596</v>
      </c>
      <c r="N169" s="79"/>
      <c r="O169" s="80"/>
      <c r="P169" s="80"/>
      <c r="Q169" s="80"/>
      <c r="R169" s="80"/>
      <c r="S169" s="80"/>
      <c r="T169" s="80"/>
      <c r="U169" s="80"/>
      <c r="V169" s="80"/>
      <c r="W169" s="80"/>
      <c r="X169" s="80"/>
      <c r="Y169" s="80"/>
      <c r="Z169" s="80"/>
      <c r="AA169" s="80"/>
      <c r="AB169" s="80"/>
    </row>
    <row r="170" spans="1:28" s="3" customFormat="1" ht="120" customHeight="1">
      <c r="A170" s="67" t="s">
        <v>600</v>
      </c>
      <c r="B170" s="38" t="s">
        <v>601</v>
      </c>
      <c r="C170" s="68" t="s">
        <v>602</v>
      </c>
      <c r="D170" s="69">
        <v>1</v>
      </c>
      <c r="E170" s="70">
        <v>73</v>
      </c>
      <c r="F170" s="71">
        <v>77</v>
      </c>
      <c r="G170" s="72" t="s">
        <v>603</v>
      </c>
      <c r="H170" s="73">
        <f t="shared" ref="H170:H172" si="28">0.56*0.35*0.31</f>
        <v>6.0760000000000002E-2</v>
      </c>
      <c r="I170" s="74" t="s">
        <v>604</v>
      </c>
      <c r="J170" s="82" t="s">
        <v>595</v>
      </c>
      <c r="K170" s="76" t="s">
        <v>415</v>
      </c>
      <c r="L170" s="77" t="s">
        <v>300</v>
      </c>
      <c r="M170" s="78"/>
      <c r="N170" s="79"/>
      <c r="O170" s="80"/>
      <c r="P170" s="80"/>
      <c r="Q170" s="80"/>
      <c r="R170" s="80"/>
      <c r="S170" s="80"/>
      <c r="T170" s="80"/>
      <c r="U170" s="80"/>
      <c r="V170" s="80"/>
      <c r="W170" s="80"/>
      <c r="X170" s="80"/>
      <c r="Y170" s="80"/>
      <c r="Z170" s="80"/>
      <c r="AA170" s="80"/>
      <c r="AB170" s="80"/>
    </row>
    <row r="171" spans="1:28" s="3" customFormat="1" ht="120" customHeight="1">
      <c r="A171" s="67" t="s">
        <v>600</v>
      </c>
      <c r="B171" s="38" t="s">
        <v>601</v>
      </c>
      <c r="C171" s="68" t="s">
        <v>602</v>
      </c>
      <c r="D171" s="69">
        <v>1</v>
      </c>
      <c r="E171" s="70">
        <v>73</v>
      </c>
      <c r="F171" s="71">
        <v>77</v>
      </c>
      <c r="G171" s="72" t="s">
        <v>603</v>
      </c>
      <c r="H171" s="73">
        <f t="shared" si="28"/>
        <v>6.0760000000000002E-2</v>
      </c>
      <c r="I171" s="74" t="s">
        <v>604</v>
      </c>
      <c r="J171" s="82" t="s">
        <v>595</v>
      </c>
      <c r="K171" s="76" t="s">
        <v>415</v>
      </c>
      <c r="L171" s="77" t="s">
        <v>300</v>
      </c>
      <c r="M171" s="78"/>
      <c r="N171" s="79"/>
      <c r="O171" s="80"/>
      <c r="P171" s="80"/>
      <c r="Q171" s="80"/>
      <c r="R171" s="80"/>
      <c r="S171" s="80"/>
      <c r="T171" s="80"/>
      <c r="U171" s="80"/>
      <c r="V171" s="80"/>
      <c r="W171" s="80"/>
      <c r="X171" s="80"/>
      <c r="Y171" s="80"/>
      <c r="Z171" s="80"/>
      <c r="AA171" s="80"/>
      <c r="AB171" s="80"/>
    </row>
    <row r="172" spans="1:28" s="3" customFormat="1" ht="120" customHeight="1">
      <c r="A172" s="67" t="s">
        <v>600</v>
      </c>
      <c r="B172" s="38" t="s">
        <v>601</v>
      </c>
      <c r="C172" s="68" t="s">
        <v>602</v>
      </c>
      <c r="D172" s="69">
        <v>1</v>
      </c>
      <c r="E172" s="70">
        <v>73</v>
      </c>
      <c r="F172" s="71">
        <v>77</v>
      </c>
      <c r="G172" s="72" t="s">
        <v>603</v>
      </c>
      <c r="H172" s="73">
        <f t="shared" si="28"/>
        <v>6.0760000000000002E-2</v>
      </c>
      <c r="I172" s="74" t="s">
        <v>604</v>
      </c>
      <c r="J172" s="82" t="s">
        <v>595</v>
      </c>
      <c r="K172" s="76" t="s">
        <v>415</v>
      </c>
      <c r="L172" s="77" t="s">
        <v>300</v>
      </c>
      <c r="M172" s="78"/>
      <c r="N172" s="79"/>
      <c r="O172" s="80"/>
      <c r="P172" s="80"/>
      <c r="Q172" s="80"/>
      <c r="R172" s="80"/>
      <c r="S172" s="80"/>
      <c r="T172" s="80"/>
      <c r="U172" s="80"/>
      <c r="V172" s="80"/>
      <c r="W172" s="80"/>
      <c r="X172" s="80"/>
      <c r="Y172" s="80"/>
      <c r="Z172" s="80"/>
      <c r="AA172" s="80"/>
      <c r="AB172" s="80"/>
    </row>
    <row r="173" spans="1:28" s="3" customFormat="1" ht="120" customHeight="1">
      <c r="A173" s="67" t="s">
        <v>600</v>
      </c>
      <c r="B173" s="38" t="s">
        <v>605</v>
      </c>
      <c r="C173" s="68" t="s">
        <v>606</v>
      </c>
      <c r="D173" s="69">
        <v>1</v>
      </c>
      <c r="E173" s="70">
        <v>98</v>
      </c>
      <c r="F173" s="71">
        <v>100</v>
      </c>
      <c r="G173" s="72" t="s">
        <v>607</v>
      </c>
      <c r="H173" s="73">
        <f t="shared" ref="H173:H175" si="29">0.66*0.28*0.32</f>
        <v>5.9136000000000001E-2</v>
      </c>
      <c r="I173" s="74" t="s">
        <v>608</v>
      </c>
      <c r="J173" s="82" t="s">
        <v>595</v>
      </c>
      <c r="K173" s="76" t="s">
        <v>415</v>
      </c>
      <c r="L173" s="77" t="s">
        <v>300</v>
      </c>
      <c r="M173" s="78"/>
      <c r="N173" s="79"/>
      <c r="O173" s="80"/>
      <c r="P173" s="80"/>
      <c r="Q173" s="80"/>
      <c r="R173" s="80"/>
      <c r="S173" s="80"/>
      <c r="T173" s="80"/>
      <c r="U173" s="80"/>
      <c r="V173" s="80"/>
      <c r="W173" s="80"/>
      <c r="X173" s="80"/>
      <c r="Y173" s="80"/>
      <c r="Z173" s="80"/>
      <c r="AA173" s="80"/>
      <c r="AB173" s="80"/>
    </row>
    <row r="174" spans="1:28" s="3" customFormat="1" ht="120" customHeight="1">
      <c r="A174" s="67" t="s">
        <v>600</v>
      </c>
      <c r="B174" s="38" t="s">
        <v>605</v>
      </c>
      <c r="C174" s="68" t="s">
        <v>606</v>
      </c>
      <c r="D174" s="69">
        <v>1</v>
      </c>
      <c r="E174" s="70">
        <v>98</v>
      </c>
      <c r="F174" s="71">
        <v>100</v>
      </c>
      <c r="G174" s="72" t="s">
        <v>607</v>
      </c>
      <c r="H174" s="73">
        <f t="shared" si="29"/>
        <v>5.9136000000000001E-2</v>
      </c>
      <c r="I174" s="74" t="s">
        <v>608</v>
      </c>
      <c r="J174" s="82" t="s">
        <v>595</v>
      </c>
      <c r="K174" s="76" t="s">
        <v>415</v>
      </c>
      <c r="L174" s="77" t="s">
        <v>300</v>
      </c>
      <c r="M174" s="78"/>
      <c r="N174" s="79"/>
      <c r="O174" s="80"/>
      <c r="P174" s="80"/>
      <c r="Q174" s="80"/>
      <c r="R174" s="80"/>
      <c r="S174" s="80"/>
      <c r="T174" s="80"/>
      <c r="U174" s="80"/>
      <c r="V174" s="80"/>
      <c r="W174" s="80"/>
      <c r="X174" s="80"/>
      <c r="Y174" s="80"/>
      <c r="Z174" s="80"/>
      <c r="AA174" s="80"/>
      <c r="AB174" s="80"/>
    </row>
    <row r="175" spans="1:28" s="3" customFormat="1" ht="120" customHeight="1">
      <c r="A175" s="67" t="s">
        <v>600</v>
      </c>
      <c r="B175" s="38" t="s">
        <v>605</v>
      </c>
      <c r="C175" s="68" t="s">
        <v>606</v>
      </c>
      <c r="D175" s="69">
        <v>1</v>
      </c>
      <c r="E175" s="70">
        <v>98</v>
      </c>
      <c r="F175" s="71">
        <v>100</v>
      </c>
      <c r="G175" s="72" t="s">
        <v>607</v>
      </c>
      <c r="H175" s="73">
        <f t="shared" si="29"/>
        <v>5.9136000000000001E-2</v>
      </c>
      <c r="I175" s="74" t="s">
        <v>608</v>
      </c>
      <c r="J175" s="82" t="s">
        <v>595</v>
      </c>
      <c r="K175" s="76" t="s">
        <v>415</v>
      </c>
      <c r="L175" s="77" t="s">
        <v>300</v>
      </c>
      <c r="M175" s="78"/>
      <c r="N175" s="79"/>
      <c r="O175" s="80"/>
      <c r="P175" s="80"/>
      <c r="Q175" s="80"/>
      <c r="R175" s="80"/>
      <c r="S175" s="80"/>
      <c r="T175" s="80"/>
      <c r="U175" s="80"/>
      <c r="V175" s="80"/>
      <c r="W175" s="80"/>
      <c r="X175" s="80"/>
      <c r="Y175" s="80"/>
      <c r="Z175" s="80"/>
      <c r="AA175" s="80"/>
      <c r="AB175" s="80"/>
    </row>
    <row r="176" spans="1:28" s="3" customFormat="1" ht="96" customHeight="1">
      <c r="A176" s="21" t="s">
        <v>609</v>
      </c>
      <c r="B176" s="34" t="s">
        <v>610</v>
      </c>
      <c r="C176" s="23" t="s">
        <v>611</v>
      </c>
      <c r="D176" s="24">
        <v>1</v>
      </c>
      <c r="E176" s="25">
        <v>90</v>
      </c>
      <c r="F176" s="25">
        <v>95</v>
      </c>
      <c r="G176" s="26" t="s">
        <v>612</v>
      </c>
      <c r="H176" s="27">
        <f>0.54*0.35*0.37</f>
        <v>6.9930000000000006E-2</v>
      </c>
      <c r="I176" s="28" t="s">
        <v>613</v>
      </c>
      <c r="J176" s="92" t="s">
        <v>614</v>
      </c>
      <c r="K176" s="30" t="s">
        <v>299</v>
      </c>
      <c r="L176" s="31" t="s">
        <v>300</v>
      </c>
      <c r="M176" s="32"/>
      <c r="N176" s="33"/>
    </row>
    <row r="177" spans="1:14" s="3" customFormat="1" ht="96" customHeight="1">
      <c r="A177" s="21" t="s">
        <v>609</v>
      </c>
      <c r="B177" s="34" t="s">
        <v>615</v>
      </c>
      <c r="C177" s="23" t="s">
        <v>611</v>
      </c>
      <c r="D177" s="24">
        <v>1</v>
      </c>
      <c r="E177" s="25">
        <v>101</v>
      </c>
      <c r="F177" s="25">
        <v>106</v>
      </c>
      <c r="G177" s="26" t="s">
        <v>612</v>
      </c>
      <c r="H177" s="27">
        <v>6.9930000000000006E-2</v>
      </c>
      <c r="I177" s="28" t="s">
        <v>613</v>
      </c>
      <c r="J177" s="36" t="s">
        <v>616</v>
      </c>
      <c r="K177" s="30" t="s">
        <v>299</v>
      </c>
      <c r="L177" s="31" t="s">
        <v>300</v>
      </c>
      <c r="M177" s="32"/>
      <c r="N177" s="33"/>
    </row>
    <row r="178" spans="1:14" s="3" customFormat="1" ht="113.1" customHeight="1">
      <c r="A178" s="21" t="s">
        <v>609</v>
      </c>
      <c r="B178" s="34" t="s">
        <v>617</v>
      </c>
      <c r="C178" s="23" t="s">
        <v>611</v>
      </c>
      <c r="D178" s="24">
        <v>1</v>
      </c>
      <c r="E178" s="25">
        <v>121</v>
      </c>
      <c r="F178" s="25">
        <v>126</v>
      </c>
      <c r="G178" s="26" t="s">
        <v>612</v>
      </c>
      <c r="H178" s="27">
        <v>6.9930000000000006E-2</v>
      </c>
      <c r="I178" s="28" t="s">
        <v>613</v>
      </c>
      <c r="J178" s="36" t="s">
        <v>618</v>
      </c>
      <c r="K178" s="30" t="s">
        <v>299</v>
      </c>
      <c r="L178" s="31" t="s">
        <v>300</v>
      </c>
      <c r="M178" s="32"/>
      <c r="N178" s="33"/>
    </row>
    <row r="179" spans="1:14" s="3" customFormat="1" ht="96" customHeight="1">
      <c r="A179" s="21" t="s">
        <v>321</v>
      </c>
      <c r="B179" s="34" t="s">
        <v>619</v>
      </c>
      <c r="C179" s="23" t="s">
        <v>620</v>
      </c>
      <c r="D179" s="24">
        <v>1</v>
      </c>
      <c r="E179" s="25">
        <v>80</v>
      </c>
      <c r="F179" s="25">
        <v>85</v>
      </c>
      <c r="G179" s="26" t="s">
        <v>324</v>
      </c>
      <c r="H179" s="27">
        <f>0.56*0.31*0.35</f>
        <v>6.0760000000000002E-2</v>
      </c>
      <c r="I179" s="28" t="s">
        <v>621</v>
      </c>
      <c r="J179" s="36" t="s">
        <v>622</v>
      </c>
      <c r="K179" s="30" t="s">
        <v>299</v>
      </c>
      <c r="L179" s="31" t="s">
        <v>300</v>
      </c>
      <c r="M179" s="32"/>
      <c r="N179" s="33"/>
    </row>
    <row r="180" spans="1:14" s="3" customFormat="1" ht="81" customHeight="1">
      <c r="A180" s="21" t="s">
        <v>321</v>
      </c>
      <c r="B180" s="34" t="s">
        <v>619</v>
      </c>
      <c r="C180" s="23" t="s">
        <v>620</v>
      </c>
      <c r="D180" s="24">
        <v>1</v>
      </c>
      <c r="E180" s="25">
        <v>80</v>
      </c>
      <c r="F180" s="25">
        <v>85</v>
      </c>
      <c r="G180" s="26" t="s">
        <v>324</v>
      </c>
      <c r="H180" s="27">
        <f>0.56*0.31*0.35</f>
        <v>6.0760000000000002E-2</v>
      </c>
      <c r="I180" s="28" t="s">
        <v>621</v>
      </c>
      <c r="J180" s="36" t="s">
        <v>622</v>
      </c>
      <c r="K180" s="30" t="s">
        <v>299</v>
      </c>
      <c r="L180" s="31" t="s">
        <v>300</v>
      </c>
      <c r="M180" s="32"/>
      <c r="N180" s="33"/>
    </row>
    <row r="181" spans="1:14" s="3" customFormat="1" ht="123" customHeight="1">
      <c r="A181" s="41" t="s">
        <v>623</v>
      </c>
      <c r="B181" s="34" t="s">
        <v>624</v>
      </c>
      <c r="C181" s="47" t="s">
        <v>625</v>
      </c>
      <c r="D181" s="43">
        <v>1</v>
      </c>
      <c r="E181" s="25">
        <v>155</v>
      </c>
      <c r="F181" s="25">
        <v>165</v>
      </c>
      <c r="G181" s="26" t="s">
        <v>626</v>
      </c>
      <c r="H181" s="44">
        <f t="shared" ref="H181:H184" si="30">0.75*0.38*0.45</f>
        <v>0.12825</v>
      </c>
      <c r="I181" s="28" t="s">
        <v>627</v>
      </c>
      <c r="J181" s="49" t="s">
        <v>487</v>
      </c>
      <c r="K181" s="30" t="s">
        <v>299</v>
      </c>
      <c r="L181" s="31" t="s">
        <v>300</v>
      </c>
      <c r="M181" s="32"/>
      <c r="N181" s="33"/>
    </row>
    <row r="182" spans="1:14" s="3" customFormat="1" ht="123" customHeight="1">
      <c r="A182" s="41" t="s">
        <v>623</v>
      </c>
      <c r="B182" s="34" t="s">
        <v>624</v>
      </c>
      <c r="C182" s="47" t="s">
        <v>625</v>
      </c>
      <c r="D182" s="43">
        <v>1</v>
      </c>
      <c r="E182" s="25">
        <v>155</v>
      </c>
      <c r="F182" s="25">
        <v>165</v>
      </c>
      <c r="G182" s="26" t="s">
        <v>626</v>
      </c>
      <c r="H182" s="44">
        <f t="shared" si="30"/>
        <v>0.12825</v>
      </c>
      <c r="I182" s="28" t="s">
        <v>627</v>
      </c>
      <c r="J182" s="49" t="s">
        <v>487</v>
      </c>
      <c r="K182" s="30" t="s">
        <v>299</v>
      </c>
      <c r="L182" s="31" t="s">
        <v>300</v>
      </c>
      <c r="M182" s="32"/>
      <c r="N182" s="33"/>
    </row>
    <row r="183" spans="1:14" s="3" customFormat="1" ht="123" customHeight="1">
      <c r="A183" s="41" t="s">
        <v>623</v>
      </c>
      <c r="B183" s="34" t="s">
        <v>628</v>
      </c>
      <c r="C183" s="47" t="s">
        <v>625</v>
      </c>
      <c r="D183" s="43">
        <v>1</v>
      </c>
      <c r="E183" s="25">
        <v>155</v>
      </c>
      <c r="F183" s="25">
        <v>165</v>
      </c>
      <c r="G183" s="26" t="s">
        <v>626</v>
      </c>
      <c r="H183" s="44">
        <f t="shared" si="30"/>
        <v>0.12825</v>
      </c>
      <c r="I183" s="28" t="s">
        <v>627</v>
      </c>
      <c r="J183" s="49" t="s">
        <v>487</v>
      </c>
      <c r="K183" s="30" t="s">
        <v>299</v>
      </c>
      <c r="L183" s="31" t="s">
        <v>300</v>
      </c>
      <c r="M183" s="32"/>
      <c r="N183" s="33"/>
    </row>
    <row r="184" spans="1:14" s="3" customFormat="1" ht="123" customHeight="1">
      <c r="A184" s="41" t="s">
        <v>623</v>
      </c>
      <c r="B184" s="34" t="s">
        <v>629</v>
      </c>
      <c r="C184" s="47" t="s">
        <v>625</v>
      </c>
      <c r="D184" s="43">
        <v>1</v>
      </c>
      <c r="E184" s="25">
        <v>170</v>
      </c>
      <c r="F184" s="25">
        <v>180</v>
      </c>
      <c r="G184" s="26" t="s">
        <v>626</v>
      </c>
      <c r="H184" s="44">
        <f t="shared" si="30"/>
        <v>0.12825</v>
      </c>
      <c r="I184" s="28" t="s">
        <v>627</v>
      </c>
      <c r="J184" s="49" t="s">
        <v>487</v>
      </c>
      <c r="K184" s="30" t="s">
        <v>299</v>
      </c>
      <c r="L184" s="31" t="s">
        <v>300</v>
      </c>
      <c r="M184" s="32"/>
      <c r="N184" s="33"/>
    </row>
    <row r="185" spans="1:14" s="3" customFormat="1" ht="84" customHeight="1">
      <c r="A185" s="21" t="s">
        <v>630</v>
      </c>
      <c r="B185" s="34" t="s">
        <v>631</v>
      </c>
      <c r="C185" s="23" t="s">
        <v>632</v>
      </c>
      <c r="D185" s="24">
        <v>1</v>
      </c>
      <c r="E185" s="25">
        <v>170</v>
      </c>
      <c r="F185" s="25">
        <v>178</v>
      </c>
      <c r="G185" s="26" t="s">
        <v>633</v>
      </c>
      <c r="H185" s="27">
        <f>0.75*0.35*0.49</f>
        <v>0.12862499999999999</v>
      </c>
      <c r="I185" s="28" t="s">
        <v>634</v>
      </c>
      <c r="J185" s="93" t="s">
        <v>635</v>
      </c>
      <c r="K185" s="30" t="s">
        <v>299</v>
      </c>
      <c r="L185" s="31" t="s">
        <v>300</v>
      </c>
      <c r="M185" s="32" t="s">
        <v>636</v>
      </c>
      <c r="N185" s="33" t="s">
        <v>637</v>
      </c>
    </row>
    <row r="186" spans="1:14" s="3" customFormat="1" ht="104.1" customHeight="1">
      <c r="A186" s="21" t="s">
        <v>630</v>
      </c>
      <c r="B186" s="34" t="s">
        <v>638</v>
      </c>
      <c r="C186" s="23" t="s">
        <v>632</v>
      </c>
      <c r="D186" s="24">
        <v>1</v>
      </c>
      <c r="E186" s="25">
        <v>188</v>
      </c>
      <c r="F186" s="25">
        <v>196</v>
      </c>
      <c r="G186" s="26" t="s">
        <v>633</v>
      </c>
      <c r="H186" s="27">
        <f>0.75*0.35*0.49</f>
        <v>0.12862499999999999</v>
      </c>
      <c r="I186" s="28" t="s">
        <v>634</v>
      </c>
      <c r="J186" s="36" t="s">
        <v>639</v>
      </c>
      <c r="K186" s="30" t="s">
        <v>299</v>
      </c>
      <c r="L186" s="31" t="s">
        <v>300</v>
      </c>
      <c r="M186" s="32" t="s">
        <v>636</v>
      </c>
      <c r="N186" s="33" t="s">
        <v>637</v>
      </c>
    </row>
    <row r="187" spans="1:14" s="3" customFormat="1" ht="123" customHeight="1">
      <c r="A187" s="41" t="s">
        <v>640</v>
      </c>
      <c r="B187" s="34" t="s">
        <v>641</v>
      </c>
      <c r="C187" s="47" t="s">
        <v>642</v>
      </c>
      <c r="D187" s="43">
        <v>1</v>
      </c>
      <c r="E187" s="25">
        <v>130</v>
      </c>
      <c r="F187" s="25">
        <v>140</v>
      </c>
      <c r="G187" s="26" t="s">
        <v>643</v>
      </c>
      <c r="H187" s="44">
        <f t="shared" ref="H187:H189" si="31">0.69*0.38*0.48</f>
        <v>0.125856</v>
      </c>
      <c r="I187" s="28" t="s">
        <v>644</v>
      </c>
      <c r="J187" s="49" t="s">
        <v>645</v>
      </c>
      <c r="K187" s="30" t="s">
        <v>299</v>
      </c>
      <c r="L187" s="31" t="s">
        <v>300</v>
      </c>
      <c r="M187" s="32" t="s">
        <v>565</v>
      </c>
      <c r="N187" s="33"/>
    </row>
    <row r="188" spans="1:14" s="3" customFormat="1" ht="123" customHeight="1">
      <c r="A188" s="41" t="s">
        <v>640</v>
      </c>
      <c r="B188" s="34" t="s">
        <v>641</v>
      </c>
      <c r="C188" s="47" t="s">
        <v>642</v>
      </c>
      <c r="D188" s="43">
        <v>1</v>
      </c>
      <c r="E188" s="25">
        <v>130</v>
      </c>
      <c r="F188" s="25">
        <v>140</v>
      </c>
      <c r="G188" s="26" t="s">
        <v>643</v>
      </c>
      <c r="H188" s="44">
        <f t="shared" si="31"/>
        <v>0.125856</v>
      </c>
      <c r="I188" s="28" t="s">
        <v>644</v>
      </c>
      <c r="J188" s="49" t="s">
        <v>645</v>
      </c>
      <c r="K188" s="30" t="s">
        <v>299</v>
      </c>
      <c r="L188" s="31" t="s">
        <v>300</v>
      </c>
      <c r="M188" s="32" t="s">
        <v>565</v>
      </c>
      <c r="N188" s="33"/>
    </row>
    <row r="189" spans="1:14" s="3" customFormat="1" ht="123" customHeight="1">
      <c r="A189" s="41" t="s">
        <v>640</v>
      </c>
      <c r="B189" s="34" t="s">
        <v>646</v>
      </c>
      <c r="C189" s="47" t="s">
        <v>642</v>
      </c>
      <c r="D189" s="43">
        <v>1</v>
      </c>
      <c r="E189" s="25">
        <v>140</v>
      </c>
      <c r="F189" s="25">
        <v>150</v>
      </c>
      <c r="G189" s="26" t="s">
        <v>643</v>
      </c>
      <c r="H189" s="44">
        <f t="shared" si="31"/>
        <v>0.125856</v>
      </c>
      <c r="I189" s="28" t="s">
        <v>644</v>
      </c>
      <c r="J189" s="49" t="s">
        <v>645</v>
      </c>
      <c r="K189" s="30" t="s">
        <v>299</v>
      </c>
      <c r="L189" s="31" t="s">
        <v>300</v>
      </c>
      <c r="M189" s="32" t="s">
        <v>565</v>
      </c>
      <c r="N189" s="33"/>
    </row>
    <row r="190" spans="1:14" s="3" customFormat="1" ht="110.1" customHeight="1">
      <c r="A190" s="21" t="s">
        <v>321</v>
      </c>
      <c r="B190" s="34" t="s">
        <v>647</v>
      </c>
      <c r="C190" s="23" t="s">
        <v>648</v>
      </c>
      <c r="D190" s="24">
        <v>1</v>
      </c>
      <c r="E190" s="25">
        <v>144</v>
      </c>
      <c r="F190" s="25">
        <v>154</v>
      </c>
      <c r="G190" s="26" t="s">
        <v>649</v>
      </c>
      <c r="H190" s="27">
        <f>0.76*0.45*0.46</f>
        <v>0.15731999999999999</v>
      </c>
      <c r="I190" s="28" t="s">
        <v>650</v>
      </c>
      <c r="J190" s="36" t="s">
        <v>326</v>
      </c>
      <c r="K190" s="30" t="s">
        <v>299</v>
      </c>
      <c r="L190" s="31" t="s">
        <v>300</v>
      </c>
      <c r="M190" s="32" t="s">
        <v>651</v>
      </c>
      <c r="N190" s="33"/>
    </row>
    <row r="191" spans="1:14" s="3" customFormat="1" ht="110.1" customHeight="1">
      <c r="A191" s="21"/>
      <c r="B191" s="34" t="s">
        <v>652</v>
      </c>
      <c r="C191" s="23" t="s">
        <v>648</v>
      </c>
      <c r="D191" s="24">
        <v>1</v>
      </c>
      <c r="E191" s="25">
        <v>160</v>
      </c>
      <c r="F191" s="25">
        <v>170</v>
      </c>
      <c r="G191" s="26" t="s">
        <v>649</v>
      </c>
      <c r="H191" s="27">
        <f>0.76*0.45*0.46</f>
        <v>0.15731999999999999</v>
      </c>
      <c r="I191" s="28" t="s">
        <v>653</v>
      </c>
      <c r="J191" s="36" t="s">
        <v>654</v>
      </c>
      <c r="K191" s="30" t="s">
        <v>299</v>
      </c>
      <c r="L191" s="31" t="s">
        <v>300</v>
      </c>
      <c r="M191" s="32" t="s">
        <v>651</v>
      </c>
      <c r="N191" s="33"/>
    </row>
    <row r="192" spans="1:14" s="3" customFormat="1" ht="110.1" customHeight="1">
      <c r="A192" s="21" t="s">
        <v>321</v>
      </c>
      <c r="B192" s="34" t="s">
        <v>655</v>
      </c>
      <c r="C192" s="23" t="s">
        <v>648</v>
      </c>
      <c r="D192" s="24">
        <v>1</v>
      </c>
      <c r="E192" s="25">
        <v>170</v>
      </c>
      <c r="F192" s="25">
        <v>180</v>
      </c>
      <c r="G192" s="26" t="s">
        <v>649</v>
      </c>
      <c r="H192" s="27">
        <f>0.76*0.45*0.46</f>
        <v>0.15731999999999999</v>
      </c>
      <c r="I192" s="28" t="s">
        <v>656</v>
      </c>
      <c r="J192" s="36" t="s">
        <v>326</v>
      </c>
      <c r="K192" s="30" t="s">
        <v>299</v>
      </c>
      <c r="L192" s="31" t="s">
        <v>300</v>
      </c>
      <c r="M192" s="32" t="s">
        <v>651</v>
      </c>
      <c r="N192" s="33"/>
    </row>
    <row r="193" spans="1:14" s="3" customFormat="1" ht="102" customHeight="1">
      <c r="A193" s="21" t="s">
        <v>657</v>
      </c>
      <c r="B193" s="34" t="s">
        <v>658</v>
      </c>
      <c r="C193" s="23" t="s">
        <v>632</v>
      </c>
      <c r="D193" s="24">
        <v>1</v>
      </c>
      <c r="E193" s="25">
        <v>130</v>
      </c>
      <c r="F193" s="25">
        <v>136</v>
      </c>
      <c r="G193" s="26" t="s">
        <v>659</v>
      </c>
      <c r="H193" s="27">
        <f t="shared" ref="H193:H196" si="32">0.65*0.27*0.5</f>
        <v>8.7749999999999995E-2</v>
      </c>
      <c r="I193" s="28" t="s">
        <v>660</v>
      </c>
      <c r="J193" s="93" t="s">
        <v>635</v>
      </c>
      <c r="K193" s="30" t="s">
        <v>299</v>
      </c>
      <c r="L193" s="31" t="s">
        <v>300</v>
      </c>
      <c r="M193" s="32" t="s">
        <v>661</v>
      </c>
      <c r="N193" s="33"/>
    </row>
    <row r="194" spans="1:14" s="3" customFormat="1" ht="102" customHeight="1">
      <c r="A194" s="21" t="s">
        <v>657</v>
      </c>
      <c r="B194" s="34" t="s">
        <v>662</v>
      </c>
      <c r="C194" s="23" t="s">
        <v>632</v>
      </c>
      <c r="D194" s="24">
        <v>1</v>
      </c>
      <c r="E194" s="25">
        <v>152</v>
      </c>
      <c r="F194" s="25">
        <v>158</v>
      </c>
      <c r="G194" s="26" t="s">
        <v>659</v>
      </c>
      <c r="H194" s="27">
        <f t="shared" si="32"/>
        <v>8.7749999999999995E-2</v>
      </c>
      <c r="I194" s="28" t="s">
        <v>660</v>
      </c>
      <c r="J194" s="36" t="s">
        <v>639</v>
      </c>
      <c r="K194" s="30" t="s">
        <v>299</v>
      </c>
      <c r="L194" s="31" t="s">
        <v>300</v>
      </c>
      <c r="M194" s="32" t="s">
        <v>661</v>
      </c>
      <c r="N194" s="33"/>
    </row>
    <row r="195" spans="1:14" s="3" customFormat="1" ht="111" customHeight="1">
      <c r="A195" s="21" t="s">
        <v>657</v>
      </c>
      <c r="B195" s="34" t="s">
        <v>663</v>
      </c>
      <c r="C195" s="23" t="s">
        <v>632</v>
      </c>
      <c r="D195" s="24">
        <v>1</v>
      </c>
      <c r="E195" s="25">
        <v>140</v>
      </c>
      <c r="F195" s="25">
        <v>146</v>
      </c>
      <c r="G195" s="26" t="s">
        <v>659</v>
      </c>
      <c r="H195" s="27">
        <f t="shared" si="32"/>
        <v>8.7749999999999995E-2</v>
      </c>
      <c r="I195" s="28" t="s">
        <v>660</v>
      </c>
      <c r="J195" s="94" t="s">
        <v>664</v>
      </c>
      <c r="K195" s="30" t="s">
        <v>299</v>
      </c>
      <c r="L195" s="31" t="s">
        <v>300</v>
      </c>
      <c r="M195" s="32" t="s">
        <v>661</v>
      </c>
      <c r="N195" s="33"/>
    </row>
    <row r="196" spans="1:14" s="3" customFormat="1" ht="117.95" customHeight="1">
      <c r="A196" s="21" t="s">
        <v>657</v>
      </c>
      <c r="B196" s="34" t="s">
        <v>665</v>
      </c>
      <c r="C196" s="23" t="s">
        <v>632</v>
      </c>
      <c r="D196" s="24">
        <v>1</v>
      </c>
      <c r="E196" s="25">
        <v>163</v>
      </c>
      <c r="F196" s="25">
        <v>169</v>
      </c>
      <c r="G196" s="26" t="s">
        <v>659</v>
      </c>
      <c r="H196" s="27">
        <f t="shared" si="32"/>
        <v>8.7749999999999995E-2</v>
      </c>
      <c r="I196" s="28" t="s">
        <v>660</v>
      </c>
      <c r="J196" s="36" t="s">
        <v>666</v>
      </c>
      <c r="K196" s="30" t="s">
        <v>299</v>
      </c>
      <c r="L196" s="31" t="s">
        <v>300</v>
      </c>
      <c r="M196" s="32" t="s">
        <v>661</v>
      </c>
      <c r="N196" s="33"/>
    </row>
    <row r="197" spans="1:14" s="3" customFormat="1" ht="123" customHeight="1">
      <c r="A197" s="41" t="s">
        <v>667</v>
      </c>
      <c r="B197" s="34" t="s">
        <v>668</v>
      </c>
      <c r="C197" s="23" t="s">
        <v>669</v>
      </c>
      <c r="D197" s="24">
        <v>1</v>
      </c>
      <c r="E197" s="25">
        <v>120</v>
      </c>
      <c r="F197" s="25">
        <v>126</v>
      </c>
      <c r="G197" s="26" t="s">
        <v>670</v>
      </c>
      <c r="H197" s="44">
        <f t="shared" ref="H197:H199" si="33">0.63*0.4*0.38</f>
        <v>9.5759999999999998E-2</v>
      </c>
      <c r="I197" s="28" t="s">
        <v>671</v>
      </c>
      <c r="J197" s="49" t="s">
        <v>672</v>
      </c>
      <c r="K197" s="30" t="s">
        <v>299</v>
      </c>
      <c r="L197" s="31" t="s">
        <v>300</v>
      </c>
      <c r="M197" s="32"/>
      <c r="N197" s="33"/>
    </row>
    <row r="198" spans="1:14" s="3" customFormat="1" ht="123" customHeight="1">
      <c r="A198" s="41" t="s">
        <v>667</v>
      </c>
      <c r="B198" s="34" t="s">
        <v>668</v>
      </c>
      <c r="C198" s="23" t="s">
        <v>669</v>
      </c>
      <c r="D198" s="24">
        <v>1</v>
      </c>
      <c r="E198" s="25">
        <v>120</v>
      </c>
      <c r="F198" s="25">
        <v>126</v>
      </c>
      <c r="G198" s="26" t="s">
        <v>670</v>
      </c>
      <c r="H198" s="44">
        <f t="shared" si="33"/>
        <v>9.5759999999999998E-2</v>
      </c>
      <c r="I198" s="28" t="s">
        <v>671</v>
      </c>
      <c r="J198" s="49" t="s">
        <v>672</v>
      </c>
      <c r="K198" s="30" t="s">
        <v>299</v>
      </c>
      <c r="L198" s="31" t="s">
        <v>300</v>
      </c>
      <c r="M198" s="32"/>
      <c r="N198" s="33"/>
    </row>
    <row r="199" spans="1:14" s="3" customFormat="1" ht="123" customHeight="1">
      <c r="A199" s="41" t="s">
        <v>667</v>
      </c>
      <c r="B199" s="34" t="s">
        <v>673</v>
      </c>
      <c r="C199" s="23" t="s">
        <v>669</v>
      </c>
      <c r="D199" s="24">
        <v>1</v>
      </c>
      <c r="E199" s="25">
        <v>138</v>
      </c>
      <c r="F199" s="25">
        <v>144</v>
      </c>
      <c r="G199" s="26" t="s">
        <v>670</v>
      </c>
      <c r="H199" s="44">
        <f t="shared" si="33"/>
        <v>9.5759999999999998E-2</v>
      </c>
      <c r="I199" s="28" t="s">
        <v>671</v>
      </c>
      <c r="J199" s="49" t="s">
        <v>672</v>
      </c>
      <c r="K199" s="30" t="s">
        <v>299</v>
      </c>
      <c r="L199" s="31" t="s">
        <v>300</v>
      </c>
      <c r="M199" s="32"/>
      <c r="N199" s="33"/>
    </row>
    <row r="200" spans="1:14" s="3" customFormat="1" ht="123" customHeight="1">
      <c r="A200" s="41" t="s">
        <v>667</v>
      </c>
      <c r="B200" s="34" t="s">
        <v>674</v>
      </c>
      <c r="C200" s="23" t="s">
        <v>675</v>
      </c>
      <c r="D200" s="24">
        <v>1</v>
      </c>
      <c r="E200" s="25">
        <v>92</v>
      </c>
      <c r="F200" s="25">
        <v>97</v>
      </c>
      <c r="G200" s="26" t="s">
        <v>676</v>
      </c>
      <c r="H200" s="44">
        <f t="shared" ref="H200:H202" si="34">0.55*0.34*0.38</f>
        <v>7.1059999999999998E-2</v>
      </c>
      <c r="I200" s="28" t="s">
        <v>556</v>
      </c>
      <c r="J200" s="49" t="s">
        <v>672</v>
      </c>
      <c r="K200" s="30" t="s">
        <v>299</v>
      </c>
      <c r="L200" s="31" t="s">
        <v>300</v>
      </c>
      <c r="M200" s="32"/>
      <c r="N200" s="33"/>
    </row>
    <row r="201" spans="1:14" s="3" customFormat="1" ht="123" customHeight="1">
      <c r="A201" s="41" t="s">
        <v>667</v>
      </c>
      <c r="B201" s="34" t="s">
        <v>677</v>
      </c>
      <c r="C201" s="23" t="s">
        <v>675</v>
      </c>
      <c r="D201" s="24">
        <v>1</v>
      </c>
      <c r="E201" s="25">
        <v>92</v>
      </c>
      <c r="F201" s="25">
        <v>97</v>
      </c>
      <c r="G201" s="26" t="s">
        <v>676</v>
      </c>
      <c r="H201" s="44">
        <f t="shared" si="34"/>
        <v>7.1059999999999998E-2</v>
      </c>
      <c r="I201" s="28" t="s">
        <v>556</v>
      </c>
      <c r="J201" s="49" t="s">
        <v>672</v>
      </c>
      <c r="K201" s="30" t="s">
        <v>299</v>
      </c>
      <c r="L201" s="31" t="s">
        <v>300</v>
      </c>
      <c r="M201" s="32"/>
      <c r="N201" s="33"/>
    </row>
    <row r="202" spans="1:14" s="3" customFormat="1" ht="123" customHeight="1">
      <c r="A202" s="41" t="s">
        <v>667</v>
      </c>
      <c r="B202" s="34" t="s">
        <v>678</v>
      </c>
      <c r="C202" s="23" t="s">
        <v>675</v>
      </c>
      <c r="D202" s="24">
        <v>1</v>
      </c>
      <c r="E202" s="25">
        <v>113</v>
      </c>
      <c r="F202" s="25">
        <v>118</v>
      </c>
      <c r="G202" s="26" t="s">
        <v>676</v>
      </c>
      <c r="H202" s="44">
        <f t="shared" si="34"/>
        <v>7.1059999999999998E-2</v>
      </c>
      <c r="I202" s="28" t="s">
        <v>556</v>
      </c>
      <c r="J202" s="49" t="s">
        <v>672</v>
      </c>
      <c r="K202" s="30" t="s">
        <v>299</v>
      </c>
      <c r="L202" s="31" t="s">
        <v>300</v>
      </c>
      <c r="M202" s="32"/>
      <c r="N202" s="33"/>
    </row>
    <row r="203" spans="1:14" s="3" customFormat="1" ht="123" customHeight="1">
      <c r="A203" s="41" t="s">
        <v>679</v>
      </c>
      <c r="B203" s="34" t="s">
        <v>680</v>
      </c>
      <c r="C203" s="47" t="s">
        <v>681</v>
      </c>
      <c r="D203" s="43">
        <v>1</v>
      </c>
      <c r="E203" s="25">
        <v>138</v>
      </c>
      <c r="F203" s="25">
        <v>145</v>
      </c>
      <c r="G203" s="26" t="s">
        <v>682</v>
      </c>
      <c r="H203" s="44">
        <f t="shared" ref="H203:H208" si="35">0.8*0.3*0.45</f>
        <v>0.108</v>
      </c>
      <c r="I203" s="28" t="s">
        <v>312</v>
      </c>
      <c r="J203" s="45" t="s">
        <v>683</v>
      </c>
      <c r="K203" s="30" t="s">
        <v>299</v>
      </c>
      <c r="L203" s="46" t="s">
        <v>300</v>
      </c>
      <c r="M203" s="40"/>
      <c r="N203" s="33"/>
    </row>
    <row r="204" spans="1:14" s="3" customFormat="1" ht="123" customHeight="1">
      <c r="A204" s="41" t="s">
        <v>679</v>
      </c>
      <c r="B204" s="34" t="s">
        <v>680</v>
      </c>
      <c r="C204" s="47" t="s">
        <v>681</v>
      </c>
      <c r="D204" s="43">
        <v>1</v>
      </c>
      <c r="E204" s="25">
        <v>138</v>
      </c>
      <c r="F204" s="25">
        <v>145</v>
      </c>
      <c r="G204" s="26" t="s">
        <v>682</v>
      </c>
      <c r="H204" s="44">
        <f t="shared" si="35"/>
        <v>0.108</v>
      </c>
      <c r="I204" s="28" t="s">
        <v>312</v>
      </c>
      <c r="J204" s="45" t="s">
        <v>683</v>
      </c>
      <c r="K204" s="30" t="s">
        <v>299</v>
      </c>
      <c r="L204" s="46" t="s">
        <v>300</v>
      </c>
      <c r="M204" s="40"/>
      <c r="N204" s="33"/>
    </row>
    <row r="205" spans="1:14" s="3" customFormat="1" ht="123" customHeight="1">
      <c r="A205" s="41" t="s">
        <v>679</v>
      </c>
      <c r="B205" s="34" t="s">
        <v>680</v>
      </c>
      <c r="C205" s="47" t="s">
        <v>681</v>
      </c>
      <c r="D205" s="43">
        <v>1</v>
      </c>
      <c r="E205" s="25">
        <v>138</v>
      </c>
      <c r="F205" s="25">
        <v>145</v>
      </c>
      <c r="G205" s="26" t="s">
        <v>682</v>
      </c>
      <c r="H205" s="44">
        <f t="shared" si="35"/>
        <v>0.108</v>
      </c>
      <c r="I205" s="28" t="s">
        <v>312</v>
      </c>
      <c r="J205" s="45" t="s">
        <v>683</v>
      </c>
      <c r="K205" s="30" t="s">
        <v>299</v>
      </c>
      <c r="L205" s="46" t="s">
        <v>300</v>
      </c>
      <c r="M205" s="40"/>
      <c r="N205" s="33"/>
    </row>
    <row r="206" spans="1:14" s="3" customFormat="1" ht="123" customHeight="1">
      <c r="A206" s="41" t="s">
        <v>679</v>
      </c>
      <c r="B206" s="34" t="s">
        <v>680</v>
      </c>
      <c r="C206" s="47" t="s">
        <v>684</v>
      </c>
      <c r="D206" s="43">
        <v>1</v>
      </c>
      <c r="E206" s="25">
        <v>144</v>
      </c>
      <c r="F206" s="25">
        <v>150</v>
      </c>
      <c r="G206" s="26" t="s">
        <v>682</v>
      </c>
      <c r="H206" s="44">
        <f t="shared" si="35"/>
        <v>0.108</v>
      </c>
      <c r="I206" s="28" t="s">
        <v>312</v>
      </c>
      <c r="J206" s="45" t="s">
        <v>683</v>
      </c>
      <c r="K206" s="30" t="s">
        <v>299</v>
      </c>
      <c r="L206" s="46" t="s">
        <v>300</v>
      </c>
      <c r="M206" s="40"/>
      <c r="N206" s="33"/>
    </row>
    <row r="207" spans="1:14" s="3" customFormat="1" ht="123" customHeight="1">
      <c r="A207" s="41" t="s">
        <v>679</v>
      </c>
      <c r="B207" s="34" t="s">
        <v>680</v>
      </c>
      <c r="C207" s="47" t="s">
        <v>684</v>
      </c>
      <c r="D207" s="43">
        <v>1</v>
      </c>
      <c r="E207" s="25">
        <v>144</v>
      </c>
      <c r="F207" s="25">
        <v>150</v>
      </c>
      <c r="G207" s="26" t="s">
        <v>682</v>
      </c>
      <c r="H207" s="44">
        <f t="shared" si="35"/>
        <v>0.108</v>
      </c>
      <c r="I207" s="28" t="s">
        <v>312</v>
      </c>
      <c r="J207" s="45" t="s">
        <v>683</v>
      </c>
      <c r="K207" s="30" t="s">
        <v>299</v>
      </c>
      <c r="L207" s="46" t="s">
        <v>300</v>
      </c>
      <c r="M207" s="40"/>
      <c r="N207" s="33"/>
    </row>
    <row r="208" spans="1:14" s="3" customFormat="1" ht="123" customHeight="1">
      <c r="A208" s="41" t="s">
        <v>679</v>
      </c>
      <c r="B208" s="34" t="s">
        <v>680</v>
      </c>
      <c r="C208" s="47" t="s">
        <v>684</v>
      </c>
      <c r="D208" s="43">
        <v>1</v>
      </c>
      <c r="E208" s="25">
        <v>144</v>
      </c>
      <c r="F208" s="25">
        <v>150</v>
      </c>
      <c r="G208" s="26" t="s">
        <v>682</v>
      </c>
      <c r="H208" s="44">
        <f t="shared" si="35"/>
        <v>0.108</v>
      </c>
      <c r="I208" s="28" t="s">
        <v>312</v>
      </c>
      <c r="J208" s="45" t="s">
        <v>683</v>
      </c>
      <c r="K208" s="30" t="s">
        <v>299</v>
      </c>
      <c r="L208" s="46" t="s">
        <v>300</v>
      </c>
      <c r="M208" s="40"/>
      <c r="N208" s="33"/>
    </row>
    <row r="209" spans="1:14" s="3" customFormat="1" ht="150" customHeight="1">
      <c r="A209" s="21" t="s">
        <v>685</v>
      </c>
      <c r="B209" s="34" t="s">
        <v>686</v>
      </c>
      <c r="C209" s="23" t="s">
        <v>687</v>
      </c>
      <c r="D209" s="24">
        <v>1</v>
      </c>
      <c r="E209" s="25">
        <v>108</v>
      </c>
      <c r="F209" s="25">
        <v>115</v>
      </c>
      <c r="G209" s="26" t="s">
        <v>688</v>
      </c>
      <c r="H209" s="27">
        <f>0.715*0.31*0.355</f>
        <v>7.8685749999999999E-2</v>
      </c>
      <c r="I209" s="28" t="s">
        <v>689</v>
      </c>
      <c r="J209" s="29" t="s">
        <v>690</v>
      </c>
      <c r="K209" s="30" t="s">
        <v>299</v>
      </c>
      <c r="L209" s="31" t="s">
        <v>300</v>
      </c>
      <c r="M209" s="32" t="s">
        <v>691</v>
      </c>
      <c r="N209" s="33" t="s">
        <v>692</v>
      </c>
    </row>
    <row r="210" spans="1:14" s="3" customFormat="1" ht="105.95" customHeight="1">
      <c r="A210" s="21" t="s">
        <v>301</v>
      </c>
      <c r="B210" s="34" t="s">
        <v>693</v>
      </c>
      <c r="C210" s="23" t="s">
        <v>303</v>
      </c>
      <c r="D210" s="24">
        <v>1</v>
      </c>
      <c r="E210" s="25">
        <v>105</v>
      </c>
      <c r="F210" s="25">
        <v>110</v>
      </c>
      <c r="G210" s="26" t="s">
        <v>304</v>
      </c>
      <c r="H210" s="27">
        <f>0.57*0.34*0.34</f>
        <v>6.5892000000000006E-2</v>
      </c>
      <c r="I210" s="28" t="s">
        <v>305</v>
      </c>
      <c r="J210" s="29" t="s">
        <v>306</v>
      </c>
      <c r="K210" s="30" t="s">
        <v>299</v>
      </c>
      <c r="L210" s="31" t="s">
        <v>300</v>
      </c>
      <c r="M210" s="32"/>
      <c r="N210" s="33"/>
    </row>
    <row r="211" spans="1:14" s="3" customFormat="1" ht="105.95" customHeight="1">
      <c r="A211" s="21" t="s">
        <v>301</v>
      </c>
      <c r="B211" s="34" t="s">
        <v>694</v>
      </c>
      <c r="C211" s="23" t="s">
        <v>303</v>
      </c>
      <c r="D211" s="24">
        <v>1</v>
      </c>
      <c r="E211" s="25">
        <v>122</v>
      </c>
      <c r="F211" s="25">
        <v>132</v>
      </c>
      <c r="G211" s="26" t="s">
        <v>304</v>
      </c>
      <c r="H211" s="27">
        <f>0.57*0.34*0.34</f>
        <v>6.5892000000000006E-2</v>
      </c>
      <c r="I211" s="28" t="s">
        <v>305</v>
      </c>
      <c r="J211" s="29" t="s">
        <v>306</v>
      </c>
      <c r="K211" s="30" t="s">
        <v>299</v>
      </c>
      <c r="L211" s="31" t="s">
        <v>300</v>
      </c>
      <c r="M211" s="32"/>
      <c r="N211" s="33"/>
    </row>
    <row r="212" spans="1:14" s="3" customFormat="1" ht="105.95" customHeight="1">
      <c r="A212" s="21" t="s">
        <v>301</v>
      </c>
      <c r="B212" s="34" t="s">
        <v>694</v>
      </c>
      <c r="C212" s="23" t="s">
        <v>303</v>
      </c>
      <c r="D212" s="24">
        <v>1</v>
      </c>
      <c r="E212" s="25">
        <v>122</v>
      </c>
      <c r="F212" s="25">
        <v>132</v>
      </c>
      <c r="G212" s="26" t="s">
        <v>304</v>
      </c>
      <c r="H212" s="27">
        <f>0.57*0.34*0.34</f>
        <v>6.5892000000000006E-2</v>
      </c>
      <c r="I212" s="28" t="s">
        <v>305</v>
      </c>
      <c r="J212" s="29" t="s">
        <v>306</v>
      </c>
      <c r="K212" s="30" t="s">
        <v>299</v>
      </c>
      <c r="L212" s="31" t="s">
        <v>300</v>
      </c>
      <c r="M212" s="32"/>
      <c r="N212" s="33"/>
    </row>
    <row r="213" spans="1:14" s="3" customFormat="1" ht="123" customHeight="1">
      <c r="A213" s="41" t="s">
        <v>695</v>
      </c>
      <c r="B213" s="34" t="s">
        <v>696</v>
      </c>
      <c r="C213" s="38" t="s">
        <v>697</v>
      </c>
      <c r="D213" s="24">
        <v>1</v>
      </c>
      <c r="E213" s="25">
        <v>116</v>
      </c>
      <c r="F213" s="25">
        <v>120</v>
      </c>
      <c r="G213" s="26" t="s">
        <v>440</v>
      </c>
      <c r="H213" s="44">
        <f t="shared" ref="H213:H215" si="36">0.6*0.32*0.24</f>
        <v>4.6080000000000003E-2</v>
      </c>
      <c r="I213" s="28" t="s">
        <v>698</v>
      </c>
      <c r="J213" s="49" t="s">
        <v>699</v>
      </c>
      <c r="K213" s="30" t="s">
        <v>299</v>
      </c>
      <c r="L213" s="31" t="s">
        <v>300</v>
      </c>
      <c r="M213" s="32"/>
      <c r="N213" s="33"/>
    </row>
    <row r="214" spans="1:14" s="3" customFormat="1" ht="123" customHeight="1">
      <c r="A214" s="41" t="s">
        <v>695</v>
      </c>
      <c r="B214" s="34" t="s">
        <v>696</v>
      </c>
      <c r="C214" s="38" t="s">
        <v>697</v>
      </c>
      <c r="D214" s="24">
        <v>1</v>
      </c>
      <c r="E214" s="25">
        <v>116</v>
      </c>
      <c r="F214" s="25">
        <v>120</v>
      </c>
      <c r="G214" s="26" t="s">
        <v>440</v>
      </c>
      <c r="H214" s="44">
        <f t="shared" si="36"/>
        <v>4.6080000000000003E-2</v>
      </c>
      <c r="I214" s="28" t="s">
        <v>698</v>
      </c>
      <c r="J214" s="49" t="s">
        <v>699</v>
      </c>
      <c r="K214" s="30" t="s">
        <v>299</v>
      </c>
      <c r="L214" s="31" t="s">
        <v>300</v>
      </c>
      <c r="M214" s="32"/>
      <c r="N214" s="33"/>
    </row>
    <row r="215" spans="1:14" s="3" customFormat="1" ht="123" customHeight="1">
      <c r="A215" s="41" t="s">
        <v>695</v>
      </c>
      <c r="B215" s="34" t="s">
        <v>696</v>
      </c>
      <c r="C215" s="38" t="s">
        <v>697</v>
      </c>
      <c r="D215" s="24">
        <v>1</v>
      </c>
      <c r="E215" s="25">
        <v>116</v>
      </c>
      <c r="F215" s="25">
        <v>120</v>
      </c>
      <c r="G215" s="26" t="s">
        <v>440</v>
      </c>
      <c r="H215" s="44">
        <f t="shared" si="36"/>
        <v>4.6080000000000003E-2</v>
      </c>
      <c r="I215" s="28" t="s">
        <v>698</v>
      </c>
      <c r="J215" s="49" t="s">
        <v>699</v>
      </c>
      <c r="K215" s="30" t="s">
        <v>299</v>
      </c>
      <c r="L215" s="31" t="s">
        <v>300</v>
      </c>
      <c r="M215" s="32"/>
      <c r="N215" s="33"/>
    </row>
    <row r="216" spans="1:14" s="3" customFormat="1" ht="123" customHeight="1">
      <c r="A216" s="41" t="s">
        <v>700</v>
      </c>
      <c r="B216" s="34" t="s">
        <v>701</v>
      </c>
      <c r="C216" s="47" t="s">
        <v>702</v>
      </c>
      <c r="D216" s="43">
        <v>1</v>
      </c>
      <c r="E216" s="25">
        <v>155</v>
      </c>
      <c r="F216" s="25">
        <v>165</v>
      </c>
      <c r="G216" s="26" t="s">
        <v>703</v>
      </c>
      <c r="H216" s="44">
        <f t="shared" ref="H216:H219" si="37">0.7*0.46*0.39</f>
        <v>0.12558</v>
      </c>
      <c r="I216" s="28" t="s">
        <v>704</v>
      </c>
      <c r="J216" s="49" t="s">
        <v>705</v>
      </c>
      <c r="K216" s="30" t="s">
        <v>299</v>
      </c>
      <c r="L216" s="31" t="s">
        <v>300</v>
      </c>
      <c r="M216" s="32" t="s">
        <v>706</v>
      </c>
      <c r="N216" s="33"/>
    </row>
    <row r="217" spans="1:14" s="3" customFormat="1" ht="123" customHeight="1">
      <c r="A217" s="41" t="s">
        <v>700</v>
      </c>
      <c r="B217" s="34" t="s">
        <v>701</v>
      </c>
      <c r="C217" s="47" t="s">
        <v>702</v>
      </c>
      <c r="D217" s="43">
        <v>1</v>
      </c>
      <c r="E217" s="25">
        <v>155</v>
      </c>
      <c r="F217" s="25">
        <v>165</v>
      </c>
      <c r="G217" s="26" t="s">
        <v>703</v>
      </c>
      <c r="H217" s="44">
        <f t="shared" si="37"/>
        <v>0.12558</v>
      </c>
      <c r="I217" s="28" t="s">
        <v>704</v>
      </c>
      <c r="J217" s="49" t="s">
        <v>705</v>
      </c>
      <c r="K217" s="30" t="s">
        <v>299</v>
      </c>
      <c r="L217" s="31" t="s">
        <v>300</v>
      </c>
      <c r="M217" s="32" t="s">
        <v>706</v>
      </c>
      <c r="N217" s="33"/>
    </row>
    <row r="218" spans="1:14" s="3" customFormat="1" ht="123" customHeight="1">
      <c r="A218" s="41" t="s">
        <v>700</v>
      </c>
      <c r="B218" s="34" t="s">
        <v>707</v>
      </c>
      <c r="C218" s="47" t="s">
        <v>702</v>
      </c>
      <c r="D218" s="43">
        <v>1</v>
      </c>
      <c r="E218" s="25">
        <v>160</v>
      </c>
      <c r="F218" s="25">
        <v>170</v>
      </c>
      <c r="G218" s="26" t="s">
        <v>703</v>
      </c>
      <c r="H218" s="44">
        <f t="shared" si="37"/>
        <v>0.12558</v>
      </c>
      <c r="I218" s="28" t="s">
        <v>704</v>
      </c>
      <c r="J218" s="49" t="s">
        <v>705</v>
      </c>
      <c r="K218" s="30" t="s">
        <v>299</v>
      </c>
      <c r="L218" s="31" t="s">
        <v>300</v>
      </c>
      <c r="M218" s="32" t="s">
        <v>706</v>
      </c>
      <c r="N218" s="33"/>
    </row>
    <row r="219" spans="1:14" s="3" customFormat="1" ht="123" customHeight="1">
      <c r="A219" s="41" t="s">
        <v>700</v>
      </c>
      <c r="B219" s="34" t="s">
        <v>708</v>
      </c>
      <c r="C219" s="47" t="s">
        <v>702</v>
      </c>
      <c r="D219" s="43">
        <v>1</v>
      </c>
      <c r="E219" s="25">
        <v>165</v>
      </c>
      <c r="F219" s="25">
        <v>175</v>
      </c>
      <c r="G219" s="26" t="s">
        <v>703</v>
      </c>
      <c r="H219" s="44">
        <f t="shared" si="37"/>
        <v>0.12558</v>
      </c>
      <c r="I219" s="28" t="s">
        <v>704</v>
      </c>
      <c r="J219" s="49" t="s">
        <v>705</v>
      </c>
      <c r="K219" s="30" t="s">
        <v>299</v>
      </c>
      <c r="L219" s="31" t="s">
        <v>300</v>
      </c>
      <c r="M219" s="32" t="s">
        <v>706</v>
      </c>
      <c r="N219" s="33"/>
    </row>
    <row r="220" spans="1:14" s="3" customFormat="1" ht="123" customHeight="1">
      <c r="A220" s="41" t="s">
        <v>308</v>
      </c>
      <c r="B220" s="34" t="s">
        <v>709</v>
      </c>
      <c r="C220" s="47" t="s">
        <v>710</v>
      </c>
      <c r="D220" s="43">
        <v>1</v>
      </c>
      <c r="E220" s="25">
        <v>218</v>
      </c>
      <c r="F220" s="25">
        <v>228</v>
      </c>
      <c r="G220" s="26" t="s">
        <v>711</v>
      </c>
      <c r="H220" s="44">
        <f t="shared" ref="H220:H222" si="38">0.71*0.38*0.43</f>
        <v>0.11601400000000001</v>
      </c>
      <c r="I220" s="28" t="s">
        <v>712</v>
      </c>
      <c r="J220" s="49" t="s">
        <v>713</v>
      </c>
      <c r="K220" s="30" t="s">
        <v>299</v>
      </c>
      <c r="L220" s="31" t="s">
        <v>300</v>
      </c>
      <c r="M220" s="32" t="s">
        <v>714</v>
      </c>
      <c r="N220" s="33"/>
    </row>
    <row r="221" spans="1:14" s="3" customFormat="1" ht="123" customHeight="1">
      <c r="A221" s="41" t="s">
        <v>308</v>
      </c>
      <c r="B221" s="34" t="s">
        <v>709</v>
      </c>
      <c r="C221" s="47" t="s">
        <v>710</v>
      </c>
      <c r="D221" s="43">
        <v>1</v>
      </c>
      <c r="E221" s="25">
        <v>218</v>
      </c>
      <c r="F221" s="25">
        <v>228</v>
      </c>
      <c r="G221" s="26" t="s">
        <v>711</v>
      </c>
      <c r="H221" s="44">
        <f t="shared" si="38"/>
        <v>0.11601400000000001</v>
      </c>
      <c r="I221" s="28" t="s">
        <v>712</v>
      </c>
      <c r="J221" s="49" t="s">
        <v>713</v>
      </c>
      <c r="K221" s="30" t="s">
        <v>299</v>
      </c>
      <c r="L221" s="31" t="s">
        <v>300</v>
      </c>
      <c r="M221" s="32" t="s">
        <v>714</v>
      </c>
      <c r="N221" s="33"/>
    </row>
    <row r="222" spans="1:14" s="3" customFormat="1" ht="123" customHeight="1">
      <c r="A222" s="41" t="s">
        <v>308</v>
      </c>
      <c r="B222" s="34" t="s">
        <v>709</v>
      </c>
      <c r="C222" s="47" t="s">
        <v>710</v>
      </c>
      <c r="D222" s="43">
        <v>1</v>
      </c>
      <c r="E222" s="25">
        <v>218</v>
      </c>
      <c r="F222" s="25">
        <v>228</v>
      </c>
      <c r="G222" s="26" t="s">
        <v>711</v>
      </c>
      <c r="H222" s="44">
        <f t="shared" si="38"/>
        <v>0.11601400000000001</v>
      </c>
      <c r="I222" s="28" t="s">
        <v>712</v>
      </c>
      <c r="J222" s="49" t="s">
        <v>713</v>
      </c>
      <c r="K222" s="30" t="s">
        <v>299</v>
      </c>
      <c r="L222" s="31" t="s">
        <v>300</v>
      </c>
      <c r="M222" s="32" t="s">
        <v>714</v>
      </c>
      <c r="N222" s="33"/>
    </row>
    <row r="223" spans="1:14" s="3" customFormat="1" ht="123" customHeight="1">
      <c r="A223" s="41" t="s">
        <v>600</v>
      </c>
      <c r="B223" s="34" t="s">
        <v>715</v>
      </c>
      <c r="C223" s="38" t="s">
        <v>716</v>
      </c>
      <c r="D223" s="24">
        <v>1</v>
      </c>
      <c r="E223" s="25">
        <v>152</v>
      </c>
      <c r="F223" s="25">
        <v>157</v>
      </c>
      <c r="G223" s="26" t="s">
        <v>717</v>
      </c>
      <c r="H223" s="44">
        <f t="shared" ref="H223:H225" si="39">0.66*0.33*0.31</f>
        <v>6.7517999999999995E-2</v>
      </c>
      <c r="I223" s="28" t="s">
        <v>718</v>
      </c>
      <c r="J223" s="49" t="s">
        <v>719</v>
      </c>
      <c r="K223" s="30" t="s">
        <v>299</v>
      </c>
      <c r="L223" s="31" t="s">
        <v>300</v>
      </c>
      <c r="M223" s="32"/>
      <c r="N223" s="33"/>
    </row>
    <row r="224" spans="1:14" s="3" customFormat="1" ht="123" customHeight="1">
      <c r="A224" s="41" t="s">
        <v>600</v>
      </c>
      <c r="B224" s="34" t="s">
        <v>720</v>
      </c>
      <c r="C224" s="38" t="s">
        <v>716</v>
      </c>
      <c r="D224" s="24">
        <v>1</v>
      </c>
      <c r="E224" s="25">
        <v>160</v>
      </c>
      <c r="F224" s="25">
        <v>165</v>
      </c>
      <c r="G224" s="26" t="s">
        <v>717</v>
      </c>
      <c r="H224" s="44">
        <f t="shared" si="39"/>
        <v>6.7517999999999995E-2</v>
      </c>
      <c r="I224" s="28" t="s">
        <v>718</v>
      </c>
      <c r="J224" s="49" t="s">
        <v>719</v>
      </c>
      <c r="K224" s="30" t="s">
        <v>299</v>
      </c>
      <c r="L224" s="31" t="s">
        <v>300</v>
      </c>
      <c r="M224" s="32"/>
      <c r="N224" s="33"/>
    </row>
    <row r="225" spans="1:14" s="3" customFormat="1" ht="123" customHeight="1">
      <c r="A225" s="41" t="s">
        <v>600</v>
      </c>
      <c r="B225" s="34" t="s">
        <v>721</v>
      </c>
      <c r="C225" s="38" t="s">
        <v>716</v>
      </c>
      <c r="D225" s="24">
        <v>1</v>
      </c>
      <c r="E225" s="25">
        <v>182</v>
      </c>
      <c r="F225" s="25">
        <v>187</v>
      </c>
      <c r="G225" s="26" t="s">
        <v>717</v>
      </c>
      <c r="H225" s="44">
        <f t="shared" si="39"/>
        <v>6.7517999999999995E-2</v>
      </c>
      <c r="I225" s="28" t="s">
        <v>718</v>
      </c>
      <c r="J225" s="49" t="s">
        <v>719</v>
      </c>
      <c r="K225" s="30" t="s">
        <v>299</v>
      </c>
      <c r="L225" s="31" t="s">
        <v>300</v>
      </c>
      <c r="M225" s="32"/>
      <c r="N225" s="33"/>
    </row>
    <row r="226" spans="1:14" s="3" customFormat="1" ht="123" customHeight="1">
      <c r="A226" s="41" t="s">
        <v>722</v>
      </c>
      <c r="B226" s="34" t="s">
        <v>723</v>
      </c>
      <c r="C226" s="23" t="s">
        <v>724</v>
      </c>
      <c r="D226" s="24">
        <v>1</v>
      </c>
      <c r="E226" s="25">
        <v>95</v>
      </c>
      <c r="F226" s="25">
        <v>102</v>
      </c>
      <c r="G226" s="26" t="s">
        <v>725</v>
      </c>
      <c r="H226" s="44">
        <f t="shared" ref="H226:H229" si="40">0.59*0.45*0.39</f>
        <v>0.103545</v>
      </c>
      <c r="I226" s="28" t="s">
        <v>726</v>
      </c>
      <c r="J226" s="49" t="s">
        <v>727</v>
      </c>
      <c r="K226" s="30" t="s">
        <v>299</v>
      </c>
      <c r="L226" s="31" t="s">
        <v>300</v>
      </c>
      <c r="M226" s="32" t="s">
        <v>728</v>
      </c>
      <c r="N226" s="33"/>
    </row>
    <row r="227" spans="1:14" s="3" customFormat="1" ht="123" customHeight="1">
      <c r="A227" s="41" t="s">
        <v>722</v>
      </c>
      <c r="B227" s="34" t="s">
        <v>723</v>
      </c>
      <c r="C227" s="23" t="s">
        <v>724</v>
      </c>
      <c r="D227" s="24">
        <v>1</v>
      </c>
      <c r="E227" s="25">
        <v>95</v>
      </c>
      <c r="F227" s="25">
        <v>102</v>
      </c>
      <c r="G227" s="26" t="s">
        <v>725</v>
      </c>
      <c r="H227" s="44">
        <f t="shared" si="40"/>
        <v>0.103545</v>
      </c>
      <c r="I227" s="28" t="s">
        <v>726</v>
      </c>
      <c r="J227" s="49" t="s">
        <v>727</v>
      </c>
      <c r="K227" s="30" t="s">
        <v>299</v>
      </c>
      <c r="L227" s="31" t="s">
        <v>300</v>
      </c>
      <c r="M227" s="32" t="s">
        <v>728</v>
      </c>
      <c r="N227" s="33"/>
    </row>
    <row r="228" spans="1:14" s="3" customFormat="1" ht="123" customHeight="1">
      <c r="A228" s="41" t="s">
        <v>722</v>
      </c>
      <c r="B228" s="34" t="s">
        <v>729</v>
      </c>
      <c r="C228" s="23" t="s">
        <v>724</v>
      </c>
      <c r="D228" s="24">
        <v>1</v>
      </c>
      <c r="E228" s="25">
        <v>113</v>
      </c>
      <c r="F228" s="25">
        <v>120</v>
      </c>
      <c r="G228" s="26" t="s">
        <v>725</v>
      </c>
      <c r="H228" s="44">
        <f t="shared" si="40"/>
        <v>0.103545</v>
      </c>
      <c r="I228" s="28" t="s">
        <v>726</v>
      </c>
      <c r="J228" s="49" t="s">
        <v>727</v>
      </c>
      <c r="K228" s="30" t="s">
        <v>299</v>
      </c>
      <c r="L228" s="31" t="s">
        <v>300</v>
      </c>
      <c r="M228" s="32" t="s">
        <v>728</v>
      </c>
      <c r="N228" s="33"/>
    </row>
    <row r="229" spans="1:14" s="3" customFormat="1" ht="123" customHeight="1">
      <c r="A229" s="41" t="s">
        <v>722</v>
      </c>
      <c r="B229" s="34" t="s">
        <v>729</v>
      </c>
      <c r="C229" s="23" t="s">
        <v>724</v>
      </c>
      <c r="D229" s="24">
        <v>1</v>
      </c>
      <c r="E229" s="25">
        <v>113</v>
      </c>
      <c r="F229" s="25">
        <v>120</v>
      </c>
      <c r="G229" s="26" t="s">
        <v>725</v>
      </c>
      <c r="H229" s="44">
        <f t="shared" si="40"/>
        <v>0.103545</v>
      </c>
      <c r="I229" s="28" t="s">
        <v>726</v>
      </c>
      <c r="J229" s="49" t="s">
        <v>372</v>
      </c>
      <c r="K229" s="30" t="s">
        <v>299</v>
      </c>
      <c r="L229" s="31" t="s">
        <v>300</v>
      </c>
      <c r="M229" s="32" t="s">
        <v>728</v>
      </c>
      <c r="N229" s="33"/>
    </row>
    <row r="230" spans="1:14" s="3" customFormat="1" ht="123" customHeight="1">
      <c r="A230" s="41" t="s">
        <v>368</v>
      </c>
      <c r="B230" s="34" t="s">
        <v>730</v>
      </c>
      <c r="C230" s="48" t="s">
        <v>731</v>
      </c>
      <c r="D230" s="43">
        <v>1</v>
      </c>
      <c r="E230" s="25">
        <v>188</v>
      </c>
      <c r="F230" s="25">
        <v>200</v>
      </c>
      <c r="G230" s="26" t="s">
        <v>732</v>
      </c>
      <c r="H230" s="44">
        <f t="shared" ref="H230:H233" si="41">0.91*0.51*0.41</f>
        <v>0.19028100000000001</v>
      </c>
      <c r="I230" s="28" t="s">
        <v>733</v>
      </c>
      <c r="J230" s="49" t="s">
        <v>734</v>
      </c>
      <c r="K230" s="30" t="s">
        <v>299</v>
      </c>
      <c r="L230" s="31" t="s">
        <v>300</v>
      </c>
      <c r="M230" s="32" t="s">
        <v>453</v>
      </c>
      <c r="N230" s="33"/>
    </row>
    <row r="231" spans="1:14" s="3" customFormat="1" ht="123" customHeight="1">
      <c r="A231" s="41" t="s">
        <v>368</v>
      </c>
      <c r="B231" s="34" t="s">
        <v>735</v>
      </c>
      <c r="C231" s="48" t="s">
        <v>731</v>
      </c>
      <c r="D231" s="43">
        <v>1</v>
      </c>
      <c r="E231" s="25">
        <v>210</v>
      </c>
      <c r="F231" s="25">
        <v>222</v>
      </c>
      <c r="G231" s="26" t="s">
        <v>732</v>
      </c>
      <c r="H231" s="44">
        <f t="shared" si="41"/>
        <v>0.19028100000000001</v>
      </c>
      <c r="I231" s="28" t="s">
        <v>733</v>
      </c>
      <c r="J231" s="49" t="s">
        <v>734</v>
      </c>
      <c r="K231" s="30" t="s">
        <v>299</v>
      </c>
      <c r="L231" s="31" t="s">
        <v>300</v>
      </c>
      <c r="M231" s="32" t="s">
        <v>453</v>
      </c>
      <c r="N231" s="33"/>
    </row>
    <row r="232" spans="1:14" s="3" customFormat="1" ht="123" customHeight="1">
      <c r="A232" s="41" t="s">
        <v>368</v>
      </c>
      <c r="B232" s="34" t="s">
        <v>735</v>
      </c>
      <c r="C232" s="48" t="s">
        <v>731</v>
      </c>
      <c r="D232" s="43">
        <v>1</v>
      </c>
      <c r="E232" s="25">
        <v>210</v>
      </c>
      <c r="F232" s="25">
        <v>222</v>
      </c>
      <c r="G232" s="26" t="s">
        <v>732</v>
      </c>
      <c r="H232" s="44">
        <f t="shared" si="41"/>
        <v>0.19028100000000001</v>
      </c>
      <c r="I232" s="28" t="s">
        <v>733</v>
      </c>
      <c r="J232" s="49" t="s">
        <v>734</v>
      </c>
      <c r="K232" s="30" t="s">
        <v>299</v>
      </c>
      <c r="L232" s="31" t="s">
        <v>300</v>
      </c>
      <c r="M232" s="32" t="s">
        <v>453</v>
      </c>
      <c r="N232" s="33"/>
    </row>
    <row r="233" spans="1:14" s="3" customFormat="1" ht="123" customHeight="1">
      <c r="A233" s="41" t="s">
        <v>368</v>
      </c>
      <c r="B233" s="34" t="s">
        <v>736</v>
      </c>
      <c r="C233" s="48" t="s">
        <v>731</v>
      </c>
      <c r="D233" s="43">
        <v>1</v>
      </c>
      <c r="E233" s="25">
        <v>220</v>
      </c>
      <c r="F233" s="25">
        <v>232</v>
      </c>
      <c r="G233" s="26" t="s">
        <v>732</v>
      </c>
      <c r="H233" s="44">
        <f t="shared" si="41"/>
        <v>0.19028100000000001</v>
      </c>
      <c r="I233" s="28" t="s">
        <v>733</v>
      </c>
      <c r="J233" s="49" t="s">
        <v>734</v>
      </c>
      <c r="K233" s="30" t="s">
        <v>299</v>
      </c>
      <c r="L233" s="31" t="s">
        <v>300</v>
      </c>
      <c r="M233" s="32" t="s">
        <v>453</v>
      </c>
      <c r="N233" s="33"/>
    </row>
    <row r="234" spans="1:14" s="3" customFormat="1" ht="123" customHeight="1">
      <c r="A234" s="41" t="s">
        <v>368</v>
      </c>
      <c r="B234" s="34" t="s">
        <v>737</v>
      </c>
      <c r="C234" s="48" t="s">
        <v>738</v>
      </c>
      <c r="D234" s="43">
        <v>1</v>
      </c>
      <c r="E234" s="25">
        <v>139</v>
      </c>
      <c r="F234" s="25">
        <v>145</v>
      </c>
      <c r="G234" s="26" t="s">
        <v>739</v>
      </c>
      <c r="H234" s="44">
        <f t="shared" ref="H234:H237" si="42">0.75*0.36*0.4</f>
        <v>0.108</v>
      </c>
      <c r="I234" s="28" t="s">
        <v>338</v>
      </c>
      <c r="J234" s="49" t="s">
        <v>734</v>
      </c>
      <c r="K234" s="30" t="s">
        <v>299</v>
      </c>
      <c r="L234" s="31" t="s">
        <v>300</v>
      </c>
      <c r="M234" s="32"/>
      <c r="N234" s="33"/>
    </row>
    <row r="235" spans="1:14" s="3" customFormat="1" ht="123" customHeight="1">
      <c r="A235" s="41" t="s">
        <v>368</v>
      </c>
      <c r="B235" s="34" t="s">
        <v>737</v>
      </c>
      <c r="C235" s="48" t="s">
        <v>738</v>
      </c>
      <c r="D235" s="43">
        <v>1</v>
      </c>
      <c r="E235" s="25">
        <v>139</v>
      </c>
      <c r="F235" s="25">
        <v>145</v>
      </c>
      <c r="G235" s="26" t="s">
        <v>739</v>
      </c>
      <c r="H235" s="44">
        <f t="shared" si="42"/>
        <v>0.108</v>
      </c>
      <c r="I235" s="28" t="s">
        <v>338</v>
      </c>
      <c r="J235" s="49" t="s">
        <v>734</v>
      </c>
      <c r="K235" s="30" t="s">
        <v>299</v>
      </c>
      <c r="L235" s="31" t="s">
        <v>300</v>
      </c>
      <c r="M235" s="32"/>
      <c r="N235" s="33"/>
    </row>
    <row r="236" spans="1:14" s="3" customFormat="1" ht="123" customHeight="1">
      <c r="A236" s="41" t="s">
        <v>368</v>
      </c>
      <c r="B236" s="34" t="s">
        <v>737</v>
      </c>
      <c r="C236" s="48" t="s">
        <v>738</v>
      </c>
      <c r="D236" s="43">
        <v>1</v>
      </c>
      <c r="E236" s="25">
        <v>139</v>
      </c>
      <c r="F236" s="25">
        <v>145</v>
      </c>
      <c r="G236" s="26" t="s">
        <v>739</v>
      </c>
      <c r="H236" s="44">
        <f t="shared" si="42"/>
        <v>0.108</v>
      </c>
      <c r="I236" s="28" t="s">
        <v>338</v>
      </c>
      <c r="J236" s="49" t="s">
        <v>734</v>
      </c>
      <c r="K236" s="30" t="s">
        <v>299</v>
      </c>
      <c r="L236" s="31" t="s">
        <v>300</v>
      </c>
      <c r="M236" s="32"/>
      <c r="N236" s="33"/>
    </row>
    <row r="237" spans="1:14" s="3" customFormat="1" ht="123" customHeight="1">
      <c r="A237" s="41" t="s">
        <v>368</v>
      </c>
      <c r="B237" s="34" t="s">
        <v>737</v>
      </c>
      <c r="C237" s="48" t="s">
        <v>738</v>
      </c>
      <c r="D237" s="43">
        <v>1</v>
      </c>
      <c r="E237" s="25">
        <v>139</v>
      </c>
      <c r="F237" s="25">
        <v>145</v>
      </c>
      <c r="G237" s="26" t="s">
        <v>739</v>
      </c>
      <c r="H237" s="44">
        <f t="shared" si="42"/>
        <v>0.108</v>
      </c>
      <c r="I237" s="28" t="s">
        <v>338</v>
      </c>
      <c r="J237" s="49" t="s">
        <v>734</v>
      </c>
      <c r="K237" s="30" t="s">
        <v>299</v>
      </c>
      <c r="L237" s="31" t="s">
        <v>300</v>
      </c>
      <c r="M237" s="32"/>
      <c r="N237" s="33"/>
    </row>
    <row r="238" spans="1:14" s="3" customFormat="1" ht="123" customHeight="1">
      <c r="A238" s="41" t="s">
        <v>368</v>
      </c>
      <c r="B238" s="34" t="s">
        <v>740</v>
      </c>
      <c r="C238" s="48" t="s">
        <v>738</v>
      </c>
      <c r="D238" s="43">
        <v>1</v>
      </c>
      <c r="E238" s="25">
        <v>165</v>
      </c>
      <c r="F238" s="25">
        <v>175</v>
      </c>
      <c r="G238" s="26" t="s">
        <v>741</v>
      </c>
      <c r="H238" s="44">
        <f t="shared" ref="H238:H241" si="43">0.89*0.37*0.41</f>
        <v>0.13501299999999999</v>
      </c>
      <c r="I238" s="28" t="s">
        <v>742</v>
      </c>
      <c r="J238" s="49" t="s">
        <v>734</v>
      </c>
      <c r="K238" s="30" t="s">
        <v>299</v>
      </c>
      <c r="L238" s="31" t="s">
        <v>300</v>
      </c>
      <c r="M238" s="32"/>
      <c r="N238" s="33"/>
    </row>
    <row r="239" spans="1:14" s="3" customFormat="1" ht="123" customHeight="1">
      <c r="A239" s="41" t="s">
        <v>368</v>
      </c>
      <c r="B239" s="34" t="s">
        <v>740</v>
      </c>
      <c r="C239" s="48" t="s">
        <v>738</v>
      </c>
      <c r="D239" s="43">
        <v>1</v>
      </c>
      <c r="E239" s="25">
        <v>165</v>
      </c>
      <c r="F239" s="25">
        <v>175</v>
      </c>
      <c r="G239" s="26" t="s">
        <v>741</v>
      </c>
      <c r="H239" s="44">
        <f t="shared" si="43"/>
        <v>0.13501299999999999</v>
      </c>
      <c r="I239" s="28" t="s">
        <v>742</v>
      </c>
      <c r="J239" s="49" t="s">
        <v>734</v>
      </c>
      <c r="K239" s="30" t="s">
        <v>299</v>
      </c>
      <c r="L239" s="31" t="s">
        <v>300</v>
      </c>
      <c r="M239" s="32"/>
      <c r="N239" s="33"/>
    </row>
    <row r="240" spans="1:14" s="3" customFormat="1" ht="123" customHeight="1">
      <c r="A240" s="41" t="s">
        <v>368</v>
      </c>
      <c r="B240" s="34" t="s">
        <v>743</v>
      </c>
      <c r="C240" s="48" t="s">
        <v>738</v>
      </c>
      <c r="D240" s="43">
        <v>1</v>
      </c>
      <c r="E240" s="25">
        <v>188</v>
      </c>
      <c r="F240" s="25">
        <v>198</v>
      </c>
      <c r="G240" s="26" t="s">
        <v>741</v>
      </c>
      <c r="H240" s="44">
        <f t="shared" si="43"/>
        <v>0.13501299999999999</v>
      </c>
      <c r="I240" s="28" t="s">
        <v>742</v>
      </c>
      <c r="J240" s="49" t="s">
        <v>734</v>
      </c>
      <c r="K240" s="30" t="s">
        <v>299</v>
      </c>
      <c r="L240" s="31" t="s">
        <v>300</v>
      </c>
      <c r="M240" s="32"/>
      <c r="N240" s="33"/>
    </row>
    <row r="241" spans="1:14" s="3" customFormat="1" ht="123" customHeight="1">
      <c r="A241" s="41" t="s">
        <v>368</v>
      </c>
      <c r="B241" s="34" t="s">
        <v>743</v>
      </c>
      <c r="C241" s="48" t="s">
        <v>738</v>
      </c>
      <c r="D241" s="43">
        <v>1</v>
      </c>
      <c r="E241" s="25">
        <v>188</v>
      </c>
      <c r="F241" s="25">
        <v>198</v>
      </c>
      <c r="G241" s="26" t="s">
        <v>741</v>
      </c>
      <c r="H241" s="44">
        <f t="shared" si="43"/>
        <v>0.13501299999999999</v>
      </c>
      <c r="I241" s="28" t="s">
        <v>742</v>
      </c>
      <c r="J241" s="49" t="s">
        <v>734</v>
      </c>
      <c r="K241" s="30" t="s">
        <v>299</v>
      </c>
      <c r="L241" s="31" t="s">
        <v>300</v>
      </c>
      <c r="M241" s="32"/>
      <c r="N241" s="33"/>
    </row>
    <row r="242" spans="1:14" s="3" customFormat="1" ht="119.1" customHeight="1">
      <c r="A242" s="52" t="s">
        <v>368</v>
      </c>
      <c r="B242" s="95" t="s">
        <v>744</v>
      </c>
      <c r="C242" s="96" t="s">
        <v>745</v>
      </c>
      <c r="D242" s="97">
        <v>1</v>
      </c>
      <c r="E242" s="98">
        <v>175</v>
      </c>
      <c r="F242" s="99">
        <v>182</v>
      </c>
      <c r="G242" s="100" t="s">
        <v>746</v>
      </c>
      <c r="H242" s="101">
        <f t="shared" ref="H242:H244" si="44">0.89*0.35*0.39</f>
        <v>0.121485</v>
      </c>
      <c r="I242" s="102" t="s">
        <v>747</v>
      </c>
      <c r="J242" s="103" t="s">
        <v>748</v>
      </c>
      <c r="K242" s="61" t="s">
        <v>299</v>
      </c>
      <c r="L242" s="62" t="s">
        <v>300</v>
      </c>
      <c r="M242" s="63"/>
      <c r="N242" s="64"/>
    </row>
    <row r="243" spans="1:14" s="3" customFormat="1" ht="119.1" customHeight="1">
      <c r="A243" s="52" t="s">
        <v>368</v>
      </c>
      <c r="B243" s="95" t="s">
        <v>749</v>
      </c>
      <c r="C243" s="96" t="s">
        <v>745</v>
      </c>
      <c r="D243" s="97">
        <v>1</v>
      </c>
      <c r="E243" s="98">
        <v>196</v>
      </c>
      <c r="F243" s="99">
        <v>203</v>
      </c>
      <c r="G243" s="100" t="s">
        <v>746</v>
      </c>
      <c r="H243" s="101">
        <f t="shared" si="44"/>
        <v>0.121485</v>
      </c>
      <c r="I243" s="102" t="s">
        <v>747</v>
      </c>
      <c r="J243" s="103" t="s">
        <v>750</v>
      </c>
      <c r="K243" s="61" t="s">
        <v>299</v>
      </c>
      <c r="L243" s="62" t="s">
        <v>300</v>
      </c>
      <c r="M243" s="63"/>
      <c r="N243" s="64"/>
    </row>
    <row r="244" spans="1:14" s="3" customFormat="1" ht="119.1" customHeight="1">
      <c r="A244" s="52" t="s">
        <v>368</v>
      </c>
      <c r="B244" s="95" t="s">
        <v>751</v>
      </c>
      <c r="C244" s="96" t="s">
        <v>745</v>
      </c>
      <c r="D244" s="97">
        <v>1</v>
      </c>
      <c r="E244" s="98">
        <v>208</v>
      </c>
      <c r="F244" s="99">
        <v>215</v>
      </c>
      <c r="G244" s="100" t="s">
        <v>746</v>
      </c>
      <c r="H244" s="101">
        <f t="shared" si="44"/>
        <v>0.121485</v>
      </c>
      <c r="I244" s="102" t="s">
        <v>747</v>
      </c>
      <c r="J244" s="103" t="s">
        <v>752</v>
      </c>
      <c r="K244" s="61" t="s">
        <v>299</v>
      </c>
      <c r="L244" s="62" t="s">
        <v>300</v>
      </c>
      <c r="M244" s="63"/>
      <c r="N244" s="64"/>
    </row>
    <row r="245" spans="1:14" s="3" customFormat="1" ht="123" customHeight="1">
      <c r="A245" s="41" t="s">
        <v>368</v>
      </c>
      <c r="B245" s="34" t="s">
        <v>753</v>
      </c>
      <c r="C245" s="23" t="s">
        <v>754</v>
      </c>
      <c r="D245" s="24">
        <v>1</v>
      </c>
      <c r="E245" s="25">
        <v>116</v>
      </c>
      <c r="F245" s="25">
        <v>122</v>
      </c>
      <c r="G245" s="26" t="s">
        <v>755</v>
      </c>
      <c r="H245" s="44">
        <f>0.59*0.35*0.44</f>
        <v>9.0859999999999996E-2</v>
      </c>
      <c r="I245" s="28" t="s">
        <v>756</v>
      </c>
      <c r="J245" s="49" t="s">
        <v>734</v>
      </c>
      <c r="K245" s="30" t="s">
        <v>299</v>
      </c>
      <c r="L245" s="31" t="s">
        <v>300</v>
      </c>
      <c r="M245" s="32"/>
      <c r="N245" s="33"/>
    </row>
    <row r="246" spans="1:14" s="3" customFormat="1" ht="123" customHeight="1">
      <c r="A246" s="41" t="s">
        <v>368</v>
      </c>
      <c r="B246" s="34" t="s">
        <v>753</v>
      </c>
      <c r="C246" s="23" t="s">
        <v>754</v>
      </c>
      <c r="D246" s="24">
        <v>1</v>
      </c>
      <c r="E246" s="25">
        <v>116</v>
      </c>
      <c r="F246" s="25">
        <v>122</v>
      </c>
      <c r="G246" s="26" t="s">
        <v>755</v>
      </c>
      <c r="H246" s="44">
        <f>0.59*0.35*0.44</f>
        <v>9.0859999999999996E-2</v>
      </c>
      <c r="I246" s="28" t="s">
        <v>756</v>
      </c>
      <c r="J246" s="49" t="s">
        <v>734</v>
      </c>
      <c r="K246" s="30" t="s">
        <v>299</v>
      </c>
      <c r="L246" s="31" t="s">
        <v>300</v>
      </c>
      <c r="M246" s="32"/>
      <c r="N246" s="33"/>
    </row>
    <row r="247" spans="1:14" s="3" customFormat="1" ht="123" customHeight="1">
      <c r="A247" s="41" t="s">
        <v>368</v>
      </c>
      <c r="B247" s="34" t="s">
        <v>757</v>
      </c>
      <c r="C247" s="23" t="s">
        <v>754</v>
      </c>
      <c r="D247" s="24">
        <v>1</v>
      </c>
      <c r="E247" s="25">
        <v>133</v>
      </c>
      <c r="F247" s="25">
        <v>139</v>
      </c>
      <c r="G247" s="26" t="s">
        <v>755</v>
      </c>
      <c r="H247" s="44">
        <f>0.59*0.35*0.44</f>
        <v>9.0859999999999996E-2</v>
      </c>
      <c r="I247" s="28" t="s">
        <v>756</v>
      </c>
      <c r="J247" s="49" t="s">
        <v>734</v>
      </c>
      <c r="K247" s="30" t="s">
        <v>299</v>
      </c>
      <c r="L247" s="31" t="s">
        <v>300</v>
      </c>
      <c r="M247" s="32"/>
      <c r="N247" s="33"/>
    </row>
    <row r="248" spans="1:14" s="3" customFormat="1" ht="123" customHeight="1">
      <c r="A248" s="41" t="s">
        <v>368</v>
      </c>
      <c r="B248" s="34" t="s">
        <v>757</v>
      </c>
      <c r="C248" s="23" t="s">
        <v>754</v>
      </c>
      <c r="D248" s="24">
        <v>1</v>
      </c>
      <c r="E248" s="25">
        <v>133</v>
      </c>
      <c r="F248" s="25">
        <v>139</v>
      </c>
      <c r="G248" s="26" t="s">
        <v>755</v>
      </c>
      <c r="H248" s="44">
        <f>0.59*0.35*0.44</f>
        <v>9.0859999999999996E-2</v>
      </c>
      <c r="I248" s="28" t="s">
        <v>756</v>
      </c>
      <c r="J248" s="49" t="s">
        <v>734</v>
      </c>
      <c r="K248" s="30" t="s">
        <v>299</v>
      </c>
      <c r="L248" s="31" t="s">
        <v>300</v>
      </c>
      <c r="M248" s="32"/>
      <c r="N248" s="33"/>
    </row>
    <row r="249" spans="1:14" s="3" customFormat="1" ht="123" customHeight="1">
      <c r="A249" s="41" t="s">
        <v>722</v>
      </c>
      <c r="B249" s="34" t="s">
        <v>758</v>
      </c>
      <c r="C249" s="38" t="s">
        <v>759</v>
      </c>
      <c r="D249" s="24">
        <v>1</v>
      </c>
      <c r="E249" s="25">
        <v>77</v>
      </c>
      <c r="F249" s="25">
        <v>80</v>
      </c>
      <c r="G249" s="26" t="s">
        <v>760</v>
      </c>
      <c r="H249" s="44">
        <f t="shared" ref="H249:H251" si="45">0.58*0.35*0.32</f>
        <v>6.4960000000000004E-2</v>
      </c>
      <c r="I249" s="28" t="s">
        <v>761</v>
      </c>
      <c r="J249" s="49" t="s">
        <v>762</v>
      </c>
      <c r="K249" s="30" t="s">
        <v>299</v>
      </c>
      <c r="L249" s="31" t="s">
        <v>300</v>
      </c>
      <c r="M249" s="32"/>
      <c r="N249" s="33"/>
    </row>
    <row r="250" spans="1:14" s="3" customFormat="1" ht="123" customHeight="1">
      <c r="A250" s="41" t="s">
        <v>722</v>
      </c>
      <c r="B250" s="34" t="s">
        <v>758</v>
      </c>
      <c r="C250" s="38" t="s">
        <v>759</v>
      </c>
      <c r="D250" s="24">
        <v>1</v>
      </c>
      <c r="E250" s="25">
        <v>77</v>
      </c>
      <c r="F250" s="25">
        <v>80</v>
      </c>
      <c r="G250" s="26" t="s">
        <v>760</v>
      </c>
      <c r="H250" s="44">
        <f t="shared" si="45"/>
        <v>6.4960000000000004E-2</v>
      </c>
      <c r="I250" s="28" t="s">
        <v>761</v>
      </c>
      <c r="J250" s="49" t="s">
        <v>762</v>
      </c>
      <c r="K250" s="30" t="s">
        <v>299</v>
      </c>
      <c r="L250" s="31" t="s">
        <v>300</v>
      </c>
      <c r="M250" s="32"/>
      <c r="N250" s="33"/>
    </row>
    <row r="251" spans="1:14" s="3" customFormat="1" ht="123" customHeight="1">
      <c r="A251" s="41" t="s">
        <v>722</v>
      </c>
      <c r="B251" s="34" t="s">
        <v>758</v>
      </c>
      <c r="C251" s="38" t="s">
        <v>759</v>
      </c>
      <c r="D251" s="24">
        <v>1</v>
      </c>
      <c r="E251" s="25">
        <v>77</v>
      </c>
      <c r="F251" s="25">
        <v>80</v>
      </c>
      <c r="G251" s="26" t="s">
        <v>760</v>
      </c>
      <c r="H251" s="44">
        <f t="shared" si="45"/>
        <v>6.4960000000000004E-2</v>
      </c>
      <c r="I251" s="28" t="s">
        <v>761</v>
      </c>
      <c r="J251" s="49" t="s">
        <v>762</v>
      </c>
      <c r="K251" s="30" t="s">
        <v>299</v>
      </c>
      <c r="L251" s="31" t="s">
        <v>300</v>
      </c>
      <c r="M251" s="32"/>
      <c r="N251" s="33"/>
    </row>
    <row r="252" spans="1:14" s="3" customFormat="1" ht="123" customHeight="1">
      <c r="A252" s="41" t="s">
        <v>722</v>
      </c>
      <c r="B252" s="34" t="s">
        <v>763</v>
      </c>
      <c r="C252" s="38" t="s">
        <v>764</v>
      </c>
      <c r="D252" s="24">
        <v>1</v>
      </c>
      <c r="E252" s="25">
        <v>77</v>
      </c>
      <c r="F252" s="25">
        <v>80</v>
      </c>
      <c r="G252" s="26" t="s">
        <v>765</v>
      </c>
      <c r="H252" s="44">
        <f t="shared" ref="H252:H254" si="46">0.55*0.32*0.32</f>
        <v>5.6320000000000002E-2</v>
      </c>
      <c r="I252" s="28" t="s">
        <v>761</v>
      </c>
      <c r="J252" s="49" t="s">
        <v>762</v>
      </c>
      <c r="K252" s="30" t="s">
        <v>299</v>
      </c>
      <c r="L252" s="31" t="s">
        <v>300</v>
      </c>
      <c r="M252" s="32"/>
      <c r="N252" s="33"/>
    </row>
    <row r="253" spans="1:14" s="3" customFormat="1" ht="123" customHeight="1">
      <c r="A253" s="41" t="s">
        <v>722</v>
      </c>
      <c r="B253" s="34" t="s">
        <v>763</v>
      </c>
      <c r="C253" s="38" t="s">
        <v>764</v>
      </c>
      <c r="D253" s="24">
        <v>1</v>
      </c>
      <c r="E253" s="25">
        <v>77</v>
      </c>
      <c r="F253" s="25">
        <v>80</v>
      </c>
      <c r="G253" s="26" t="s">
        <v>765</v>
      </c>
      <c r="H253" s="44">
        <f t="shared" si="46"/>
        <v>5.6320000000000002E-2</v>
      </c>
      <c r="I253" s="28" t="s">
        <v>761</v>
      </c>
      <c r="J253" s="49" t="s">
        <v>762</v>
      </c>
      <c r="K253" s="30" t="s">
        <v>299</v>
      </c>
      <c r="L253" s="31" t="s">
        <v>300</v>
      </c>
      <c r="M253" s="32"/>
      <c r="N253" s="33"/>
    </row>
    <row r="254" spans="1:14" s="3" customFormat="1" ht="123" customHeight="1">
      <c r="A254" s="41" t="s">
        <v>722</v>
      </c>
      <c r="B254" s="34" t="s">
        <v>763</v>
      </c>
      <c r="C254" s="38" t="s">
        <v>764</v>
      </c>
      <c r="D254" s="24">
        <v>1</v>
      </c>
      <c r="E254" s="25">
        <v>77</v>
      </c>
      <c r="F254" s="25">
        <v>80</v>
      </c>
      <c r="G254" s="26" t="s">
        <v>765</v>
      </c>
      <c r="H254" s="44">
        <f t="shared" si="46"/>
        <v>5.6320000000000002E-2</v>
      </c>
      <c r="I254" s="28" t="s">
        <v>761</v>
      </c>
      <c r="J254" s="49" t="s">
        <v>762</v>
      </c>
      <c r="K254" s="30" t="s">
        <v>299</v>
      </c>
      <c r="L254" s="31" t="s">
        <v>300</v>
      </c>
      <c r="M254" s="32"/>
      <c r="N254" s="33"/>
    </row>
    <row r="255" spans="1:14" s="3" customFormat="1" ht="144" customHeight="1">
      <c r="A255" s="52" t="s">
        <v>766</v>
      </c>
      <c r="B255" s="104" t="s">
        <v>767</v>
      </c>
      <c r="C255" s="105" t="s">
        <v>768</v>
      </c>
      <c r="D255" s="106">
        <v>1</v>
      </c>
      <c r="E255" s="107">
        <v>122</v>
      </c>
      <c r="F255" s="108">
        <v>128</v>
      </c>
      <c r="G255" s="109" t="s">
        <v>769</v>
      </c>
      <c r="H255" s="110">
        <f>0.64*0.34*0.41</f>
        <v>8.9216000000000004E-2</v>
      </c>
      <c r="I255" s="102" t="s">
        <v>770</v>
      </c>
      <c r="J255" s="103" t="s">
        <v>771</v>
      </c>
      <c r="K255" s="61" t="s">
        <v>299</v>
      </c>
      <c r="L255" s="62" t="s">
        <v>300</v>
      </c>
      <c r="M255" s="111" t="s">
        <v>772</v>
      </c>
      <c r="N255" s="64"/>
    </row>
    <row r="256" spans="1:14" s="3" customFormat="1" ht="144" customHeight="1">
      <c r="A256" s="52" t="s">
        <v>766</v>
      </c>
      <c r="B256" s="104" t="s">
        <v>767</v>
      </c>
      <c r="C256" s="105" t="s">
        <v>768</v>
      </c>
      <c r="D256" s="106">
        <v>1</v>
      </c>
      <c r="E256" s="107">
        <v>122</v>
      </c>
      <c r="F256" s="108">
        <v>128</v>
      </c>
      <c r="G256" s="109" t="s">
        <v>769</v>
      </c>
      <c r="H256" s="110">
        <f>0.64*0.34*0.41</f>
        <v>8.9216000000000004E-2</v>
      </c>
      <c r="I256" s="102" t="s">
        <v>770</v>
      </c>
      <c r="J256" s="103" t="s">
        <v>771</v>
      </c>
      <c r="K256" s="61" t="s">
        <v>299</v>
      </c>
      <c r="L256" s="62" t="s">
        <v>300</v>
      </c>
      <c r="M256" s="111" t="s">
        <v>772</v>
      </c>
      <c r="N256" s="64"/>
    </row>
    <row r="257" spans="1:14" s="3" customFormat="1" ht="144" customHeight="1">
      <c r="A257" s="52" t="s">
        <v>766</v>
      </c>
      <c r="B257" s="104" t="s">
        <v>767</v>
      </c>
      <c r="C257" s="105" t="s">
        <v>768</v>
      </c>
      <c r="D257" s="106">
        <v>1</v>
      </c>
      <c r="E257" s="107">
        <v>122</v>
      </c>
      <c r="F257" s="108">
        <v>128</v>
      </c>
      <c r="G257" s="109" t="s">
        <v>769</v>
      </c>
      <c r="H257" s="110">
        <f>0.64*0.34*0.41</f>
        <v>8.9216000000000004E-2</v>
      </c>
      <c r="I257" s="102" t="s">
        <v>770</v>
      </c>
      <c r="J257" s="103" t="s">
        <v>771</v>
      </c>
      <c r="K257" s="61" t="s">
        <v>299</v>
      </c>
      <c r="L257" s="62" t="s">
        <v>300</v>
      </c>
      <c r="M257" s="111" t="s">
        <v>772</v>
      </c>
      <c r="N257" s="64"/>
    </row>
    <row r="258" spans="1:14" s="3" customFormat="1" ht="144" customHeight="1">
      <c r="A258" s="52" t="s">
        <v>766</v>
      </c>
      <c r="B258" s="104" t="s">
        <v>767</v>
      </c>
      <c r="C258" s="105" t="s">
        <v>768</v>
      </c>
      <c r="D258" s="106">
        <v>1</v>
      </c>
      <c r="E258" s="107">
        <v>122</v>
      </c>
      <c r="F258" s="108">
        <v>128</v>
      </c>
      <c r="G258" s="109" t="s">
        <v>769</v>
      </c>
      <c r="H258" s="110">
        <f>0.64*0.34*0.41</f>
        <v>8.9216000000000004E-2</v>
      </c>
      <c r="I258" s="102" t="s">
        <v>770</v>
      </c>
      <c r="J258" s="103" t="s">
        <v>771</v>
      </c>
      <c r="K258" s="61" t="s">
        <v>299</v>
      </c>
      <c r="L258" s="62" t="s">
        <v>300</v>
      </c>
      <c r="M258" s="111" t="s">
        <v>772</v>
      </c>
      <c r="N258" s="64"/>
    </row>
    <row r="259" spans="1:14" s="3" customFormat="1" ht="144" customHeight="1">
      <c r="A259" s="52" t="s">
        <v>766</v>
      </c>
      <c r="B259" s="95" t="s">
        <v>773</v>
      </c>
      <c r="C259" s="105" t="s">
        <v>768</v>
      </c>
      <c r="D259" s="106">
        <v>1</v>
      </c>
      <c r="E259" s="107">
        <v>117</v>
      </c>
      <c r="F259" s="108">
        <v>123</v>
      </c>
      <c r="G259" s="109" t="s">
        <v>774</v>
      </c>
      <c r="H259" s="110">
        <f>0.64*0.34*0.38</f>
        <v>8.2687999999999998E-2</v>
      </c>
      <c r="I259" s="102" t="s">
        <v>770</v>
      </c>
      <c r="J259" s="103" t="s">
        <v>771</v>
      </c>
      <c r="K259" s="61" t="s">
        <v>299</v>
      </c>
      <c r="L259" s="62" t="s">
        <v>300</v>
      </c>
      <c r="M259" s="111" t="s">
        <v>772</v>
      </c>
      <c r="N259" s="64"/>
    </row>
    <row r="260" spans="1:14" s="3" customFormat="1" ht="144" customHeight="1">
      <c r="A260" s="52" t="s">
        <v>766</v>
      </c>
      <c r="B260" s="95" t="s">
        <v>773</v>
      </c>
      <c r="C260" s="105" t="s">
        <v>768</v>
      </c>
      <c r="D260" s="106">
        <v>1</v>
      </c>
      <c r="E260" s="107">
        <v>117</v>
      </c>
      <c r="F260" s="108">
        <v>123</v>
      </c>
      <c r="G260" s="109" t="s">
        <v>774</v>
      </c>
      <c r="H260" s="110">
        <f>0.64*0.34*0.38</f>
        <v>8.2687999999999998E-2</v>
      </c>
      <c r="I260" s="102" t="s">
        <v>770</v>
      </c>
      <c r="J260" s="103" t="s">
        <v>771</v>
      </c>
      <c r="K260" s="61" t="s">
        <v>299</v>
      </c>
      <c r="L260" s="62" t="s">
        <v>300</v>
      </c>
      <c r="M260" s="111" t="s">
        <v>772</v>
      </c>
      <c r="N260" s="64"/>
    </row>
    <row r="261" spans="1:14" s="3" customFormat="1" ht="144" customHeight="1">
      <c r="A261" s="52" t="s">
        <v>766</v>
      </c>
      <c r="B261" s="95" t="s">
        <v>773</v>
      </c>
      <c r="C261" s="105" t="s">
        <v>768</v>
      </c>
      <c r="D261" s="106">
        <v>1</v>
      </c>
      <c r="E261" s="107">
        <v>117</v>
      </c>
      <c r="F261" s="108">
        <v>123</v>
      </c>
      <c r="G261" s="109" t="s">
        <v>774</v>
      </c>
      <c r="H261" s="110">
        <f>0.64*0.34*0.38</f>
        <v>8.2687999999999998E-2</v>
      </c>
      <c r="I261" s="102" t="s">
        <v>770</v>
      </c>
      <c r="J261" s="103" t="s">
        <v>771</v>
      </c>
      <c r="K261" s="61" t="s">
        <v>299</v>
      </c>
      <c r="L261" s="62" t="s">
        <v>300</v>
      </c>
      <c r="M261" s="111" t="s">
        <v>772</v>
      </c>
      <c r="N261" s="64"/>
    </row>
    <row r="262" spans="1:14" s="3" customFormat="1" ht="144" customHeight="1">
      <c r="A262" s="52" t="s">
        <v>766</v>
      </c>
      <c r="B262" s="95" t="s">
        <v>773</v>
      </c>
      <c r="C262" s="105" t="s">
        <v>768</v>
      </c>
      <c r="D262" s="106">
        <v>1</v>
      </c>
      <c r="E262" s="107">
        <v>117</v>
      </c>
      <c r="F262" s="108">
        <v>123</v>
      </c>
      <c r="G262" s="109" t="s">
        <v>774</v>
      </c>
      <c r="H262" s="110">
        <f>0.64*0.34*0.38</f>
        <v>8.2687999999999998E-2</v>
      </c>
      <c r="I262" s="102" t="s">
        <v>770</v>
      </c>
      <c r="J262" s="103" t="s">
        <v>771</v>
      </c>
      <c r="K262" s="61" t="s">
        <v>299</v>
      </c>
      <c r="L262" s="62" t="s">
        <v>300</v>
      </c>
      <c r="M262" s="111" t="s">
        <v>772</v>
      </c>
      <c r="N262" s="64"/>
    </row>
    <row r="263" spans="1:14" s="3" customFormat="1" ht="119.1" customHeight="1">
      <c r="A263" s="52" t="s">
        <v>447</v>
      </c>
      <c r="B263" s="53" t="s">
        <v>775</v>
      </c>
      <c r="C263" s="47" t="s">
        <v>776</v>
      </c>
      <c r="D263" s="54">
        <v>1</v>
      </c>
      <c r="E263" s="55">
        <v>163</v>
      </c>
      <c r="F263" s="56">
        <v>173</v>
      </c>
      <c r="G263" s="57" t="s">
        <v>777</v>
      </c>
      <c r="H263" s="58">
        <f>0.67*0.5*0.43</f>
        <v>0.14405000000000001</v>
      </c>
      <c r="I263" s="59" t="s">
        <v>778</v>
      </c>
      <c r="J263" s="84" t="s">
        <v>452</v>
      </c>
      <c r="K263" s="61" t="s">
        <v>299</v>
      </c>
      <c r="L263" s="62" t="s">
        <v>300</v>
      </c>
      <c r="M263" s="63" t="s">
        <v>453</v>
      </c>
      <c r="N263" s="64"/>
    </row>
    <row r="264" spans="1:14" s="3" customFormat="1" ht="119.1" customHeight="1">
      <c r="A264" s="52" t="s">
        <v>447</v>
      </c>
      <c r="B264" s="53" t="s">
        <v>775</v>
      </c>
      <c r="C264" s="47" t="s">
        <v>776</v>
      </c>
      <c r="D264" s="54">
        <v>1</v>
      </c>
      <c r="E264" s="55">
        <v>163</v>
      </c>
      <c r="F264" s="56">
        <v>173</v>
      </c>
      <c r="G264" s="57" t="s">
        <v>777</v>
      </c>
      <c r="H264" s="58">
        <f>0.67*0.5*0.43</f>
        <v>0.14405000000000001</v>
      </c>
      <c r="I264" s="59" t="s">
        <v>778</v>
      </c>
      <c r="J264" s="84" t="s">
        <v>452</v>
      </c>
      <c r="K264" s="61" t="s">
        <v>299</v>
      </c>
      <c r="L264" s="62" t="s">
        <v>300</v>
      </c>
      <c r="M264" s="63" t="s">
        <v>453</v>
      </c>
      <c r="N264" s="64"/>
    </row>
    <row r="265" spans="1:14" s="3" customFormat="1" ht="123" customHeight="1">
      <c r="A265" s="41" t="s">
        <v>391</v>
      </c>
      <c r="B265" s="34" t="s">
        <v>779</v>
      </c>
      <c r="C265" s="47" t="s">
        <v>780</v>
      </c>
      <c r="D265" s="43">
        <v>1</v>
      </c>
      <c r="E265" s="25">
        <v>94</v>
      </c>
      <c r="F265" s="25">
        <v>98</v>
      </c>
      <c r="G265" s="26" t="s">
        <v>781</v>
      </c>
      <c r="H265" s="44">
        <f t="shared" ref="H265:H270" si="47">0.51*0.34*0.33</f>
        <v>5.7222000000000002E-2</v>
      </c>
      <c r="I265" s="28" t="s">
        <v>492</v>
      </c>
      <c r="J265" s="49" t="s">
        <v>487</v>
      </c>
      <c r="K265" s="30" t="s">
        <v>299</v>
      </c>
      <c r="L265" s="31" t="s">
        <v>300</v>
      </c>
      <c r="M265" s="32" t="s">
        <v>453</v>
      </c>
      <c r="N265" s="33"/>
    </row>
    <row r="266" spans="1:14" s="3" customFormat="1" ht="123" customHeight="1">
      <c r="A266" s="41" t="s">
        <v>391</v>
      </c>
      <c r="B266" s="34" t="s">
        <v>779</v>
      </c>
      <c r="C266" s="47" t="s">
        <v>780</v>
      </c>
      <c r="D266" s="43">
        <v>1</v>
      </c>
      <c r="E266" s="25">
        <v>94</v>
      </c>
      <c r="F266" s="25">
        <v>98</v>
      </c>
      <c r="G266" s="26" t="s">
        <v>781</v>
      </c>
      <c r="H266" s="44">
        <f t="shared" si="47"/>
        <v>5.7222000000000002E-2</v>
      </c>
      <c r="I266" s="28" t="s">
        <v>492</v>
      </c>
      <c r="J266" s="49" t="s">
        <v>487</v>
      </c>
      <c r="K266" s="30" t="s">
        <v>299</v>
      </c>
      <c r="L266" s="31" t="s">
        <v>300</v>
      </c>
      <c r="M266" s="32" t="s">
        <v>453</v>
      </c>
      <c r="N266" s="33"/>
    </row>
    <row r="267" spans="1:14" s="3" customFormat="1" ht="123" customHeight="1">
      <c r="A267" s="41" t="s">
        <v>391</v>
      </c>
      <c r="B267" s="34" t="s">
        <v>779</v>
      </c>
      <c r="C267" s="47" t="s">
        <v>780</v>
      </c>
      <c r="D267" s="43">
        <v>1</v>
      </c>
      <c r="E267" s="25">
        <v>94</v>
      </c>
      <c r="F267" s="25">
        <v>98</v>
      </c>
      <c r="G267" s="26" t="s">
        <v>781</v>
      </c>
      <c r="H267" s="44">
        <f t="shared" si="47"/>
        <v>5.7222000000000002E-2</v>
      </c>
      <c r="I267" s="28" t="s">
        <v>492</v>
      </c>
      <c r="J267" s="49" t="s">
        <v>487</v>
      </c>
      <c r="K267" s="30" t="s">
        <v>299</v>
      </c>
      <c r="L267" s="31" t="s">
        <v>300</v>
      </c>
      <c r="M267" s="32" t="s">
        <v>453</v>
      </c>
      <c r="N267" s="33"/>
    </row>
    <row r="268" spans="1:14" s="3" customFormat="1" ht="123" customHeight="1">
      <c r="A268" s="41" t="s">
        <v>391</v>
      </c>
      <c r="B268" s="34" t="s">
        <v>782</v>
      </c>
      <c r="C268" s="47" t="s">
        <v>780</v>
      </c>
      <c r="D268" s="43">
        <v>1</v>
      </c>
      <c r="E268" s="25">
        <v>116</v>
      </c>
      <c r="F268" s="25">
        <v>120</v>
      </c>
      <c r="G268" s="26" t="s">
        <v>781</v>
      </c>
      <c r="H268" s="44">
        <f t="shared" si="47"/>
        <v>5.7222000000000002E-2</v>
      </c>
      <c r="I268" s="28" t="s">
        <v>492</v>
      </c>
      <c r="J268" s="49" t="s">
        <v>487</v>
      </c>
      <c r="K268" s="30" t="s">
        <v>299</v>
      </c>
      <c r="L268" s="31" t="s">
        <v>300</v>
      </c>
      <c r="M268" s="32" t="s">
        <v>453</v>
      </c>
      <c r="N268" s="33"/>
    </row>
    <row r="269" spans="1:14" s="3" customFormat="1" ht="123" customHeight="1">
      <c r="A269" s="41" t="s">
        <v>391</v>
      </c>
      <c r="B269" s="34" t="s">
        <v>782</v>
      </c>
      <c r="C269" s="47" t="s">
        <v>780</v>
      </c>
      <c r="D269" s="43">
        <v>1</v>
      </c>
      <c r="E269" s="25">
        <v>116</v>
      </c>
      <c r="F269" s="25">
        <v>120</v>
      </c>
      <c r="G269" s="26" t="s">
        <v>781</v>
      </c>
      <c r="H269" s="44">
        <f t="shared" si="47"/>
        <v>5.7222000000000002E-2</v>
      </c>
      <c r="I269" s="28" t="s">
        <v>492</v>
      </c>
      <c r="J269" s="49" t="s">
        <v>487</v>
      </c>
      <c r="K269" s="30" t="s">
        <v>299</v>
      </c>
      <c r="L269" s="31" t="s">
        <v>300</v>
      </c>
      <c r="M269" s="32" t="s">
        <v>453</v>
      </c>
      <c r="N269" s="33"/>
    </row>
    <row r="270" spans="1:14" s="3" customFormat="1" ht="123" customHeight="1">
      <c r="A270" s="41" t="s">
        <v>391</v>
      </c>
      <c r="B270" s="34" t="s">
        <v>782</v>
      </c>
      <c r="C270" s="47" t="s">
        <v>780</v>
      </c>
      <c r="D270" s="43">
        <v>1</v>
      </c>
      <c r="E270" s="25">
        <v>116</v>
      </c>
      <c r="F270" s="25">
        <v>120</v>
      </c>
      <c r="G270" s="26" t="s">
        <v>781</v>
      </c>
      <c r="H270" s="44">
        <f t="shared" si="47"/>
        <v>5.7222000000000002E-2</v>
      </c>
      <c r="I270" s="28" t="s">
        <v>492</v>
      </c>
      <c r="J270" s="49" t="s">
        <v>487</v>
      </c>
      <c r="K270" s="30" t="s">
        <v>299</v>
      </c>
      <c r="L270" s="31" t="s">
        <v>300</v>
      </c>
      <c r="M270" s="32" t="s">
        <v>453</v>
      </c>
      <c r="N270" s="33"/>
    </row>
    <row r="271" spans="1:14" s="3" customFormat="1" ht="87.95" customHeight="1">
      <c r="A271" s="21" t="s">
        <v>783</v>
      </c>
      <c r="B271" s="34" t="s">
        <v>784</v>
      </c>
      <c r="C271" s="47" t="s">
        <v>785</v>
      </c>
      <c r="D271" s="43">
        <v>1</v>
      </c>
      <c r="E271" s="25">
        <v>163</v>
      </c>
      <c r="F271" s="25">
        <v>170</v>
      </c>
      <c r="G271" s="26" t="s">
        <v>786</v>
      </c>
      <c r="H271" s="27">
        <f>0.86*0.28*0.425</f>
        <v>0.10234</v>
      </c>
      <c r="I271" s="28" t="s">
        <v>787</v>
      </c>
      <c r="J271" s="36" t="s">
        <v>788</v>
      </c>
      <c r="K271" s="30" t="s">
        <v>299</v>
      </c>
      <c r="L271" s="31" t="s">
        <v>300</v>
      </c>
      <c r="M271" s="32" t="s">
        <v>789</v>
      </c>
      <c r="N271" s="33"/>
    </row>
    <row r="272" spans="1:14" s="3" customFormat="1" ht="81.95" customHeight="1">
      <c r="A272" s="21" t="s">
        <v>783</v>
      </c>
      <c r="B272" s="34" t="s">
        <v>790</v>
      </c>
      <c r="C272" s="47" t="s">
        <v>785</v>
      </c>
      <c r="D272" s="43">
        <v>1</v>
      </c>
      <c r="E272" s="25">
        <v>180</v>
      </c>
      <c r="F272" s="25">
        <v>187</v>
      </c>
      <c r="G272" s="26" t="s">
        <v>786</v>
      </c>
      <c r="H272" s="27">
        <f>0.86*0.28*0.425</f>
        <v>0.10234</v>
      </c>
      <c r="I272" s="28" t="s">
        <v>787</v>
      </c>
      <c r="J272" s="36" t="s">
        <v>788</v>
      </c>
      <c r="K272" s="30" t="s">
        <v>299</v>
      </c>
      <c r="L272" s="31" t="s">
        <v>300</v>
      </c>
      <c r="M272" s="32" t="s">
        <v>789</v>
      </c>
      <c r="N272" s="33"/>
    </row>
    <row r="273" spans="1:14" s="3" customFormat="1" ht="87.95" customHeight="1">
      <c r="A273" s="21" t="s">
        <v>783</v>
      </c>
      <c r="B273" s="34" t="s">
        <v>791</v>
      </c>
      <c r="C273" s="23" t="s">
        <v>792</v>
      </c>
      <c r="D273" s="24">
        <v>1</v>
      </c>
      <c r="E273" s="25">
        <v>173</v>
      </c>
      <c r="F273" s="25">
        <v>180</v>
      </c>
      <c r="G273" s="26" t="s">
        <v>786</v>
      </c>
      <c r="H273" s="27">
        <f>0.9*0.28*0.425</f>
        <v>0.1071</v>
      </c>
      <c r="I273" s="28" t="s">
        <v>787</v>
      </c>
      <c r="J273" s="36" t="s">
        <v>788</v>
      </c>
      <c r="K273" s="30" t="s">
        <v>299</v>
      </c>
      <c r="L273" s="31" t="s">
        <v>300</v>
      </c>
      <c r="M273" s="32" t="s">
        <v>789</v>
      </c>
      <c r="N273" s="33"/>
    </row>
    <row r="274" spans="1:14" s="3" customFormat="1" ht="81.95" customHeight="1">
      <c r="A274" s="21" t="s">
        <v>783</v>
      </c>
      <c r="B274" s="34" t="s">
        <v>793</v>
      </c>
      <c r="C274" s="23" t="s">
        <v>792</v>
      </c>
      <c r="D274" s="24">
        <v>1</v>
      </c>
      <c r="E274" s="25">
        <v>190</v>
      </c>
      <c r="F274" s="25">
        <v>197</v>
      </c>
      <c r="G274" s="26" t="s">
        <v>786</v>
      </c>
      <c r="H274" s="27">
        <f>0.9*0.28*0.425</f>
        <v>0.1071</v>
      </c>
      <c r="I274" s="28" t="s">
        <v>787</v>
      </c>
      <c r="J274" s="36" t="s">
        <v>788</v>
      </c>
      <c r="K274" s="30" t="s">
        <v>299</v>
      </c>
      <c r="L274" s="31" t="s">
        <v>300</v>
      </c>
      <c r="M274" s="32" t="s">
        <v>789</v>
      </c>
      <c r="N274" s="33"/>
    </row>
    <row r="275" spans="1:14" s="3" customFormat="1" ht="123" customHeight="1">
      <c r="A275" s="41" t="s">
        <v>794</v>
      </c>
      <c r="B275" s="34" t="s">
        <v>795</v>
      </c>
      <c r="C275" s="47" t="s">
        <v>796</v>
      </c>
      <c r="D275" s="43">
        <v>1</v>
      </c>
      <c r="E275" s="25">
        <v>186</v>
      </c>
      <c r="F275" s="25">
        <v>192</v>
      </c>
      <c r="G275" s="26" t="s">
        <v>797</v>
      </c>
      <c r="H275" s="44">
        <f t="shared" ref="H275:H280" si="48">0.81*0.34*0.41</f>
        <v>0.112914</v>
      </c>
      <c r="I275" s="28" t="s">
        <v>798</v>
      </c>
      <c r="J275" s="49" t="s">
        <v>799</v>
      </c>
      <c r="K275" s="30" t="s">
        <v>299</v>
      </c>
      <c r="L275" s="31" t="s">
        <v>300</v>
      </c>
      <c r="M275" s="32"/>
      <c r="N275" s="33"/>
    </row>
    <row r="276" spans="1:14" s="3" customFormat="1" ht="123" customHeight="1">
      <c r="A276" s="41" t="s">
        <v>794</v>
      </c>
      <c r="B276" s="34" t="s">
        <v>795</v>
      </c>
      <c r="C276" s="47" t="s">
        <v>796</v>
      </c>
      <c r="D276" s="43">
        <v>1</v>
      </c>
      <c r="E276" s="25">
        <v>186</v>
      </c>
      <c r="F276" s="25">
        <v>192</v>
      </c>
      <c r="G276" s="26" t="s">
        <v>797</v>
      </c>
      <c r="H276" s="44">
        <f t="shared" si="48"/>
        <v>0.112914</v>
      </c>
      <c r="I276" s="28" t="s">
        <v>798</v>
      </c>
      <c r="J276" s="49" t="s">
        <v>799</v>
      </c>
      <c r="K276" s="30" t="s">
        <v>299</v>
      </c>
      <c r="L276" s="31" t="s">
        <v>300</v>
      </c>
      <c r="M276" s="32"/>
      <c r="N276" s="33"/>
    </row>
    <row r="277" spans="1:14" s="3" customFormat="1" ht="123" customHeight="1">
      <c r="A277" s="41" t="s">
        <v>794</v>
      </c>
      <c r="B277" s="34" t="s">
        <v>795</v>
      </c>
      <c r="C277" s="47" t="s">
        <v>796</v>
      </c>
      <c r="D277" s="43">
        <v>1</v>
      </c>
      <c r="E277" s="25">
        <v>186</v>
      </c>
      <c r="F277" s="25">
        <v>192</v>
      </c>
      <c r="G277" s="26" t="s">
        <v>797</v>
      </c>
      <c r="H277" s="44">
        <f t="shared" si="48"/>
        <v>0.112914</v>
      </c>
      <c r="I277" s="28" t="s">
        <v>798</v>
      </c>
      <c r="J277" s="49" t="s">
        <v>799</v>
      </c>
      <c r="K277" s="30" t="s">
        <v>299</v>
      </c>
      <c r="L277" s="31" t="s">
        <v>300</v>
      </c>
      <c r="M277" s="32"/>
      <c r="N277" s="33"/>
    </row>
    <row r="278" spans="1:14" s="3" customFormat="1" ht="123" customHeight="1">
      <c r="A278" s="41" t="s">
        <v>794</v>
      </c>
      <c r="B278" s="34" t="s">
        <v>800</v>
      </c>
      <c r="C278" s="47" t="s">
        <v>796</v>
      </c>
      <c r="D278" s="43">
        <v>1</v>
      </c>
      <c r="E278" s="25">
        <v>208</v>
      </c>
      <c r="F278" s="25">
        <v>214</v>
      </c>
      <c r="G278" s="26" t="s">
        <v>797</v>
      </c>
      <c r="H278" s="44">
        <f t="shared" si="48"/>
        <v>0.112914</v>
      </c>
      <c r="I278" s="28" t="s">
        <v>798</v>
      </c>
      <c r="J278" s="49" t="s">
        <v>799</v>
      </c>
      <c r="K278" s="30" t="s">
        <v>299</v>
      </c>
      <c r="L278" s="31" t="s">
        <v>300</v>
      </c>
      <c r="M278" s="32"/>
      <c r="N278" s="33"/>
    </row>
    <row r="279" spans="1:14" s="3" customFormat="1" ht="123" customHeight="1">
      <c r="A279" s="41" t="s">
        <v>794</v>
      </c>
      <c r="B279" s="34" t="s">
        <v>800</v>
      </c>
      <c r="C279" s="47" t="s">
        <v>796</v>
      </c>
      <c r="D279" s="43">
        <v>1</v>
      </c>
      <c r="E279" s="25">
        <v>208</v>
      </c>
      <c r="F279" s="25">
        <v>214</v>
      </c>
      <c r="G279" s="26" t="s">
        <v>797</v>
      </c>
      <c r="H279" s="44">
        <f t="shared" si="48"/>
        <v>0.112914</v>
      </c>
      <c r="I279" s="28" t="s">
        <v>798</v>
      </c>
      <c r="J279" s="49" t="s">
        <v>799</v>
      </c>
      <c r="K279" s="30" t="s">
        <v>299</v>
      </c>
      <c r="L279" s="31" t="s">
        <v>300</v>
      </c>
      <c r="M279" s="32"/>
      <c r="N279" s="33"/>
    </row>
    <row r="280" spans="1:14" s="3" customFormat="1" ht="123" customHeight="1">
      <c r="A280" s="41" t="s">
        <v>794</v>
      </c>
      <c r="B280" s="34" t="s">
        <v>800</v>
      </c>
      <c r="C280" s="47" t="s">
        <v>796</v>
      </c>
      <c r="D280" s="43">
        <v>1</v>
      </c>
      <c r="E280" s="25">
        <v>208</v>
      </c>
      <c r="F280" s="25">
        <v>214</v>
      </c>
      <c r="G280" s="26" t="s">
        <v>797</v>
      </c>
      <c r="H280" s="44">
        <f t="shared" si="48"/>
        <v>0.112914</v>
      </c>
      <c r="I280" s="28" t="s">
        <v>798</v>
      </c>
      <c r="J280" s="49" t="s">
        <v>799</v>
      </c>
      <c r="K280" s="30" t="s">
        <v>299</v>
      </c>
      <c r="L280" s="31" t="s">
        <v>300</v>
      </c>
      <c r="M280" s="32"/>
      <c r="N280" s="33"/>
    </row>
    <row r="281" spans="1:14" s="3" customFormat="1" ht="123" customHeight="1">
      <c r="A281" s="41" t="s">
        <v>794</v>
      </c>
      <c r="B281" s="34" t="s">
        <v>801</v>
      </c>
      <c r="C281" s="47" t="s">
        <v>802</v>
      </c>
      <c r="D281" s="43">
        <v>1</v>
      </c>
      <c r="E281" s="25">
        <v>130</v>
      </c>
      <c r="F281" s="25">
        <v>135</v>
      </c>
      <c r="G281" s="26" t="s">
        <v>797</v>
      </c>
      <c r="H281" s="44">
        <f t="shared" ref="H281:H285" si="49">0.66*0.36*0.33</f>
        <v>7.8408000000000005E-2</v>
      </c>
      <c r="I281" s="28" t="s">
        <v>338</v>
      </c>
      <c r="J281" s="49" t="s">
        <v>803</v>
      </c>
      <c r="K281" s="30" t="s">
        <v>299</v>
      </c>
      <c r="L281" s="31" t="s">
        <v>300</v>
      </c>
      <c r="M281" s="32" t="s">
        <v>453</v>
      </c>
      <c r="N281" s="33"/>
    </row>
    <row r="282" spans="1:14" s="3" customFormat="1" ht="123" customHeight="1">
      <c r="A282" s="41" t="s">
        <v>794</v>
      </c>
      <c r="B282" s="34" t="s">
        <v>801</v>
      </c>
      <c r="C282" s="47" t="s">
        <v>802</v>
      </c>
      <c r="D282" s="43">
        <v>1</v>
      </c>
      <c r="E282" s="25">
        <v>130</v>
      </c>
      <c r="F282" s="25">
        <v>135</v>
      </c>
      <c r="G282" s="26" t="s">
        <v>797</v>
      </c>
      <c r="H282" s="44">
        <f t="shared" si="49"/>
        <v>7.8408000000000005E-2</v>
      </c>
      <c r="I282" s="28" t="s">
        <v>338</v>
      </c>
      <c r="J282" s="49" t="s">
        <v>803</v>
      </c>
      <c r="K282" s="30" t="s">
        <v>299</v>
      </c>
      <c r="L282" s="31" t="s">
        <v>300</v>
      </c>
      <c r="M282" s="32" t="s">
        <v>453</v>
      </c>
      <c r="N282" s="33"/>
    </row>
    <row r="283" spans="1:14" s="3" customFormat="1" ht="123" customHeight="1">
      <c r="A283" s="41" t="s">
        <v>794</v>
      </c>
      <c r="B283" s="34" t="s">
        <v>804</v>
      </c>
      <c r="C283" s="47" t="s">
        <v>802</v>
      </c>
      <c r="D283" s="43">
        <v>1</v>
      </c>
      <c r="E283" s="25">
        <v>140</v>
      </c>
      <c r="F283" s="25">
        <v>145</v>
      </c>
      <c r="G283" s="26" t="s">
        <v>797</v>
      </c>
      <c r="H283" s="44">
        <f t="shared" si="49"/>
        <v>7.8408000000000005E-2</v>
      </c>
      <c r="I283" s="28" t="s">
        <v>338</v>
      </c>
      <c r="J283" s="49" t="s">
        <v>803</v>
      </c>
      <c r="K283" s="30" t="s">
        <v>299</v>
      </c>
      <c r="L283" s="31" t="s">
        <v>300</v>
      </c>
      <c r="M283" s="32" t="s">
        <v>453</v>
      </c>
      <c r="N283" s="33"/>
    </row>
    <row r="284" spans="1:14" s="3" customFormat="1" ht="123" customHeight="1">
      <c r="A284" s="41" t="s">
        <v>794</v>
      </c>
      <c r="B284" s="34" t="s">
        <v>804</v>
      </c>
      <c r="C284" s="47" t="s">
        <v>802</v>
      </c>
      <c r="D284" s="43">
        <v>1</v>
      </c>
      <c r="E284" s="25">
        <v>140</v>
      </c>
      <c r="F284" s="25">
        <v>145</v>
      </c>
      <c r="G284" s="26" t="s">
        <v>797</v>
      </c>
      <c r="H284" s="44">
        <f t="shared" si="49"/>
        <v>7.8408000000000005E-2</v>
      </c>
      <c r="I284" s="28" t="s">
        <v>338</v>
      </c>
      <c r="J284" s="49" t="s">
        <v>803</v>
      </c>
      <c r="K284" s="30" t="s">
        <v>299</v>
      </c>
      <c r="L284" s="31" t="s">
        <v>300</v>
      </c>
      <c r="M284" s="32" t="s">
        <v>453</v>
      </c>
      <c r="N284" s="33"/>
    </row>
    <row r="285" spans="1:14" s="3" customFormat="1" ht="123" customHeight="1">
      <c r="A285" s="41" t="s">
        <v>794</v>
      </c>
      <c r="B285" s="34" t="s">
        <v>805</v>
      </c>
      <c r="C285" s="47" t="s">
        <v>802</v>
      </c>
      <c r="D285" s="43">
        <v>1</v>
      </c>
      <c r="E285" s="25">
        <v>166</v>
      </c>
      <c r="F285" s="25">
        <v>171</v>
      </c>
      <c r="G285" s="26" t="s">
        <v>797</v>
      </c>
      <c r="H285" s="44">
        <f t="shared" si="49"/>
        <v>7.8408000000000005E-2</v>
      </c>
      <c r="I285" s="28" t="s">
        <v>338</v>
      </c>
      <c r="J285" s="49" t="s">
        <v>803</v>
      </c>
      <c r="K285" s="30" t="s">
        <v>299</v>
      </c>
      <c r="L285" s="31" t="s">
        <v>300</v>
      </c>
      <c r="M285" s="32" t="s">
        <v>453</v>
      </c>
      <c r="N285" s="33"/>
    </row>
    <row r="286" spans="1:14" s="3" customFormat="1" ht="123" customHeight="1">
      <c r="A286" s="41" t="s">
        <v>806</v>
      </c>
      <c r="B286" s="34" t="s">
        <v>807</v>
      </c>
      <c r="C286" s="47" t="s">
        <v>808</v>
      </c>
      <c r="D286" s="43">
        <v>1</v>
      </c>
      <c r="E286" s="25">
        <v>116</v>
      </c>
      <c r="F286" s="25">
        <v>122</v>
      </c>
      <c r="G286" s="26" t="s">
        <v>809</v>
      </c>
      <c r="H286" s="44">
        <f t="shared" ref="H286:H289" si="50">0.74*0.36*0.36</f>
        <v>9.5904000000000003E-2</v>
      </c>
      <c r="I286" s="28" t="s">
        <v>492</v>
      </c>
      <c r="J286" s="45" t="s">
        <v>810</v>
      </c>
      <c r="K286" s="30" t="s">
        <v>299</v>
      </c>
      <c r="L286" s="46" t="s">
        <v>300</v>
      </c>
      <c r="M286" s="40"/>
      <c r="N286" s="33"/>
    </row>
    <row r="287" spans="1:14" s="3" customFormat="1" ht="123" customHeight="1">
      <c r="A287" s="41" t="s">
        <v>806</v>
      </c>
      <c r="B287" s="34" t="s">
        <v>807</v>
      </c>
      <c r="C287" s="47" t="s">
        <v>808</v>
      </c>
      <c r="D287" s="43">
        <v>1</v>
      </c>
      <c r="E287" s="25">
        <v>116</v>
      </c>
      <c r="F287" s="25">
        <v>122</v>
      </c>
      <c r="G287" s="26" t="s">
        <v>809</v>
      </c>
      <c r="H287" s="44">
        <f t="shared" si="50"/>
        <v>9.5904000000000003E-2</v>
      </c>
      <c r="I287" s="28" t="s">
        <v>492</v>
      </c>
      <c r="J287" s="45" t="s">
        <v>810</v>
      </c>
      <c r="K287" s="30" t="s">
        <v>299</v>
      </c>
      <c r="L287" s="46" t="s">
        <v>300</v>
      </c>
      <c r="M287" s="40"/>
      <c r="N287" s="33"/>
    </row>
    <row r="288" spans="1:14" s="3" customFormat="1" ht="123" customHeight="1">
      <c r="A288" s="41" t="s">
        <v>806</v>
      </c>
      <c r="B288" s="34" t="s">
        <v>807</v>
      </c>
      <c r="C288" s="47" t="s">
        <v>808</v>
      </c>
      <c r="D288" s="43">
        <v>1</v>
      </c>
      <c r="E288" s="25">
        <v>116</v>
      </c>
      <c r="F288" s="25">
        <v>122</v>
      </c>
      <c r="G288" s="26" t="s">
        <v>809</v>
      </c>
      <c r="H288" s="44">
        <f t="shared" si="50"/>
        <v>9.5904000000000003E-2</v>
      </c>
      <c r="I288" s="28" t="s">
        <v>492</v>
      </c>
      <c r="J288" s="45" t="s">
        <v>810</v>
      </c>
      <c r="K288" s="30" t="s">
        <v>299</v>
      </c>
      <c r="L288" s="46" t="s">
        <v>300</v>
      </c>
      <c r="M288" s="40"/>
      <c r="N288" s="33"/>
    </row>
    <row r="289" spans="1:14" s="3" customFormat="1" ht="123" customHeight="1">
      <c r="A289" s="41" t="s">
        <v>806</v>
      </c>
      <c r="B289" s="34" t="s">
        <v>807</v>
      </c>
      <c r="C289" s="47" t="s">
        <v>808</v>
      </c>
      <c r="D289" s="43">
        <v>1</v>
      </c>
      <c r="E289" s="25">
        <v>116</v>
      </c>
      <c r="F289" s="25">
        <v>122</v>
      </c>
      <c r="G289" s="26" t="s">
        <v>809</v>
      </c>
      <c r="H289" s="44">
        <f t="shared" si="50"/>
        <v>9.5904000000000003E-2</v>
      </c>
      <c r="I289" s="28" t="s">
        <v>492</v>
      </c>
      <c r="J289" s="45" t="s">
        <v>810</v>
      </c>
      <c r="K289" s="30" t="s">
        <v>299</v>
      </c>
      <c r="L289" s="46" t="s">
        <v>300</v>
      </c>
      <c r="M289" s="40"/>
      <c r="N289" s="33"/>
    </row>
    <row r="290" spans="1:14" s="3" customFormat="1" ht="123" customHeight="1">
      <c r="A290" s="41" t="s">
        <v>806</v>
      </c>
      <c r="B290" s="34" t="s">
        <v>811</v>
      </c>
      <c r="C290" s="47" t="s">
        <v>812</v>
      </c>
      <c r="D290" s="43">
        <v>1</v>
      </c>
      <c r="E290" s="25">
        <v>106</v>
      </c>
      <c r="F290" s="25">
        <v>111</v>
      </c>
      <c r="G290" s="26" t="s">
        <v>809</v>
      </c>
      <c r="H290" s="44">
        <f t="shared" ref="H290:H292" si="51">0.55*0.38*0.38</f>
        <v>7.9420000000000004E-2</v>
      </c>
      <c r="I290" s="28" t="s">
        <v>813</v>
      </c>
      <c r="J290" s="45" t="s">
        <v>810</v>
      </c>
      <c r="K290" s="30" t="s">
        <v>299</v>
      </c>
      <c r="L290" s="46" t="s">
        <v>300</v>
      </c>
      <c r="M290" s="40"/>
      <c r="N290" s="33"/>
    </row>
    <row r="291" spans="1:14" s="3" customFormat="1" ht="123" customHeight="1">
      <c r="A291" s="41" t="s">
        <v>806</v>
      </c>
      <c r="B291" s="34" t="s">
        <v>814</v>
      </c>
      <c r="C291" s="47" t="s">
        <v>812</v>
      </c>
      <c r="D291" s="43">
        <v>1</v>
      </c>
      <c r="E291" s="25">
        <v>116</v>
      </c>
      <c r="F291" s="25">
        <v>121</v>
      </c>
      <c r="G291" s="26" t="s">
        <v>809</v>
      </c>
      <c r="H291" s="44">
        <f t="shared" si="51"/>
        <v>7.9420000000000004E-2</v>
      </c>
      <c r="I291" s="28" t="s">
        <v>813</v>
      </c>
      <c r="J291" s="45" t="s">
        <v>810</v>
      </c>
      <c r="K291" s="30" t="s">
        <v>299</v>
      </c>
      <c r="L291" s="46" t="s">
        <v>300</v>
      </c>
      <c r="M291" s="40"/>
      <c r="N291" s="33"/>
    </row>
    <row r="292" spans="1:14" s="3" customFormat="1" ht="123" customHeight="1">
      <c r="A292" s="41" t="s">
        <v>806</v>
      </c>
      <c r="B292" s="34" t="s">
        <v>815</v>
      </c>
      <c r="C292" s="47" t="s">
        <v>812</v>
      </c>
      <c r="D292" s="43">
        <v>1</v>
      </c>
      <c r="E292" s="25">
        <v>140</v>
      </c>
      <c r="F292" s="25">
        <v>145</v>
      </c>
      <c r="G292" s="26" t="s">
        <v>809</v>
      </c>
      <c r="H292" s="44">
        <f t="shared" si="51"/>
        <v>7.9420000000000004E-2</v>
      </c>
      <c r="I292" s="28" t="s">
        <v>813</v>
      </c>
      <c r="J292" s="45" t="s">
        <v>810</v>
      </c>
      <c r="K292" s="30" t="s">
        <v>299</v>
      </c>
      <c r="L292" s="46" t="s">
        <v>300</v>
      </c>
      <c r="M292" s="40"/>
      <c r="N292" s="33"/>
    </row>
    <row r="293" spans="1:14" s="3" customFormat="1" ht="123" customHeight="1">
      <c r="A293" s="41" t="s">
        <v>806</v>
      </c>
      <c r="B293" s="34" t="s">
        <v>816</v>
      </c>
      <c r="C293" s="47" t="s">
        <v>785</v>
      </c>
      <c r="D293" s="43">
        <v>1</v>
      </c>
      <c r="E293" s="25">
        <v>95</v>
      </c>
      <c r="F293" s="25">
        <v>100</v>
      </c>
      <c r="G293" s="26" t="s">
        <v>809</v>
      </c>
      <c r="H293" s="44">
        <f t="shared" ref="H293:H296" si="52">0.62*0.37*0.32</f>
        <v>7.3408000000000001E-2</v>
      </c>
      <c r="I293" s="28" t="s">
        <v>817</v>
      </c>
      <c r="J293" s="45" t="s">
        <v>818</v>
      </c>
      <c r="K293" s="30" t="s">
        <v>299</v>
      </c>
      <c r="L293" s="46" t="s">
        <v>300</v>
      </c>
      <c r="M293" s="40"/>
      <c r="N293" s="33"/>
    </row>
    <row r="294" spans="1:14" s="3" customFormat="1" ht="123" customHeight="1">
      <c r="A294" s="41" t="s">
        <v>806</v>
      </c>
      <c r="B294" s="34" t="s">
        <v>816</v>
      </c>
      <c r="C294" s="47" t="s">
        <v>785</v>
      </c>
      <c r="D294" s="43">
        <v>1</v>
      </c>
      <c r="E294" s="25">
        <v>95</v>
      </c>
      <c r="F294" s="25">
        <v>100</v>
      </c>
      <c r="G294" s="26" t="s">
        <v>809</v>
      </c>
      <c r="H294" s="44">
        <f t="shared" si="52"/>
        <v>7.3408000000000001E-2</v>
      </c>
      <c r="I294" s="28" t="s">
        <v>817</v>
      </c>
      <c r="J294" s="45" t="s">
        <v>818</v>
      </c>
      <c r="K294" s="30" t="s">
        <v>299</v>
      </c>
      <c r="L294" s="46" t="s">
        <v>300</v>
      </c>
      <c r="M294" s="40"/>
      <c r="N294" s="33"/>
    </row>
    <row r="295" spans="1:14" s="3" customFormat="1" ht="123" customHeight="1">
      <c r="A295" s="41" t="s">
        <v>806</v>
      </c>
      <c r="B295" s="34" t="s">
        <v>816</v>
      </c>
      <c r="C295" s="47" t="s">
        <v>785</v>
      </c>
      <c r="D295" s="43">
        <v>1</v>
      </c>
      <c r="E295" s="25">
        <v>95</v>
      </c>
      <c r="F295" s="25">
        <v>100</v>
      </c>
      <c r="G295" s="26" t="s">
        <v>809</v>
      </c>
      <c r="H295" s="44">
        <f t="shared" si="52"/>
        <v>7.3408000000000001E-2</v>
      </c>
      <c r="I295" s="28" t="s">
        <v>817</v>
      </c>
      <c r="J295" s="45" t="s">
        <v>818</v>
      </c>
      <c r="K295" s="30" t="s">
        <v>299</v>
      </c>
      <c r="L295" s="46" t="s">
        <v>300</v>
      </c>
      <c r="M295" s="40"/>
      <c r="N295" s="33"/>
    </row>
    <row r="296" spans="1:14" s="3" customFormat="1" ht="123" customHeight="1">
      <c r="A296" s="41" t="s">
        <v>806</v>
      </c>
      <c r="B296" s="34" t="s">
        <v>816</v>
      </c>
      <c r="C296" s="47" t="s">
        <v>785</v>
      </c>
      <c r="D296" s="43">
        <v>1</v>
      </c>
      <c r="E296" s="25">
        <v>95</v>
      </c>
      <c r="F296" s="25">
        <v>100</v>
      </c>
      <c r="G296" s="26" t="s">
        <v>809</v>
      </c>
      <c r="H296" s="44">
        <f t="shared" si="52"/>
        <v>7.3408000000000001E-2</v>
      </c>
      <c r="I296" s="28" t="s">
        <v>817</v>
      </c>
      <c r="J296" s="45" t="s">
        <v>818</v>
      </c>
      <c r="K296" s="30" t="s">
        <v>299</v>
      </c>
      <c r="L296" s="46" t="s">
        <v>300</v>
      </c>
      <c r="M296" s="40"/>
      <c r="N296" s="33"/>
    </row>
    <row r="297" spans="1:14" s="3" customFormat="1" ht="159.94999999999999" customHeight="1">
      <c r="A297" s="52" t="s">
        <v>766</v>
      </c>
      <c r="B297" s="95" t="s">
        <v>819</v>
      </c>
      <c r="C297" s="105" t="s">
        <v>820</v>
      </c>
      <c r="D297" s="106">
        <v>1</v>
      </c>
      <c r="E297" s="107">
        <v>175</v>
      </c>
      <c r="F297" s="108">
        <v>183</v>
      </c>
      <c r="G297" s="109" t="s">
        <v>821</v>
      </c>
      <c r="H297" s="110">
        <f t="shared" ref="H297:H300" si="53">0.82*0.34*0.48</f>
        <v>0.133824</v>
      </c>
      <c r="I297" s="102" t="s">
        <v>822</v>
      </c>
      <c r="J297" s="103" t="s">
        <v>823</v>
      </c>
      <c r="K297" s="61" t="s">
        <v>299</v>
      </c>
      <c r="L297" s="62" t="s">
        <v>300</v>
      </c>
      <c r="M297" s="111" t="s">
        <v>824</v>
      </c>
      <c r="N297" s="64"/>
    </row>
    <row r="298" spans="1:14" s="3" customFormat="1" ht="162" customHeight="1">
      <c r="A298" s="52" t="s">
        <v>766</v>
      </c>
      <c r="B298" s="95" t="s">
        <v>825</v>
      </c>
      <c r="C298" s="105" t="s">
        <v>820</v>
      </c>
      <c r="D298" s="106">
        <v>1</v>
      </c>
      <c r="E298" s="107">
        <v>198</v>
      </c>
      <c r="F298" s="108">
        <v>206</v>
      </c>
      <c r="G298" s="109" t="s">
        <v>821</v>
      </c>
      <c r="H298" s="110">
        <f t="shared" si="53"/>
        <v>0.133824</v>
      </c>
      <c r="I298" s="102" t="s">
        <v>822</v>
      </c>
      <c r="J298" s="103" t="s">
        <v>826</v>
      </c>
      <c r="K298" s="61" t="s">
        <v>299</v>
      </c>
      <c r="L298" s="62" t="s">
        <v>300</v>
      </c>
      <c r="M298" s="111" t="s">
        <v>827</v>
      </c>
      <c r="N298" s="64"/>
    </row>
    <row r="299" spans="1:14" s="3" customFormat="1" ht="162" customHeight="1">
      <c r="A299" s="52" t="s">
        <v>766</v>
      </c>
      <c r="B299" s="95" t="s">
        <v>828</v>
      </c>
      <c r="C299" s="105" t="s">
        <v>820</v>
      </c>
      <c r="D299" s="106">
        <v>1</v>
      </c>
      <c r="E299" s="107">
        <v>207</v>
      </c>
      <c r="F299" s="108">
        <v>215</v>
      </c>
      <c r="G299" s="109" t="s">
        <v>821</v>
      </c>
      <c r="H299" s="110">
        <f t="shared" si="53"/>
        <v>0.133824</v>
      </c>
      <c r="I299" s="102" t="s">
        <v>822</v>
      </c>
      <c r="J299" s="103" t="s">
        <v>829</v>
      </c>
      <c r="K299" s="61" t="s">
        <v>299</v>
      </c>
      <c r="L299" s="62" t="s">
        <v>300</v>
      </c>
      <c r="M299" s="111" t="s">
        <v>827</v>
      </c>
      <c r="N299" s="64"/>
    </row>
    <row r="300" spans="1:14" s="3" customFormat="1" ht="162" customHeight="1">
      <c r="A300" s="52" t="s">
        <v>766</v>
      </c>
      <c r="B300" s="95" t="s">
        <v>830</v>
      </c>
      <c r="C300" s="105" t="s">
        <v>820</v>
      </c>
      <c r="D300" s="106">
        <v>1</v>
      </c>
      <c r="E300" s="107">
        <v>215</v>
      </c>
      <c r="F300" s="108">
        <v>223</v>
      </c>
      <c r="G300" s="109" t="s">
        <v>821</v>
      </c>
      <c r="H300" s="110">
        <f t="shared" si="53"/>
        <v>0.133824</v>
      </c>
      <c r="I300" s="102" t="s">
        <v>822</v>
      </c>
      <c r="J300" s="103" t="s">
        <v>831</v>
      </c>
      <c r="K300" s="61" t="s">
        <v>299</v>
      </c>
      <c r="L300" s="62" t="s">
        <v>300</v>
      </c>
      <c r="M300" s="111" t="s">
        <v>827</v>
      </c>
      <c r="N300" s="64"/>
    </row>
    <row r="301" spans="1:14" s="3" customFormat="1" ht="144" customHeight="1">
      <c r="A301" s="52" t="s">
        <v>832</v>
      </c>
      <c r="B301" s="95" t="s">
        <v>833</v>
      </c>
      <c r="C301" s="105" t="s">
        <v>834</v>
      </c>
      <c r="D301" s="106">
        <v>1</v>
      </c>
      <c r="E301" s="107">
        <v>198</v>
      </c>
      <c r="F301" s="108">
        <v>208</v>
      </c>
      <c r="G301" s="109" t="s">
        <v>835</v>
      </c>
      <c r="H301" s="110">
        <f t="shared" ref="H301:H306" si="54">0.82*0.33*0.53</f>
        <v>0.14341799999999999</v>
      </c>
      <c r="I301" s="102" t="s">
        <v>836</v>
      </c>
      <c r="J301" s="103" t="s">
        <v>837</v>
      </c>
      <c r="K301" s="61" t="s">
        <v>299</v>
      </c>
      <c r="L301" s="62" t="s">
        <v>300</v>
      </c>
      <c r="M301" s="111" t="s">
        <v>838</v>
      </c>
      <c r="N301" s="64"/>
    </row>
    <row r="302" spans="1:14" s="3" customFormat="1" ht="144" customHeight="1">
      <c r="A302" s="52" t="s">
        <v>832</v>
      </c>
      <c r="B302" s="95" t="s">
        <v>833</v>
      </c>
      <c r="C302" s="105" t="s">
        <v>834</v>
      </c>
      <c r="D302" s="106">
        <v>1</v>
      </c>
      <c r="E302" s="107">
        <v>198</v>
      </c>
      <c r="F302" s="108">
        <v>208</v>
      </c>
      <c r="G302" s="109" t="s">
        <v>835</v>
      </c>
      <c r="H302" s="110">
        <f t="shared" si="54"/>
        <v>0.14341799999999999</v>
      </c>
      <c r="I302" s="102" t="s">
        <v>836</v>
      </c>
      <c r="J302" s="103" t="s">
        <v>837</v>
      </c>
      <c r="K302" s="61" t="s">
        <v>299</v>
      </c>
      <c r="L302" s="62" t="s">
        <v>300</v>
      </c>
      <c r="M302" s="111" t="s">
        <v>838</v>
      </c>
      <c r="N302" s="64"/>
    </row>
    <row r="303" spans="1:14" s="3" customFormat="1" ht="144" customHeight="1">
      <c r="A303" s="52" t="s">
        <v>832</v>
      </c>
      <c r="B303" s="95" t="s">
        <v>833</v>
      </c>
      <c r="C303" s="105" t="s">
        <v>834</v>
      </c>
      <c r="D303" s="106">
        <v>1</v>
      </c>
      <c r="E303" s="107">
        <v>198</v>
      </c>
      <c r="F303" s="108">
        <v>208</v>
      </c>
      <c r="G303" s="109" t="s">
        <v>835</v>
      </c>
      <c r="H303" s="110">
        <f t="shared" si="54"/>
        <v>0.14341799999999999</v>
      </c>
      <c r="I303" s="102" t="s">
        <v>836</v>
      </c>
      <c r="J303" s="103" t="s">
        <v>837</v>
      </c>
      <c r="K303" s="61" t="s">
        <v>299</v>
      </c>
      <c r="L303" s="62" t="s">
        <v>300</v>
      </c>
      <c r="M303" s="111" t="s">
        <v>838</v>
      </c>
      <c r="N303" s="64"/>
    </row>
    <row r="304" spans="1:14" s="3" customFormat="1" ht="144" customHeight="1">
      <c r="A304" s="52" t="s">
        <v>832</v>
      </c>
      <c r="B304" s="95" t="s">
        <v>839</v>
      </c>
      <c r="C304" s="105" t="s">
        <v>840</v>
      </c>
      <c r="D304" s="106">
        <v>1</v>
      </c>
      <c r="E304" s="107">
        <v>208</v>
      </c>
      <c r="F304" s="108">
        <v>218</v>
      </c>
      <c r="G304" s="109" t="s">
        <v>835</v>
      </c>
      <c r="H304" s="110">
        <f t="shared" si="54"/>
        <v>0.14341799999999999</v>
      </c>
      <c r="I304" s="102" t="s">
        <v>836</v>
      </c>
      <c r="J304" s="103" t="s">
        <v>837</v>
      </c>
      <c r="K304" s="61" t="s">
        <v>299</v>
      </c>
      <c r="L304" s="62" t="s">
        <v>300</v>
      </c>
      <c r="M304" s="111" t="s">
        <v>838</v>
      </c>
      <c r="N304" s="64"/>
    </row>
    <row r="305" spans="1:14" s="3" customFormat="1" ht="144" customHeight="1">
      <c r="A305" s="52" t="s">
        <v>832</v>
      </c>
      <c r="B305" s="95" t="s">
        <v>839</v>
      </c>
      <c r="C305" s="105" t="s">
        <v>840</v>
      </c>
      <c r="D305" s="106">
        <v>1</v>
      </c>
      <c r="E305" s="107">
        <v>208</v>
      </c>
      <c r="F305" s="108">
        <v>218</v>
      </c>
      <c r="G305" s="109" t="s">
        <v>835</v>
      </c>
      <c r="H305" s="110">
        <f t="shared" si="54"/>
        <v>0.14341799999999999</v>
      </c>
      <c r="I305" s="102" t="s">
        <v>836</v>
      </c>
      <c r="J305" s="103" t="s">
        <v>837</v>
      </c>
      <c r="K305" s="61" t="s">
        <v>299</v>
      </c>
      <c r="L305" s="62" t="s">
        <v>300</v>
      </c>
      <c r="M305" s="111" t="s">
        <v>838</v>
      </c>
      <c r="N305" s="64"/>
    </row>
    <row r="306" spans="1:14" s="3" customFormat="1" ht="144" customHeight="1">
      <c r="A306" s="52" t="s">
        <v>832</v>
      </c>
      <c r="B306" s="95" t="s">
        <v>839</v>
      </c>
      <c r="C306" s="105" t="s">
        <v>840</v>
      </c>
      <c r="D306" s="106">
        <v>1</v>
      </c>
      <c r="E306" s="107">
        <v>208</v>
      </c>
      <c r="F306" s="108">
        <v>218</v>
      </c>
      <c r="G306" s="109" t="s">
        <v>835</v>
      </c>
      <c r="H306" s="110">
        <f t="shared" si="54"/>
        <v>0.14341799999999999</v>
      </c>
      <c r="I306" s="102" t="s">
        <v>836</v>
      </c>
      <c r="J306" s="103" t="s">
        <v>837</v>
      </c>
      <c r="K306" s="61" t="s">
        <v>299</v>
      </c>
      <c r="L306" s="62" t="s">
        <v>300</v>
      </c>
      <c r="M306" s="111" t="s">
        <v>838</v>
      </c>
      <c r="N306" s="64"/>
    </row>
    <row r="307" spans="1:14" s="3" customFormat="1" ht="144" customHeight="1">
      <c r="A307" s="52" t="s">
        <v>841</v>
      </c>
      <c r="B307" s="95" t="s">
        <v>842</v>
      </c>
      <c r="C307" s="105" t="s">
        <v>843</v>
      </c>
      <c r="D307" s="106">
        <v>1</v>
      </c>
      <c r="E307" s="107">
        <v>140</v>
      </c>
      <c r="F307" s="108">
        <v>147</v>
      </c>
      <c r="G307" s="109" t="s">
        <v>844</v>
      </c>
      <c r="H307" s="110">
        <f>0.73*0.37*0.43</f>
        <v>0.116143</v>
      </c>
      <c r="I307" s="102" t="s">
        <v>845</v>
      </c>
      <c r="J307" s="103" t="s">
        <v>846</v>
      </c>
      <c r="K307" s="61" t="s">
        <v>299</v>
      </c>
      <c r="L307" s="62" t="s">
        <v>300</v>
      </c>
      <c r="M307" s="111" t="s">
        <v>847</v>
      </c>
      <c r="N307" s="64"/>
    </row>
    <row r="308" spans="1:14" s="3" customFormat="1" ht="144" customHeight="1">
      <c r="A308" s="52" t="s">
        <v>841</v>
      </c>
      <c r="B308" s="95" t="s">
        <v>842</v>
      </c>
      <c r="C308" s="105" t="s">
        <v>843</v>
      </c>
      <c r="D308" s="106">
        <v>1</v>
      </c>
      <c r="E308" s="107">
        <v>140</v>
      </c>
      <c r="F308" s="108">
        <v>147</v>
      </c>
      <c r="G308" s="109" t="s">
        <v>844</v>
      </c>
      <c r="H308" s="110">
        <f>0.73*0.37*0.43</f>
        <v>0.116143</v>
      </c>
      <c r="I308" s="102" t="s">
        <v>845</v>
      </c>
      <c r="J308" s="103" t="s">
        <v>846</v>
      </c>
      <c r="K308" s="61" t="s">
        <v>299</v>
      </c>
      <c r="L308" s="62" t="s">
        <v>300</v>
      </c>
      <c r="M308" s="111" t="s">
        <v>847</v>
      </c>
      <c r="N308" s="64"/>
    </row>
    <row r="309" spans="1:14" s="3" customFormat="1" ht="144" customHeight="1">
      <c r="A309" s="52" t="s">
        <v>841</v>
      </c>
      <c r="B309" s="95" t="s">
        <v>848</v>
      </c>
      <c r="C309" s="105" t="s">
        <v>843</v>
      </c>
      <c r="D309" s="106">
        <v>1</v>
      </c>
      <c r="E309" s="107">
        <v>163</v>
      </c>
      <c r="F309" s="108">
        <v>170</v>
      </c>
      <c r="G309" s="109" t="s">
        <v>844</v>
      </c>
      <c r="H309" s="110">
        <f>0.73*0.37*0.43</f>
        <v>0.116143</v>
      </c>
      <c r="I309" s="102" t="s">
        <v>845</v>
      </c>
      <c r="J309" s="103" t="s">
        <v>849</v>
      </c>
      <c r="K309" s="61" t="s">
        <v>299</v>
      </c>
      <c r="L309" s="62" t="s">
        <v>300</v>
      </c>
      <c r="M309" s="111" t="s">
        <v>847</v>
      </c>
      <c r="N309" s="64"/>
    </row>
    <row r="310" spans="1:14" s="3" customFormat="1" ht="144" customHeight="1">
      <c r="A310" s="52" t="s">
        <v>841</v>
      </c>
      <c r="B310" s="95" t="s">
        <v>850</v>
      </c>
      <c r="C310" s="105" t="s">
        <v>851</v>
      </c>
      <c r="D310" s="106">
        <v>1</v>
      </c>
      <c r="E310" s="107">
        <v>109</v>
      </c>
      <c r="F310" s="108">
        <v>113</v>
      </c>
      <c r="G310" s="109" t="s">
        <v>852</v>
      </c>
      <c r="H310" s="110">
        <f>0.55*0.34*0.33</f>
        <v>6.1710000000000001E-2</v>
      </c>
      <c r="I310" s="102" t="s">
        <v>853</v>
      </c>
      <c r="J310" s="103" t="s">
        <v>846</v>
      </c>
      <c r="K310" s="61" t="s">
        <v>299</v>
      </c>
      <c r="L310" s="62" t="s">
        <v>300</v>
      </c>
      <c r="M310" s="111" t="s">
        <v>847</v>
      </c>
      <c r="N310" s="64"/>
    </row>
    <row r="311" spans="1:14" s="3" customFormat="1" ht="144" customHeight="1">
      <c r="A311" s="52" t="s">
        <v>841</v>
      </c>
      <c r="B311" s="95" t="s">
        <v>854</v>
      </c>
      <c r="C311" s="105" t="s">
        <v>851</v>
      </c>
      <c r="D311" s="106">
        <v>1</v>
      </c>
      <c r="E311" s="107">
        <v>109</v>
      </c>
      <c r="F311" s="108">
        <v>113</v>
      </c>
      <c r="G311" s="109" t="s">
        <v>852</v>
      </c>
      <c r="H311" s="110">
        <f>0.55*0.34*0.33</f>
        <v>6.1710000000000001E-2</v>
      </c>
      <c r="I311" s="102" t="s">
        <v>853</v>
      </c>
      <c r="J311" s="103" t="s">
        <v>846</v>
      </c>
      <c r="K311" s="61" t="s">
        <v>299</v>
      </c>
      <c r="L311" s="62" t="s">
        <v>300</v>
      </c>
      <c r="M311" s="111" t="s">
        <v>847</v>
      </c>
      <c r="N311" s="64"/>
    </row>
    <row r="312" spans="1:14" s="3" customFormat="1" ht="144" customHeight="1">
      <c r="A312" s="52" t="s">
        <v>841</v>
      </c>
      <c r="B312" s="95" t="s">
        <v>855</v>
      </c>
      <c r="C312" s="105" t="s">
        <v>851</v>
      </c>
      <c r="D312" s="106">
        <v>1</v>
      </c>
      <c r="E312" s="107">
        <v>131</v>
      </c>
      <c r="F312" s="108">
        <v>135</v>
      </c>
      <c r="G312" s="109" t="s">
        <v>852</v>
      </c>
      <c r="H312" s="110">
        <f>0.55*0.34*0.33</f>
        <v>6.1710000000000001E-2</v>
      </c>
      <c r="I312" s="102" t="s">
        <v>853</v>
      </c>
      <c r="J312" s="103" t="s">
        <v>849</v>
      </c>
      <c r="K312" s="61" t="s">
        <v>299</v>
      </c>
      <c r="L312" s="62" t="s">
        <v>300</v>
      </c>
      <c r="M312" s="111" t="s">
        <v>847</v>
      </c>
      <c r="N312" s="64"/>
    </row>
    <row r="313" spans="1:14" s="3" customFormat="1" ht="144" customHeight="1">
      <c r="A313" s="52" t="s">
        <v>856</v>
      </c>
      <c r="B313" s="95" t="s">
        <v>857</v>
      </c>
      <c r="C313" s="105" t="s">
        <v>858</v>
      </c>
      <c r="D313" s="106">
        <v>1</v>
      </c>
      <c r="E313" s="107">
        <v>155</v>
      </c>
      <c r="F313" s="108">
        <v>160</v>
      </c>
      <c r="G313" s="109" t="s">
        <v>859</v>
      </c>
      <c r="H313" s="110">
        <f t="shared" ref="H313:H316" si="55">0.755*0.375*0.385</f>
        <v>0.10900312500000001</v>
      </c>
      <c r="I313" s="102" t="s">
        <v>860</v>
      </c>
      <c r="J313" s="103" t="s">
        <v>861</v>
      </c>
      <c r="K313" s="61" t="s">
        <v>299</v>
      </c>
      <c r="L313" s="62" t="s">
        <v>300</v>
      </c>
      <c r="M313" s="111" t="s">
        <v>847</v>
      </c>
      <c r="N313" s="64"/>
    </row>
    <row r="314" spans="1:14" s="3" customFormat="1" ht="144" customHeight="1">
      <c r="A314" s="52" t="s">
        <v>856</v>
      </c>
      <c r="B314" s="95" t="s">
        <v>862</v>
      </c>
      <c r="C314" s="105" t="s">
        <v>858</v>
      </c>
      <c r="D314" s="106">
        <v>1</v>
      </c>
      <c r="E314" s="107">
        <v>155</v>
      </c>
      <c r="F314" s="108">
        <v>160</v>
      </c>
      <c r="G314" s="109" t="s">
        <v>859</v>
      </c>
      <c r="H314" s="110">
        <f t="shared" si="55"/>
        <v>0.10900312500000001</v>
      </c>
      <c r="I314" s="102" t="s">
        <v>860</v>
      </c>
      <c r="J314" s="103" t="s">
        <v>861</v>
      </c>
      <c r="K314" s="61" t="s">
        <v>299</v>
      </c>
      <c r="L314" s="62" t="s">
        <v>300</v>
      </c>
      <c r="M314" s="111" t="s">
        <v>847</v>
      </c>
      <c r="N314" s="64"/>
    </row>
    <row r="315" spans="1:14" s="3" customFormat="1" ht="144" customHeight="1">
      <c r="A315" s="52" t="s">
        <v>856</v>
      </c>
      <c r="B315" s="95" t="s">
        <v>863</v>
      </c>
      <c r="C315" s="105" t="s">
        <v>858</v>
      </c>
      <c r="D315" s="106">
        <v>1</v>
      </c>
      <c r="E315" s="107">
        <v>180</v>
      </c>
      <c r="F315" s="108">
        <v>185</v>
      </c>
      <c r="G315" s="109" t="s">
        <v>859</v>
      </c>
      <c r="H315" s="110">
        <f t="shared" si="55"/>
        <v>0.10900312500000001</v>
      </c>
      <c r="I315" s="102" t="s">
        <v>860</v>
      </c>
      <c r="J315" s="103" t="s">
        <v>861</v>
      </c>
      <c r="K315" s="61" t="s">
        <v>299</v>
      </c>
      <c r="L315" s="62" t="s">
        <v>300</v>
      </c>
      <c r="M315" s="111" t="s">
        <v>847</v>
      </c>
      <c r="N315" s="64"/>
    </row>
    <row r="316" spans="1:14" s="3" customFormat="1" ht="144" customHeight="1">
      <c r="A316" s="52" t="s">
        <v>856</v>
      </c>
      <c r="B316" s="95" t="s">
        <v>863</v>
      </c>
      <c r="C316" s="105" t="s">
        <v>858</v>
      </c>
      <c r="D316" s="106">
        <v>1</v>
      </c>
      <c r="E316" s="107">
        <v>180</v>
      </c>
      <c r="F316" s="108">
        <v>185</v>
      </c>
      <c r="G316" s="109" t="s">
        <v>859</v>
      </c>
      <c r="H316" s="110">
        <f t="shared" si="55"/>
        <v>0.10900312500000001</v>
      </c>
      <c r="I316" s="102" t="s">
        <v>860</v>
      </c>
      <c r="J316" s="103" t="s">
        <v>861</v>
      </c>
      <c r="K316" s="61" t="s">
        <v>299</v>
      </c>
      <c r="L316" s="62" t="s">
        <v>300</v>
      </c>
      <c r="M316" s="111" t="s">
        <v>847</v>
      </c>
      <c r="N316" s="64"/>
    </row>
    <row r="317" spans="1:14" s="3" customFormat="1" ht="144" customHeight="1">
      <c r="A317" s="52" t="s">
        <v>630</v>
      </c>
      <c r="B317" s="112" t="s">
        <v>864</v>
      </c>
      <c r="C317" s="105" t="s">
        <v>865</v>
      </c>
      <c r="D317" s="106">
        <v>1</v>
      </c>
      <c r="E317" s="107">
        <v>105</v>
      </c>
      <c r="F317" s="108">
        <v>110</v>
      </c>
      <c r="G317" s="109" t="s">
        <v>866</v>
      </c>
      <c r="H317" s="110">
        <f>0.63*0.32*0.355</f>
        <v>7.1568000000000007E-2</v>
      </c>
      <c r="I317" s="102" t="s">
        <v>867</v>
      </c>
      <c r="J317" s="103" t="s">
        <v>868</v>
      </c>
      <c r="K317" s="61" t="s">
        <v>299</v>
      </c>
      <c r="L317" s="62" t="s">
        <v>300</v>
      </c>
      <c r="M317" s="111" t="s">
        <v>847</v>
      </c>
      <c r="N317" s="64" t="s">
        <v>869</v>
      </c>
    </row>
    <row r="318" spans="1:14" s="3" customFormat="1" ht="144" customHeight="1">
      <c r="A318" s="52" t="s">
        <v>630</v>
      </c>
      <c r="B318" s="112" t="s">
        <v>864</v>
      </c>
      <c r="C318" s="105" t="s">
        <v>865</v>
      </c>
      <c r="D318" s="106">
        <v>1</v>
      </c>
      <c r="E318" s="107">
        <v>105</v>
      </c>
      <c r="F318" s="108">
        <v>110</v>
      </c>
      <c r="G318" s="109" t="s">
        <v>866</v>
      </c>
      <c r="H318" s="110">
        <f t="shared" ref="H317:H320" si="56">0.63*0.32*0.355</f>
        <v>7.1568000000000007E-2</v>
      </c>
      <c r="I318" s="102" t="s">
        <v>867</v>
      </c>
      <c r="J318" s="103" t="s">
        <v>868</v>
      </c>
      <c r="K318" s="61" t="s">
        <v>299</v>
      </c>
      <c r="L318" s="62" t="s">
        <v>300</v>
      </c>
      <c r="M318" s="111" t="s">
        <v>847</v>
      </c>
      <c r="N318" s="64" t="s">
        <v>869</v>
      </c>
    </row>
    <row r="319" spans="1:14" s="3" customFormat="1" ht="144" customHeight="1">
      <c r="A319" s="52" t="s">
        <v>630</v>
      </c>
      <c r="B319" s="112" t="s">
        <v>864</v>
      </c>
      <c r="C319" s="105" t="s">
        <v>865</v>
      </c>
      <c r="D319" s="106">
        <v>1</v>
      </c>
      <c r="E319" s="107">
        <v>105</v>
      </c>
      <c r="F319" s="108">
        <v>110</v>
      </c>
      <c r="G319" s="109" t="s">
        <v>866</v>
      </c>
      <c r="H319" s="110">
        <f t="shared" si="56"/>
        <v>7.1568000000000007E-2</v>
      </c>
      <c r="I319" s="102" t="s">
        <v>867</v>
      </c>
      <c r="J319" s="103" t="s">
        <v>868</v>
      </c>
      <c r="K319" s="61" t="s">
        <v>299</v>
      </c>
      <c r="L319" s="62" t="s">
        <v>300</v>
      </c>
      <c r="M319" s="111" t="s">
        <v>847</v>
      </c>
      <c r="N319" s="64" t="s">
        <v>869</v>
      </c>
    </row>
    <row r="320" spans="1:14" s="3" customFormat="1" ht="144" customHeight="1">
      <c r="A320" s="52" t="s">
        <v>630</v>
      </c>
      <c r="B320" s="112" t="s">
        <v>864</v>
      </c>
      <c r="C320" s="105" t="s">
        <v>865</v>
      </c>
      <c r="D320" s="106">
        <v>1</v>
      </c>
      <c r="E320" s="107">
        <v>105</v>
      </c>
      <c r="F320" s="108">
        <v>110</v>
      </c>
      <c r="G320" s="109" t="s">
        <v>866</v>
      </c>
      <c r="H320" s="110">
        <f t="shared" si="56"/>
        <v>7.1568000000000007E-2</v>
      </c>
      <c r="I320" s="102" t="s">
        <v>867</v>
      </c>
      <c r="J320" s="103" t="s">
        <v>868</v>
      </c>
      <c r="K320" s="61" t="s">
        <v>299</v>
      </c>
      <c r="L320" s="62" t="s">
        <v>300</v>
      </c>
      <c r="M320" s="111" t="s">
        <v>847</v>
      </c>
      <c r="N320" s="64" t="s">
        <v>869</v>
      </c>
    </row>
    <row r="321" spans="1:14" s="3" customFormat="1" ht="144" customHeight="1">
      <c r="A321" s="52" t="s">
        <v>870</v>
      </c>
      <c r="B321" s="113" t="s">
        <v>871</v>
      </c>
      <c r="C321" s="105" t="s">
        <v>872</v>
      </c>
      <c r="D321" s="106">
        <v>1</v>
      </c>
      <c r="E321" s="107">
        <v>240</v>
      </c>
      <c r="F321" s="108">
        <v>250</v>
      </c>
      <c r="G321" s="109" t="s">
        <v>873</v>
      </c>
      <c r="H321" s="110">
        <f t="shared" ref="H321:H323" si="57">0.96*0.33*0.48</f>
        <v>0.152064</v>
      </c>
      <c r="I321" s="114" t="s">
        <v>874</v>
      </c>
      <c r="J321" s="115" t="s">
        <v>875</v>
      </c>
      <c r="K321" s="61" t="s">
        <v>299</v>
      </c>
      <c r="L321" s="62" t="s">
        <v>300</v>
      </c>
      <c r="M321" s="116" t="s">
        <v>876</v>
      </c>
      <c r="N321" s="64" t="s">
        <v>877</v>
      </c>
    </row>
    <row r="322" spans="1:14" s="3" customFormat="1" ht="144" customHeight="1">
      <c r="A322" s="52" t="s">
        <v>870</v>
      </c>
      <c r="B322" s="113" t="s">
        <v>871</v>
      </c>
      <c r="C322" s="105" t="s">
        <v>872</v>
      </c>
      <c r="D322" s="106">
        <v>1</v>
      </c>
      <c r="E322" s="107">
        <v>240</v>
      </c>
      <c r="F322" s="108">
        <v>250</v>
      </c>
      <c r="G322" s="109" t="s">
        <v>873</v>
      </c>
      <c r="H322" s="110">
        <f t="shared" si="57"/>
        <v>0.152064</v>
      </c>
      <c r="I322" s="114" t="s">
        <v>874</v>
      </c>
      <c r="J322" s="115" t="s">
        <v>875</v>
      </c>
      <c r="K322" s="61" t="s">
        <v>299</v>
      </c>
      <c r="L322" s="62" t="s">
        <v>300</v>
      </c>
      <c r="M322" s="116" t="s">
        <v>876</v>
      </c>
      <c r="N322" s="64" t="s">
        <v>877</v>
      </c>
    </row>
    <row r="323" spans="1:14" s="3" customFormat="1" ht="144" customHeight="1">
      <c r="A323" s="52" t="s">
        <v>870</v>
      </c>
      <c r="B323" s="113" t="s">
        <v>878</v>
      </c>
      <c r="C323" s="105" t="s">
        <v>872</v>
      </c>
      <c r="D323" s="106">
        <v>1</v>
      </c>
      <c r="E323" s="107">
        <v>265</v>
      </c>
      <c r="F323" s="108">
        <v>275</v>
      </c>
      <c r="G323" s="109" t="s">
        <v>873</v>
      </c>
      <c r="H323" s="110">
        <f t="shared" si="57"/>
        <v>0.152064</v>
      </c>
      <c r="I323" s="114" t="s">
        <v>874</v>
      </c>
      <c r="J323" s="115" t="s">
        <v>875</v>
      </c>
      <c r="K323" s="61" t="s">
        <v>299</v>
      </c>
      <c r="L323" s="62" t="s">
        <v>300</v>
      </c>
      <c r="M323" s="116" t="s">
        <v>876</v>
      </c>
      <c r="N323" s="64" t="s">
        <v>877</v>
      </c>
    </row>
    <row r="324" spans="1:14" s="3" customFormat="1" ht="149.1" customHeight="1">
      <c r="A324" s="117" t="s">
        <v>870</v>
      </c>
      <c r="B324" s="113" t="s">
        <v>879</v>
      </c>
      <c r="C324" s="105" t="s">
        <v>880</v>
      </c>
      <c r="D324" s="106">
        <v>1</v>
      </c>
      <c r="E324" s="107">
        <v>234</v>
      </c>
      <c r="F324" s="108">
        <v>243</v>
      </c>
      <c r="G324" s="109" t="s">
        <v>881</v>
      </c>
      <c r="H324" s="110">
        <f>0.88*0.35*0.48</f>
        <v>0.14784</v>
      </c>
      <c r="I324" s="114" t="s">
        <v>882</v>
      </c>
      <c r="J324" s="115" t="s">
        <v>883</v>
      </c>
      <c r="K324" s="61" t="s">
        <v>299</v>
      </c>
      <c r="L324" s="62" t="s">
        <v>300</v>
      </c>
      <c r="M324" s="118" t="s">
        <v>884</v>
      </c>
      <c r="N324" s="64"/>
    </row>
    <row r="325" spans="1:14" s="3" customFormat="1" ht="144" customHeight="1">
      <c r="A325" s="117" t="s">
        <v>870</v>
      </c>
      <c r="B325" s="113" t="s">
        <v>879</v>
      </c>
      <c r="C325" s="105" t="s">
        <v>880</v>
      </c>
      <c r="D325" s="106">
        <v>1</v>
      </c>
      <c r="E325" s="107">
        <v>234</v>
      </c>
      <c r="F325" s="108">
        <v>243</v>
      </c>
      <c r="G325" s="109" t="s">
        <v>881</v>
      </c>
      <c r="H325" s="110">
        <f>0.88*0.35*0.48</f>
        <v>0.14784</v>
      </c>
      <c r="I325" s="114" t="s">
        <v>882</v>
      </c>
      <c r="J325" s="115" t="s">
        <v>883</v>
      </c>
      <c r="K325" s="61" t="s">
        <v>299</v>
      </c>
      <c r="L325" s="62" t="s">
        <v>300</v>
      </c>
      <c r="M325" s="118" t="s">
        <v>884</v>
      </c>
      <c r="N325" s="64"/>
    </row>
    <row r="326" spans="1:14" s="3" customFormat="1" ht="144" customHeight="1">
      <c r="A326" s="117" t="s">
        <v>870</v>
      </c>
      <c r="B326" s="113" t="s">
        <v>885</v>
      </c>
      <c r="C326" s="105" t="s">
        <v>880</v>
      </c>
      <c r="D326" s="106">
        <v>1</v>
      </c>
      <c r="E326" s="107">
        <v>249</v>
      </c>
      <c r="F326" s="108">
        <v>258</v>
      </c>
      <c r="G326" s="109" t="s">
        <v>881</v>
      </c>
      <c r="H326" s="110">
        <f>0.88*0.35*0.48</f>
        <v>0.14784</v>
      </c>
      <c r="I326" s="114" t="s">
        <v>882</v>
      </c>
      <c r="J326" s="115" t="s">
        <v>883</v>
      </c>
      <c r="K326" s="61" t="s">
        <v>299</v>
      </c>
      <c r="L326" s="62" t="s">
        <v>300</v>
      </c>
      <c r="M326" s="118" t="s">
        <v>884</v>
      </c>
      <c r="N326" s="64"/>
    </row>
    <row r="327" spans="1:14" s="3" customFormat="1" ht="159" customHeight="1">
      <c r="A327" s="52" t="s">
        <v>870</v>
      </c>
      <c r="B327" s="113" t="s">
        <v>886</v>
      </c>
      <c r="C327" s="105" t="s">
        <v>880</v>
      </c>
      <c r="D327" s="106">
        <v>1</v>
      </c>
      <c r="E327" s="107">
        <v>240</v>
      </c>
      <c r="F327" s="108">
        <v>250</v>
      </c>
      <c r="G327" s="109" t="s">
        <v>887</v>
      </c>
      <c r="H327" s="110">
        <f t="shared" ref="H327:H329" si="58">0.96*0.33*0.48</f>
        <v>0.152064</v>
      </c>
      <c r="I327" s="114" t="s">
        <v>888</v>
      </c>
      <c r="J327" s="115" t="s">
        <v>889</v>
      </c>
      <c r="K327" s="119" t="s">
        <v>299</v>
      </c>
      <c r="L327" s="77" t="s">
        <v>300</v>
      </c>
      <c r="M327" s="118" t="s">
        <v>890</v>
      </c>
      <c r="N327" s="64" t="s">
        <v>891</v>
      </c>
    </row>
    <row r="328" spans="1:14" s="3" customFormat="1" ht="159" customHeight="1">
      <c r="A328" s="52" t="s">
        <v>870</v>
      </c>
      <c r="B328" s="113" t="s">
        <v>886</v>
      </c>
      <c r="C328" s="105" t="s">
        <v>880</v>
      </c>
      <c r="D328" s="106">
        <v>1</v>
      </c>
      <c r="E328" s="107">
        <v>240</v>
      </c>
      <c r="F328" s="108">
        <v>250</v>
      </c>
      <c r="G328" s="109" t="s">
        <v>887</v>
      </c>
      <c r="H328" s="110">
        <f t="shared" si="58"/>
        <v>0.152064</v>
      </c>
      <c r="I328" s="114" t="s">
        <v>888</v>
      </c>
      <c r="J328" s="115" t="s">
        <v>889</v>
      </c>
      <c r="K328" s="119" t="s">
        <v>299</v>
      </c>
      <c r="L328" s="77" t="s">
        <v>300</v>
      </c>
      <c r="M328" s="118" t="s">
        <v>890</v>
      </c>
      <c r="N328" s="64" t="s">
        <v>891</v>
      </c>
    </row>
    <row r="329" spans="1:14" s="3" customFormat="1" ht="159" customHeight="1">
      <c r="A329" s="52" t="s">
        <v>870</v>
      </c>
      <c r="B329" s="113" t="s">
        <v>892</v>
      </c>
      <c r="C329" s="105" t="s">
        <v>880</v>
      </c>
      <c r="D329" s="106">
        <v>1</v>
      </c>
      <c r="E329" s="107">
        <v>255</v>
      </c>
      <c r="F329" s="108">
        <v>265</v>
      </c>
      <c r="G329" s="109" t="s">
        <v>887</v>
      </c>
      <c r="H329" s="110">
        <f t="shared" si="58"/>
        <v>0.152064</v>
      </c>
      <c r="I329" s="114" t="s">
        <v>888</v>
      </c>
      <c r="J329" s="115" t="s">
        <v>889</v>
      </c>
      <c r="K329" s="119" t="s">
        <v>299</v>
      </c>
      <c r="L329" s="77" t="s">
        <v>300</v>
      </c>
      <c r="M329" s="118" t="s">
        <v>890</v>
      </c>
      <c r="N329" s="64" t="s">
        <v>891</v>
      </c>
    </row>
    <row r="330" spans="1:14" s="3" customFormat="1" ht="144" customHeight="1">
      <c r="A330" s="52" t="s">
        <v>806</v>
      </c>
      <c r="B330" s="95" t="s">
        <v>893</v>
      </c>
      <c r="C330" s="105" t="s">
        <v>894</v>
      </c>
      <c r="D330" s="106">
        <v>1</v>
      </c>
      <c r="E330" s="107">
        <v>108</v>
      </c>
      <c r="F330" s="108">
        <v>113</v>
      </c>
      <c r="G330" s="109" t="s">
        <v>895</v>
      </c>
      <c r="H330" s="110">
        <f t="shared" ref="H330:H332" si="59">0.55*0.38*0.38</f>
        <v>7.9420000000000004E-2</v>
      </c>
      <c r="I330" s="102" t="s">
        <v>770</v>
      </c>
      <c r="J330" s="103" t="s">
        <v>896</v>
      </c>
      <c r="K330" s="61" t="s">
        <v>299</v>
      </c>
      <c r="L330" s="62" t="s">
        <v>300</v>
      </c>
      <c r="M330" s="63"/>
      <c r="N330" s="64"/>
    </row>
    <row r="331" spans="1:14" s="3" customFormat="1" ht="159" customHeight="1">
      <c r="A331" s="52" t="s">
        <v>806</v>
      </c>
      <c r="B331" s="95" t="s">
        <v>897</v>
      </c>
      <c r="C331" s="105" t="s">
        <v>894</v>
      </c>
      <c r="D331" s="106">
        <v>1</v>
      </c>
      <c r="E331" s="107">
        <v>120</v>
      </c>
      <c r="F331" s="108">
        <v>125</v>
      </c>
      <c r="G331" s="109" t="s">
        <v>895</v>
      </c>
      <c r="H331" s="110">
        <f t="shared" si="59"/>
        <v>7.9420000000000004E-2</v>
      </c>
      <c r="I331" s="102" t="s">
        <v>770</v>
      </c>
      <c r="J331" s="103" t="s">
        <v>898</v>
      </c>
      <c r="K331" s="61" t="s">
        <v>299</v>
      </c>
      <c r="L331" s="62" t="s">
        <v>300</v>
      </c>
      <c r="M331" s="63"/>
      <c r="N331" s="64"/>
    </row>
    <row r="332" spans="1:14" s="3" customFormat="1" ht="159" customHeight="1">
      <c r="A332" s="52" t="s">
        <v>806</v>
      </c>
      <c r="B332" s="95" t="s">
        <v>899</v>
      </c>
      <c r="C332" s="105" t="s">
        <v>894</v>
      </c>
      <c r="D332" s="106">
        <v>1</v>
      </c>
      <c r="E332" s="107">
        <v>140</v>
      </c>
      <c r="F332" s="108">
        <v>145</v>
      </c>
      <c r="G332" s="109" t="s">
        <v>895</v>
      </c>
      <c r="H332" s="110">
        <f t="shared" si="59"/>
        <v>7.9420000000000004E-2</v>
      </c>
      <c r="I332" s="102" t="s">
        <v>770</v>
      </c>
      <c r="J332" s="103" t="s">
        <v>898</v>
      </c>
      <c r="K332" s="61" t="s">
        <v>299</v>
      </c>
      <c r="L332" s="62" t="s">
        <v>300</v>
      </c>
      <c r="M332" s="63"/>
      <c r="N332" s="64"/>
    </row>
    <row r="333" spans="1:14" s="3" customFormat="1" ht="159" customHeight="1">
      <c r="A333" s="52" t="s">
        <v>900</v>
      </c>
      <c r="B333" s="95" t="s">
        <v>901</v>
      </c>
      <c r="C333" s="105" t="s">
        <v>902</v>
      </c>
      <c r="D333" s="106">
        <v>1</v>
      </c>
      <c r="E333" s="107">
        <v>145</v>
      </c>
      <c r="F333" s="108">
        <v>150</v>
      </c>
      <c r="G333" s="109" t="s">
        <v>903</v>
      </c>
      <c r="H333" s="110">
        <f t="shared" ref="H333:H336" si="60">0.62*0.36*0.42</f>
        <v>9.3743999999999994E-2</v>
      </c>
      <c r="I333" s="102" t="s">
        <v>904</v>
      </c>
      <c r="J333" s="103" t="s">
        <v>905</v>
      </c>
      <c r="K333" s="61" t="s">
        <v>299</v>
      </c>
      <c r="L333" s="62" t="s">
        <v>300</v>
      </c>
      <c r="M333" s="63"/>
      <c r="N333" s="64"/>
    </row>
    <row r="334" spans="1:14" s="3" customFormat="1" ht="159" customHeight="1">
      <c r="A334" s="52" t="s">
        <v>900</v>
      </c>
      <c r="B334" s="95" t="s">
        <v>906</v>
      </c>
      <c r="C334" s="105" t="s">
        <v>902</v>
      </c>
      <c r="D334" s="106">
        <v>1</v>
      </c>
      <c r="E334" s="107">
        <v>180</v>
      </c>
      <c r="F334" s="108">
        <v>185</v>
      </c>
      <c r="G334" s="109" t="s">
        <v>903</v>
      </c>
      <c r="H334" s="110">
        <f t="shared" si="60"/>
        <v>9.3743999999999994E-2</v>
      </c>
      <c r="I334" s="102" t="s">
        <v>904</v>
      </c>
      <c r="J334" s="103" t="s">
        <v>907</v>
      </c>
      <c r="K334" s="61" t="s">
        <v>299</v>
      </c>
      <c r="L334" s="62" t="s">
        <v>300</v>
      </c>
      <c r="M334" s="63"/>
      <c r="N334" s="64"/>
    </row>
    <row r="335" spans="1:14" s="3" customFormat="1" ht="159" customHeight="1">
      <c r="A335" s="52" t="s">
        <v>900</v>
      </c>
      <c r="B335" s="95" t="s">
        <v>908</v>
      </c>
      <c r="C335" s="105" t="s">
        <v>902</v>
      </c>
      <c r="D335" s="106">
        <v>1</v>
      </c>
      <c r="E335" s="107">
        <v>145</v>
      </c>
      <c r="F335" s="108">
        <v>150</v>
      </c>
      <c r="G335" s="109" t="s">
        <v>903</v>
      </c>
      <c r="H335" s="110">
        <f t="shared" si="60"/>
        <v>9.3743999999999994E-2</v>
      </c>
      <c r="I335" s="102" t="s">
        <v>904</v>
      </c>
      <c r="J335" s="103" t="s">
        <v>905</v>
      </c>
      <c r="K335" s="61" t="s">
        <v>299</v>
      </c>
      <c r="L335" s="62" t="s">
        <v>300</v>
      </c>
      <c r="M335" s="63"/>
      <c r="N335" s="64"/>
    </row>
    <row r="336" spans="1:14" s="3" customFormat="1" ht="159" customHeight="1">
      <c r="A336" s="52" t="s">
        <v>900</v>
      </c>
      <c r="B336" s="95" t="s">
        <v>908</v>
      </c>
      <c r="C336" s="105" t="s">
        <v>902</v>
      </c>
      <c r="D336" s="106">
        <v>1</v>
      </c>
      <c r="E336" s="107">
        <v>145</v>
      </c>
      <c r="F336" s="108">
        <v>150</v>
      </c>
      <c r="G336" s="109" t="s">
        <v>903</v>
      </c>
      <c r="H336" s="110">
        <f t="shared" si="60"/>
        <v>9.3743999999999994E-2</v>
      </c>
      <c r="I336" s="102" t="s">
        <v>904</v>
      </c>
      <c r="J336" s="103" t="s">
        <v>905</v>
      </c>
      <c r="K336" s="61" t="s">
        <v>299</v>
      </c>
      <c r="L336" s="62" t="s">
        <v>300</v>
      </c>
      <c r="M336" s="63"/>
      <c r="N336" s="64"/>
    </row>
    <row r="337" spans="1:14" s="3" customFormat="1" ht="159" customHeight="1">
      <c r="A337" s="52" t="s">
        <v>909</v>
      </c>
      <c r="B337" s="95" t="s">
        <v>910</v>
      </c>
      <c r="C337" s="105" t="s">
        <v>911</v>
      </c>
      <c r="D337" s="106">
        <v>1</v>
      </c>
      <c r="E337" s="107">
        <v>150</v>
      </c>
      <c r="F337" s="108">
        <v>158</v>
      </c>
      <c r="G337" s="109" t="s">
        <v>912</v>
      </c>
      <c r="H337" s="110">
        <f t="shared" ref="H337:H339" si="61">0.76*0.39*0.395</f>
        <v>0.117078</v>
      </c>
      <c r="I337" s="102" t="s">
        <v>913</v>
      </c>
      <c r="J337" s="103" t="s">
        <v>914</v>
      </c>
      <c r="K337" s="61" t="s">
        <v>299</v>
      </c>
      <c r="L337" s="62" t="s">
        <v>300</v>
      </c>
      <c r="M337" s="63"/>
      <c r="N337" s="64"/>
    </row>
    <row r="338" spans="1:14" s="3" customFormat="1" ht="159" customHeight="1">
      <c r="A338" s="52" t="s">
        <v>909</v>
      </c>
      <c r="B338" s="95" t="s">
        <v>915</v>
      </c>
      <c r="C338" s="105" t="s">
        <v>911</v>
      </c>
      <c r="D338" s="106">
        <v>1</v>
      </c>
      <c r="E338" s="107">
        <v>175</v>
      </c>
      <c r="F338" s="108">
        <v>180</v>
      </c>
      <c r="G338" s="109" t="s">
        <v>912</v>
      </c>
      <c r="H338" s="110">
        <f t="shared" si="61"/>
        <v>0.117078</v>
      </c>
      <c r="I338" s="102" t="s">
        <v>913</v>
      </c>
      <c r="J338" s="103" t="s">
        <v>916</v>
      </c>
      <c r="K338" s="61" t="s">
        <v>299</v>
      </c>
      <c r="L338" s="62" t="s">
        <v>300</v>
      </c>
      <c r="M338" s="63"/>
      <c r="N338" s="64"/>
    </row>
    <row r="339" spans="1:14" s="3" customFormat="1" ht="159" customHeight="1">
      <c r="A339" s="52" t="s">
        <v>909</v>
      </c>
      <c r="B339" s="95" t="s">
        <v>917</v>
      </c>
      <c r="C339" s="105" t="s">
        <v>911</v>
      </c>
      <c r="D339" s="106">
        <v>1</v>
      </c>
      <c r="E339" s="107">
        <v>200</v>
      </c>
      <c r="F339" s="108">
        <v>208</v>
      </c>
      <c r="G339" s="109" t="s">
        <v>912</v>
      </c>
      <c r="H339" s="110">
        <f t="shared" si="61"/>
        <v>0.117078</v>
      </c>
      <c r="I339" s="102" t="s">
        <v>913</v>
      </c>
      <c r="J339" s="103" t="s">
        <v>916</v>
      </c>
      <c r="K339" s="61" t="s">
        <v>299</v>
      </c>
      <c r="L339" s="62" t="s">
        <v>300</v>
      </c>
      <c r="M339" s="63"/>
      <c r="N339" s="64"/>
    </row>
    <row r="340" spans="1:14" s="3" customFormat="1" ht="159" customHeight="1">
      <c r="A340" s="52" t="s">
        <v>383</v>
      </c>
      <c r="B340" s="95" t="s">
        <v>918</v>
      </c>
      <c r="C340" s="105" t="s">
        <v>919</v>
      </c>
      <c r="D340" s="106">
        <v>1</v>
      </c>
      <c r="E340" s="107">
        <v>170</v>
      </c>
      <c r="F340" s="108">
        <v>176</v>
      </c>
      <c r="G340" s="109" t="s">
        <v>920</v>
      </c>
      <c r="H340" s="110">
        <f t="shared" ref="H340:H343" si="62">0.76*0.3*0.52</f>
        <v>0.11856</v>
      </c>
      <c r="I340" s="102" t="s">
        <v>921</v>
      </c>
      <c r="J340" s="103" t="s">
        <v>922</v>
      </c>
      <c r="K340" s="61" t="s">
        <v>299</v>
      </c>
      <c r="L340" s="62" t="s">
        <v>300</v>
      </c>
      <c r="M340" s="63"/>
      <c r="N340" s="64"/>
    </row>
    <row r="341" spans="1:14" s="3" customFormat="1" ht="159" customHeight="1">
      <c r="A341" s="52" t="s">
        <v>383</v>
      </c>
      <c r="B341" s="95" t="s">
        <v>918</v>
      </c>
      <c r="C341" s="105" t="s">
        <v>919</v>
      </c>
      <c r="D341" s="106">
        <v>1</v>
      </c>
      <c r="E341" s="107">
        <v>170</v>
      </c>
      <c r="F341" s="108">
        <v>176</v>
      </c>
      <c r="G341" s="109" t="s">
        <v>920</v>
      </c>
      <c r="H341" s="110">
        <f t="shared" si="62"/>
        <v>0.11856</v>
      </c>
      <c r="I341" s="102" t="s">
        <v>921</v>
      </c>
      <c r="J341" s="103" t="s">
        <v>922</v>
      </c>
      <c r="K341" s="61" t="s">
        <v>299</v>
      </c>
      <c r="L341" s="62" t="s">
        <v>300</v>
      </c>
      <c r="M341" s="63"/>
      <c r="N341" s="64"/>
    </row>
    <row r="342" spans="1:14" s="3" customFormat="1" ht="159" customHeight="1">
      <c r="A342" s="52" t="s">
        <v>383</v>
      </c>
      <c r="B342" s="95" t="s">
        <v>918</v>
      </c>
      <c r="C342" s="105" t="s">
        <v>919</v>
      </c>
      <c r="D342" s="106">
        <v>1</v>
      </c>
      <c r="E342" s="107">
        <v>170</v>
      </c>
      <c r="F342" s="108">
        <v>176</v>
      </c>
      <c r="G342" s="109" t="s">
        <v>920</v>
      </c>
      <c r="H342" s="110">
        <f t="shared" si="62"/>
        <v>0.11856</v>
      </c>
      <c r="I342" s="102" t="s">
        <v>921</v>
      </c>
      <c r="J342" s="103" t="s">
        <v>922</v>
      </c>
      <c r="K342" s="61" t="s">
        <v>299</v>
      </c>
      <c r="L342" s="62" t="s">
        <v>300</v>
      </c>
      <c r="M342" s="63"/>
      <c r="N342" s="64"/>
    </row>
    <row r="343" spans="1:14" s="3" customFormat="1" ht="159" customHeight="1">
      <c r="A343" s="52" t="s">
        <v>383</v>
      </c>
      <c r="B343" s="95" t="s">
        <v>918</v>
      </c>
      <c r="C343" s="105" t="s">
        <v>919</v>
      </c>
      <c r="D343" s="106">
        <v>1</v>
      </c>
      <c r="E343" s="107">
        <v>170</v>
      </c>
      <c r="F343" s="108">
        <v>176</v>
      </c>
      <c r="G343" s="109" t="s">
        <v>920</v>
      </c>
      <c r="H343" s="110">
        <f t="shared" si="62"/>
        <v>0.11856</v>
      </c>
      <c r="I343" s="102" t="s">
        <v>921</v>
      </c>
      <c r="J343" s="103" t="s">
        <v>922</v>
      </c>
      <c r="K343" s="61" t="s">
        <v>299</v>
      </c>
      <c r="L343" s="62" t="s">
        <v>300</v>
      </c>
      <c r="M343" s="63"/>
      <c r="N343" s="64"/>
    </row>
    <row r="344" spans="1:14" s="3" customFormat="1" ht="159" customHeight="1">
      <c r="A344" s="52" t="s">
        <v>923</v>
      </c>
      <c r="B344" s="95" t="s">
        <v>924</v>
      </c>
      <c r="C344" s="105" t="s">
        <v>925</v>
      </c>
      <c r="D344" s="106">
        <v>1</v>
      </c>
      <c r="E344" s="107">
        <v>99</v>
      </c>
      <c r="F344" s="108">
        <v>104</v>
      </c>
      <c r="G344" s="109" t="s">
        <v>324</v>
      </c>
      <c r="H344" s="110">
        <f>0.55*0.36*0.36</f>
        <v>7.1279999999999996E-2</v>
      </c>
      <c r="I344" s="102" t="s">
        <v>926</v>
      </c>
      <c r="J344" s="103" t="s">
        <v>927</v>
      </c>
      <c r="K344" s="61" t="s">
        <v>299</v>
      </c>
      <c r="L344" s="62" t="s">
        <v>300</v>
      </c>
      <c r="M344" s="63"/>
      <c r="N344" s="64"/>
    </row>
    <row r="345" spans="1:14" s="3" customFormat="1" ht="159" customHeight="1">
      <c r="A345" s="52" t="s">
        <v>923</v>
      </c>
      <c r="B345" s="95" t="s">
        <v>924</v>
      </c>
      <c r="C345" s="105" t="s">
        <v>925</v>
      </c>
      <c r="D345" s="106">
        <v>1</v>
      </c>
      <c r="E345" s="107">
        <v>99</v>
      </c>
      <c r="F345" s="108">
        <v>104</v>
      </c>
      <c r="G345" s="109" t="s">
        <v>324</v>
      </c>
      <c r="H345" s="110">
        <f>0.55*0.36*0.36</f>
        <v>7.1279999999999996E-2</v>
      </c>
      <c r="I345" s="102" t="s">
        <v>926</v>
      </c>
      <c r="J345" s="103" t="s">
        <v>927</v>
      </c>
      <c r="K345" s="61" t="s">
        <v>299</v>
      </c>
      <c r="L345" s="62" t="s">
        <v>300</v>
      </c>
      <c r="M345" s="63"/>
      <c r="N345" s="64"/>
    </row>
    <row r="346" spans="1:14" s="3" customFormat="1" ht="159" customHeight="1">
      <c r="A346" s="52" t="s">
        <v>923</v>
      </c>
      <c r="B346" s="95" t="s">
        <v>924</v>
      </c>
      <c r="C346" s="105" t="s">
        <v>925</v>
      </c>
      <c r="D346" s="106">
        <v>1</v>
      </c>
      <c r="E346" s="107">
        <v>99</v>
      </c>
      <c r="F346" s="108">
        <v>104</v>
      </c>
      <c r="G346" s="109" t="s">
        <v>324</v>
      </c>
      <c r="H346" s="110">
        <f>0.55*0.36*0.36</f>
        <v>7.1279999999999996E-2</v>
      </c>
      <c r="I346" s="102" t="s">
        <v>926</v>
      </c>
      <c r="J346" s="103" t="s">
        <v>927</v>
      </c>
      <c r="K346" s="61" t="s">
        <v>299</v>
      </c>
      <c r="L346" s="62" t="s">
        <v>300</v>
      </c>
      <c r="M346" s="63"/>
      <c r="N346" s="64"/>
    </row>
    <row r="347" spans="1:14" s="3" customFormat="1" ht="159" customHeight="1">
      <c r="A347" s="52" t="s">
        <v>923</v>
      </c>
      <c r="B347" s="95" t="s">
        <v>924</v>
      </c>
      <c r="C347" s="105" t="s">
        <v>925</v>
      </c>
      <c r="D347" s="106">
        <v>1</v>
      </c>
      <c r="E347" s="107">
        <v>99</v>
      </c>
      <c r="F347" s="108">
        <v>104</v>
      </c>
      <c r="G347" s="109" t="s">
        <v>324</v>
      </c>
      <c r="H347" s="110">
        <f>0.55*0.36*0.36</f>
        <v>7.1279999999999996E-2</v>
      </c>
      <c r="I347" s="102" t="s">
        <v>926</v>
      </c>
      <c r="J347" s="103" t="s">
        <v>927</v>
      </c>
      <c r="K347" s="61" t="s">
        <v>299</v>
      </c>
      <c r="L347" s="62" t="s">
        <v>300</v>
      </c>
      <c r="M347" s="63"/>
      <c r="N347" s="64"/>
    </row>
    <row r="348" spans="1:14" s="3" customFormat="1" ht="159" customHeight="1">
      <c r="A348" s="52" t="s">
        <v>928</v>
      </c>
      <c r="B348" s="95" t="s">
        <v>929</v>
      </c>
      <c r="C348" s="105" t="s">
        <v>930</v>
      </c>
      <c r="D348" s="106">
        <v>1</v>
      </c>
      <c r="E348" s="107">
        <v>122</v>
      </c>
      <c r="F348" s="108">
        <v>130</v>
      </c>
      <c r="G348" s="109" t="s">
        <v>931</v>
      </c>
      <c r="H348" s="110">
        <f t="shared" ref="H348:H351" si="63">0.76*0.36*0.42</f>
        <v>0.114912</v>
      </c>
      <c r="I348" s="102" t="s">
        <v>932</v>
      </c>
      <c r="J348" s="103" t="s">
        <v>933</v>
      </c>
      <c r="K348" s="61" t="s">
        <v>299</v>
      </c>
      <c r="L348" s="62" t="s">
        <v>300</v>
      </c>
      <c r="M348" s="63"/>
      <c r="N348" s="64"/>
    </row>
    <row r="349" spans="1:14" s="3" customFormat="1" ht="159" customHeight="1">
      <c r="A349" s="52" t="s">
        <v>928</v>
      </c>
      <c r="B349" s="95" t="s">
        <v>934</v>
      </c>
      <c r="C349" s="105" t="s">
        <v>930</v>
      </c>
      <c r="D349" s="106">
        <v>1</v>
      </c>
      <c r="E349" s="107">
        <v>138</v>
      </c>
      <c r="F349" s="108">
        <v>146</v>
      </c>
      <c r="G349" s="109" t="s">
        <v>931</v>
      </c>
      <c r="H349" s="110">
        <f t="shared" si="63"/>
        <v>0.114912</v>
      </c>
      <c r="I349" s="102" t="s">
        <v>932</v>
      </c>
      <c r="J349" s="103" t="s">
        <v>935</v>
      </c>
      <c r="K349" s="61" t="s">
        <v>299</v>
      </c>
      <c r="L349" s="62" t="s">
        <v>300</v>
      </c>
      <c r="M349" s="63"/>
      <c r="N349" s="64"/>
    </row>
    <row r="350" spans="1:14" s="3" customFormat="1" ht="159" customHeight="1">
      <c r="A350" s="52" t="s">
        <v>928</v>
      </c>
      <c r="B350" s="95" t="s">
        <v>936</v>
      </c>
      <c r="C350" s="105" t="s">
        <v>930</v>
      </c>
      <c r="D350" s="106">
        <v>1</v>
      </c>
      <c r="E350" s="107">
        <v>145</v>
      </c>
      <c r="F350" s="108">
        <v>153</v>
      </c>
      <c r="G350" s="109" t="s">
        <v>931</v>
      </c>
      <c r="H350" s="110">
        <f t="shared" si="63"/>
        <v>0.114912</v>
      </c>
      <c r="I350" s="102" t="s">
        <v>932</v>
      </c>
      <c r="J350" s="103" t="s">
        <v>937</v>
      </c>
      <c r="K350" s="61" t="s">
        <v>299</v>
      </c>
      <c r="L350" s="62" t="s">
        <v>300</v>
      </c>
      <c r="M350" s="63"/>
      <c r="N350" s="64"/>
    </row>
    <row r="351" spans="1:14" s="3" customFormat="1" ht="159" customHeight="1">
      <c r="A351" s="52" t="s">
        <v>928</v>
      </c>
      <c r="B351" s="95" t="s">
        <v>938</v>
      </c>
      <c r="C351" s="105" t="s">
        <v>930</v>
      </c>
      <c r="D351" s="106">
        <v>1</v>
      </c>
      <c r="E351" s="107">
        <v>163</v>
      </c>
      <c r="F351" s="108">
        <v>171</v>
      </c>
      <c r="G351" s="109" t="s">
        <v>931</v>
      </c>
      <c r="H351" s="110">
        <f t="shared" si="63"/>
        <v>0.114912</v>
      </c>
      <c r="I351" s="102" t="s">
        <v>932</v>
      </c>
      <c r="J351" s="103" t="s">
        <v>935</v>
      </c>
      <c r="K351" s="61" t="s">
        <v>299</v>
      </c>
      <c r="L351" s="62" t="s">
        <v>300</v>
      </c>
      <c r="M351" s="63"/>
      <c r="N351" s="64"/>
    </row>
    <row r="352" spans="1:14" s="3" customFormat="1" ht="159" customHeight="1">
      <c r="A352" s="21" t="s">
        <v>321</v>
      </c>
      <c r="B352" s="113" t="s">
        <v>939</v>
      </c>
      <c r="C352" s="105" t="s">
        <v>940</v>
      </c>
      <c r="D352" s="106">
        <v>1</v>
      </c>
      <c r="E352" s="107">
        <v>80</v>
      </c>
      <c r="F352" s="108">
        <v>85</v>
      </c>
      <c r="G352" s="109" t="s">
        <v>324</v>
      </c>
      <c r="H352" s="110">
        <f>0.56*0.31*0.35</f>
        <v>6.0760000000000002E-2</v>
      </c>
      <c r="I352" s="102" t="s">
        <v>621</v>
      </c>
      <c r="J352" s="103" t="s">
        <v>941</v>
      </c>
      <c r="K352" s="61" t="s">
        <v>299</v>
      </c>
      <c r="L352" s="62" t="s">
        <v>300</v>
      </c>
      <c r="M352" s="63"/>
      <c r="N352" s="64"/>
    </row>
    <row r="353" spans="1:14" s="3" customFormat="1" ht="159" customHeight="1">
      <c r="A353" s="21" t="s">
        <v>321</v>
      </c>
      <c r="B353" s="113" t="s">
        <v>939</v>
      </c>
      <c r="C353" s="105" t="s">
        <v>940</v>
      </c>
      <c r="D353" s="106">
        <v>1</v>
      </c>
      <c r="E353" s="107">
        <v>80</v>
      </c>
      <c r="F353" s="108">
        <v>85</v>
      </c>
      <c r="G353" s="109" t="s">
        <v>324</v>
      </c>
      <c r="H353" s="110">
        <f>0.56*0.31*0.35</f>
        <v>6.0760000000000002E-2</v>
      </c>
      <c r="I353" s="102" t="s">
        <v>621</v>
      </c>
      <c r="J353" s="103" t="s">
        <v>941</v>
      </c>
      <c r="K353" s="61" t="s">
        <v>299</v>
      </c>
      <c r="L353" s="62" t="s">
        <v>300</v>
      </c>
      <c r="M353" s="63"/>
      <c r="N353" s="64"/>
    </row>
    <row r="354" spans="1:14" s="3" customFormat="1" ht="159" customHeight="1">
      <c r="A354" s="21" t="s">
        <v>321</v>
      </c>
      <c r="B354" s="113" t="s">
        <v>939</v>
      </c>
      <c r="C354" s="105" t="s">
        <v>940</v>
      </c>
      <c r="D354" s="106">
        <v>1</v>
      </c>
      <c r="E354" s="107">
        <v>80</v>
      </c>
      <c r="F354" s="108">
        <v>85</v>
      </c>
      <c r="G354" s="109" t="s">
        <v>324</v>
      </c>
      <c r="H354" s="110">
        <f>0.56*0.31*0.35</f>
        <v>6.0760000000000002E-2</v>
      </c>
      <c r="I354" s="102" t="s">
        <v>621</v>
      </c>
      <c r="J354" s="103" t="s">
        <v>941</v>
      </c>
      <c r="K354" s="61" t="s">
        <v>299</v>
      </c>
      <c r="L354" s="62" t="s">
        <v>300</v>
      </c>
      <c r="M354" s="63"/>
      <c r="N354" s="64"/>
    </row>
    <row r="355" spans="1:14" s="3" customFormat="1" ht="159" customHeight="1">
      <c r="A355" s="21" t="s">
        <v>321</v>
      </c>
      <c r="B355" s="113" t="s">
        <v>939</v>
      </c>
      <c r="C355" s="105" t="s">
        <v>940</v>
      </c>
      <c r="D355" s="106">
        <v>1</v>
      </c>
      <c r="E355" s="107">
        <v>80</v>
      </c>
      <c r="F355" s="108">
        <v>85</v>
      </c>
      <c r="G355" s="109" t="s">
        <v>324</v>
      </c>
      <c r="H355" s="110">
        <f>0.56*0.31*0.35</f>
        <v>6.0760000000000002E-2</v>
      </c>
      <c r="I355" s="102" t="s">
        <v>621</v>
      </c>
      <c r="J355" s="103" t="s">
        <v>941</v>
      </c>
      <c r="K355" s="61" t="s">
        <v>299</v>
      </c>
      <c r="L355" s="62" t="s">
        <v>300</v>
      </c>
      <c r="M355" s="63"/>
      <c r="N355" s="64"/>
    </row>
    <row r="356" spans="1:14" s="3" customFormat="1" ht="159" customHeight="1">
      <c r="A356" s="52" t="s">
        <v>942</v>
      </c>
      <c r="B356" s="95" t="s">
        <v>943</v>
      </c>
      <c r="C356" s="105" t="s">
        <v>944</v>
      </c>
      <c r="D356" s="106">
        <v>1</v>
      </c>
      <c r="E356" s="107">
        <v>108</v>
      </c>
      <c r="F356" s="108">
        <v>113</v>
      </c>
      <c r="G356" s="109" t="s">
        <v>529</v>
      </c>
      <c r="H356" s="110">
        <f t="shared" ref="H356:H360" si="64">0.62*0.34*0.36</f>
        <v>7.5887999999999997E-2</v>
      </c>
      <c r="I356" s="102" t="s">
        <v>945</v>
      </c>
      <c r="J356" s="103" t="s">
        <v>946</v>
      </c>
      <c r="K356" s="61" t="s">
        <v>299</v>
      </c>
      <c r="L356" s="62" t="s">
        <v>300</v>
      </c>
      <c r="M356" s="63"/>
      <c r="N356" s="64"/>
    </row>
    <row r="357" spans="1:14" s="3" customFormat="1" ht="159" customHeight="1">
      <c r="A357" s="52" t="s">
        <v>942</v>
      </c>
      <c r="B357" s="95" t="s">
        <v>943</v>
      </c>
      <c r="C357" s="105" t="s">
        <v>944</v>
      </c>
      <c r="D357" s="106">
        <v>1</v>
      </c>
      <c r="E357" s="107">
        <v>108</v>
      </c>
      <c r="F357" s="108">
        <v>113</v>
      </c>
      <c r="G357" s="109" t="s">
        <v>529</v>
      </c>
      <c r="H357" s="110">
        <f t="shared" si="64"/>
        <v>7.5887999999999997E-2</v>
      </c>
      <c r="I357" s="102" t="s">
        <v>945</v>
      </c>
      <c r="J357" s="103" t="s">
        <v>946</v>
      </c>
      <c r="K357" s="61" t="s">
        <v>299</v>
      </c>
      <c r="L357" s="62" t="s">
        <v>300</v>
      </c>
      <c r="M357" s="63"/>
      <c r="N357" s="64"/>
    </row>
    <row r="358" spans="1:14" s="3" customFormat="1" ht="159" customHeight="1">
      <c r="A358" s="52" t="s">
        <v>942</v>
      </c>
      <c r="B358" s="95" t="s">
        <v>943</v>
      </c>
      <c r="C358" s="105" t="s">
        <v>944</v>
      </c>
      <c r="D358" s="106">
        <v>1</v>
      </c>
      <c r="E358" s="107">
        <v>108</v>
      </c>
      <c r="F358" s="108">
        <v>113</v>
      </c>
      <c r="G358" s="109" t="s">
        <v>529</v>
      </c>
      <c r="H358" s="110">
        <f t="shared" si="64"/>
        <v>7.5887999999999997E-2</v>
      </c>
      <c r="I358" s="102" t="s">
        <v>945</v>
      </c>
      <c r="J358" s="103" t="s">
        <v>946</v>
      </c>
      <c r="K358" s="61" t="s">
        <v>299</v>
      </c>
      <c r="L358" s="62" t="s">
        <v>300</v>
      </c>
      <c r="M358" s="63"/>
      <c r="N358" s="64"/>
    </row>
    <row r="359" spans="1:14" s="3" customFormat="1" ht="159" customHeight="1">
      <c r="A359" s="52" t="s">
        <v>942</v>
      </c>
      <c r="B359" s="95" t="s">
        <v>947</v>
      </c>
      <c r="C359" s="105" t="s">
        <v>944</v>
      </c>
      <c r="D359" s="106">
        <v>1</v>
      </c>
      <c r="E359" s="107">
        <v>130</v>
      </c>
      <c r="F359" s="108">
        <v>135</v>
      </c>
      <c r="G359" s="109" t="s">
        <v>529</v>
      </c>
      <c r="H359" s="110">
        <f t="shared" si="64"/>
        <v>7.5887999999999997E-2</v>
      </c>
      <c r="I359" s="102" t="s">
        <v>945</v>
      </c>
      <c r="J359" s="103" t="s">
        <v>948</v>
      </c>
      <c r="K359" s="61" t="s">
        <v>299</v>
      </c>
      <c r="L359" s="62" t="s">
        <v>300</v>
      </c>
      <c r="M359" s="63"/>
      <c r="N359" s="64"/>
    </row>
    <row r="360" spans="1:14" s="3" customFormat="1" ht="159" customHeight="1">
      <c r="A360" s="52" t="s">
        <v>942</v>
      </c>
      <c r="B360" s="95" t="s">
        <v>947</v>
      </c>
      <c r="C360" s="105" t="s">
        <v>944</v>
      </c>
      <c r="D360" s="106">
        <v>1</v>
      </c>
      <c r="E360" s="107">
        <v>130</v>
      </c>
      <c r="F360" s="108">
        <v>135</v>
      </c>
      <c r="G360" s="109" t="s">
        <v>529</v>
      </c>
      <c r="H360" s="110">
        <f t="shared" si="64"/>
        <v>7.5887999999999997E-2</v>
      </c>
      <c r="I360" s="102" t="s">
        <v>945</v>
      </c>
      <c r="J360" s="103" t="s">
        <v>948</v>
      </c>
      <c r="K360" s="61" t="s">
        <v>299</v>
      </c>
      <c r="L360" s="62" t="s">
        <v>300</v>
      </c>
      <c r="M360" s="63"/>
      <c r="N360" s="64"/>
    </row>
    <row r="361" spans="1:14" s="3" customFormat="1" ht="159" customHeight="1">
      <c r="A361" s="52" t="s">
        <v>949</v>
      </c>
      <c r="B361" s="95" t="s">
        <v>950</v>
      </c>
      <c r="C361" s="105" t="s">
        <v>951</v>
      </c>
      <c r="D361" s="106">
        <v>1</v>
      </c>
      <c r="E361" s="107">
        <v>138</v>
      </c>
      <c r="F361" s="108">
        <v>143</v>
      </c>
      <c r="G361" s="109" t="s">
        <v>952</v>
      </c>
      <c r="H361" s="110">
        <f t="shared" ref="H361:H363" si="65">0.76*0.245*0.39</f>
        <v>7.2618000000000002E-2</v>
      </c>
      <c r="I361" s="102" t="s">
        <v>953</v>
      </c>
      <c r="J361" s="103" t="s">
        <v>954</v>
      </c>
      <c r="K361" s="61" t="s">
        <v>299</v>
      </c>
      <c r="L361" s="62" t="s">
        <v>300</v>
      </c>
      <c r="M361" s="120" t="s">
        <v>955</v>
      </c>
      <c r="N361" s="64"/>
    </row>
    <row r="362" spans="1:14" s="3" customFormat="1" ht="159" customHeight="1">
      <c r="A362" s="52" t="s">
        <v>949</v>
      </c>
      <c r="B362" s="95" t="s">
        <v>950</v>
      </c>
      <c r="C362" s="105" t="s">
        <v>951</v>
      </c>
      <c r="D362" s="106">
        <v>1</v>
      </c>
      <c r="E362" s="107">
        <v>138</v>
      </c>
      <c r="F362" s="108">
        <v>143</v>
      </c>
      <c r="G362" s="109" t="s">
        <v>952</v>
      </c>
      <c r="H362" s="110">
        <f t="shared" si="65"/>
        <v>7.2618000000000002E-2</v>
      </c>
      <c r="I362" s="102" t="s">
        <v>953</v>
      </c>
      <c r="J362" s="103" t="s">
        <v>954</v>
      </c>
      <c r="K362" s="61" t="s">
        <v>299</v>
      </c>
      <c r="L362" s="62" t="s">
        <v>300</v>
      </c>
      <c r="M362" s="120" t="s">
        <v>955</v>
      </c>
      <c r="N362" s="64"/>
    </row>
    <row r="363" spans="1:14" s="3" customFormat="1" ht="159" customHeight="1">
      <c r="A363" s="52" t="s">
        <v>949</v>
      </c>
      <c r="B363" s="95" t="s">
        <v>950</v>
      </c>
      <c r="C363" s="105" t="s">
        <v>951</v>
      </c>
      <c r="D363" s="106">
        <v>1</v>
      </c>
      <c r="E363" s="107">
        <v>138</v>
      </c>
      <c r="F363" s="108">
        <v>143</v>
      </c>
      <c r="G363" s="109" t="s">
        <v>952</v>
      </c>
      <c r="H363" s="110">
        <f t="shared" si="65"/>
        <v>7.2618000000000002E-2</v>
      </c>
      <c r="I363" s="102" t="s">
        <v>953</v>
      </c>
      <c r="J363" s="103" t="s">
        <v>954</v>
      </c>
      <c r="K363" s="61" t="s">
        <v>299</v>
      </c>
      <c r="L363" s="62" t="s">
        <v>300</v>
      </c>
      <c r="M363" s="120" t="s">
        <v>955</v>
      </c>
      <c r="N363" s="64"/>
    </row>
    <row r="364" spans="1:14" s="3" customFormat="1" ht="159" customHeight="1">
      <c r="A364" s="52" t="s">
        <v>679</v>
      </c>
      <c r="B364" s="95" t="s">
        <v>956</v>
      </c>
      <c r="C364" s="105" t="s">
        <v>957</v>
      </c>
      <c r="D364" s="106">
        <v>1</v>
      </c>
      <c r="E364" s="107">
        <v>138</v>
      </c>
      <c r="F364" s="108">
        <v>144</v>
      </c>
      <c r="G364" s="109" t="s">
        <v>958</v>
      </c>
      <c r="H364" s="110">
        <f t="shared" ref="H364:H366" si="66">0.78*0.26*0.46</f>
        <v>9.3287999999999996E-2</v>
      </c>
      <c r="I364" s="102" t="s">
        <v>959</v>
      </c>
      <c r="J364" s="103" t="s">
        <v>960</v>
      </c>
      <c r="K364" s="61" t="s">
        <v>299</v>
      </c>
      <c r="L364" s="62" t="s">
        <v>300</v>
      </c>
      <c r="M364" s="120" t="s">
        <v>961</v>
      </c>
      <c r="N364" s="64"/>
    </row>
    <row r="365" spans="1:14" s="3" customFormat="1" ht="159" customHeight="1">
      <c r="A365" s="52" t="s">
        <v>679</v>
      </c>
      <c r="B365" s="95" t="s">
        <v>956</v>
      </c>
      <c r="C365" s="105" t="s">
        <v>957</v>
      </c>
      <c r="D365" s="106">
        <v>1</v>
      </c>
      <c r="E365" s="107">
        <v>138</v>
      </c>
      <c r="F365" s="108">
        <v>144</v>
      </c>
      <c r="G365" s="109" t="s">
        <v>958</v>
      </c>
      <c r="H365" s="110">
        <f t="shared" si="66"/>
        <v>9.3287999999999996E-2</v>
      </c>
      <c r="I365" s="102" t="s">
        <v>959</v>
      </c>
      <c r="J365" s="103" t="s">
        <v>960</v>
      </c>
      <c r="K365" s="61" t="s">
        <v>299</v>
      </c>
      <c r="L365" s="62" t="s">
        <v>300</v>
      </c>
      <c r="M365" s="120" t="s">
        <v>961</v>
      </c>
      <c r="N365" s="64"/>
    </row>
    <row r="366" spans="1:14" s="3" customFormat="1" ht="159" customHeight="1">
      <c r="A366" s="52" t="s">
        <v>679</v>
      </c>
      <c r="B366" s="95" t="s">
        <v>956</v>
      </c>
      <c r="C366" s="105" t="s">
        <v>957</v>
      </c>
      <c r="D366" s="106">
        <v>1</v>
      </c>
      <c r="E366" s="107">
        <v>138</v>
      </c>
      <c r="F366" s="108">
        <v>144</v>
      </c>
      <c r="G366" s="109" t="s">
        <v>958</v>
      </c>
      <c r="H366" s="110">
        <f t="shared" si="66"/>
        <v>9.3287999999999996E-2</v>
      </c>
      <c r="I366" s="102" t="s">
        <v>959</v>
      </c>
      <c r="J366" s="103" t="s">
        <v>960</v>
      </c>
      <c r="K366" s="61" t="s">
        <v>299</v>
      </c>
      <c r="L366" s="62" t="s">
        <v>300</v>
      </c>
      <c r="M366" s="120" t="s">
        <v>961</v>
      </c>
      <c r="N366" s="64"/>
    </row>
    <row r="367" spans="1:14" s="3" customFormat="1" ht="159" customHeight="1">
      <c r="A367" s="52" t="s">
        <v>679</v>
      </c>
      <c r="B367" s="95" t="s">
        <v>962</v>
      </c>
      <c r="C367" s="105" t="s">
        <v>957</v>
      </c>
      <c r="D367" s="106">
        <v>1</v>
      </c>
      <c r="E367" s="107">
        <v>163</v>
      </c>
      <c r="F367" s="108">
        <v>169</v>
      </c>
      <c r="G367" s="109" t="s">
        <v>963</v>
      </c>
      <c r="H367" s="110">
        <f t="shared" ref="H367:H369" si="67">0.77*0.26*0.48</f>
        <v>9.6096000000000001E-2</v>
      </c>
      <c r="I367" s="102" t="s">
        <v>964</v>
      </c>
      <c r="J367" s="103" t="s">
        <v>965</v>
      </c>
      <c r="K367" s="61" t="s">
        <v>299</v>
      </c>
      <c r="L367" s="62" t="s">
        <v>300</v>
      </c>
      <c r="M367" s="120" t="s">
        <v>961</v>
      </c>
      <c r="N367" s="64"/>
    </row>
    <row r="368" spans="1:14" s="3" customFormat="1" ht="159" customHeight="1">
      <c r="A368" s="52" t="s">
        <v>679</v>
      </c>
      <c r="B368" s="95" t="s">
        <v>962</v>
      </c>
      <c r="C368" s="105" t="s">
        <v>957</v>
      </c>
      <c r="D368" s="106">
        <v>1</v>
      </c>
      <c r="E368" s="107">
        <v>163</v>
      </c>
      <c r="F368" s="108">
        <v>169</v>
      </c>
      <c r="G368" s="109" t="s">
        <v>963</v>
      </c>
      <c r="H368" s="110">
        <f t="shared" si="67"/>
        <v>9.6096000000000001E-2</v>
      </c>
      <c r="I368" s="102" t="s">
        <v>964</v>
      </c>
      <c r="J368" s="103" t="s">
        <v>965</v>
      </c>
      <c r="K368" s="61" t="s">
        <v>299</v>
      </c>
      <c r="L368" s="62" t="s">
        <v>300</v>
      </c>
      <c r="M368" s="120" t="s">
        <v>961</v>
      </c>
      <c r="N368" s="64"/>
    </row>
    <row r="369" spans="1:14" s="3" customFormat="1" ht="159" customHeight="1">
      <c r="A369" s="52" t="s">
        <v>679</v>
      </c>
      <c r="B369" s="95" t="s">
        <v>962</v>
      </c>
      <c r="C369" s="105" t="s">
        <v>957</v>
      </c>
      <c r="D369" s="106">
        <v>1</v>
      </c>
      <c r="E369" s="107">
        <v>163</v>
      </c>
      <c r="F369" s="108">
        <v>169</v>
      </c>
      <c r="G369" s="109" t="s">
        <v>963</v>
      </c>
      <c r="H369" s="110">
        <f t="shared" si="67"/>
        <v>9.6096000000000001E-2</v>
      </c>
      <c r="I369" s="102" t="s">
        <v>964</v>
      </c>
      <c r="J369" s="103" t="s">
        <v>965</v>
      </c>
      <c r="K369" s="61" t="s">
        <v>299</v>
      </c>
      <c r="L369" s="62" t="s">
        <v>300</v>
      </c>
      <c r="M369" s="120" t="s">
        <v>961</v>
      </c>
      <c r="N369" s="64"/>
    </row>
    <row r="370" spans="1:14" s="3" customFormat="1" ht="159" customHeight="1">
      <c r="A370" s="52" t="s">
        <v>679</v>
      </c>
      <c r="B370" s="95" t="s">
        <v>966</v>
      </c>
      <c r="C370" s="105" t="s">
        <v>967</v>
      </c>
      <c r="D370" s="106">
        <v>1</v>
      </c>
      <c r="E370" s="107">
        <v>141</v>
      </c>
      <c r="F370" s="108">
        <v>147</v>
      </c>
      <c r="G370" s="109" t="s">
        <v>958</v>
      </c>
      <c r="H370" s="110">
        <f t="shared" ref="H370:H373" si="68">0.78*0.26*0.46</f>
        <v>9.3287999999999996E-2</v>
      </c>
      <c r="I370" s="102" t="s">
        <v>959</v>
      </c>
      <c r="J370" s="103" t="s">
        <v>960</v>
      </c>
      <c r="K370" s="61" t="s">
        <v>299</v>
      </c>
      <c r="L370" s="62" t="s">
        <v>300</v>
      </c>
      <c r="M370" s="120" t="s">
        <v>961</v>
      </c>
      <c r="N370" s="64"/>
    </row>
    <row r="371" spans="1:14" s="3" customFormat="1" ht="159" customHeight="1">
      <c r="A371" s="52" t="s">
        <v>679</v>
      </c>
      <c r="B371" s="95" t="s">
        <v>966</v>
      </c>
      <c r="C371" s="105" t="s">
        <v>967</v>
      </c>
      <c r="D371" s="106">
        <v>1</v>
      </c>
      <c r="E371" s="107">
        <v>141</v>
      </c>
      <c r="F371" s="108">
        <v>147</v>
      </c>
      <c r="G371" s="109" t="s">
        <v>958</v>
      </c>
      <c r="H371" s="110">
        <f t="shared" si="68"/>
        <v>9.3287999999999996E-2</v>
      </c>
      <c r="I371" s="102" t="s">
        <v>959</v>
      </c>
      <c r="J371" s="103" t="s">
        <v>960</v>
      </c>
      <c r="K371" s="61" t="s">
        <v>299</v>
      </c>
      <c r="L371" s="62" t="s">
        <v>300</v>
      </c>
      <c r="M371" s="120" t="s">
        <v>961</v>
      </c>
      <c r="N371" s="64"/>
    </row>
    <row r="372" spans="1:14" s="3" customFormat="1" ht="159" customHeight="1">
      <c r="A372" s="52" t="s">
        <v>679</v>
      </c>
      <c r="B372" s="95" t="s">
        <v>966</v>
      </c>
      <c r="C372" s="105" t="s">
        <v>967</v>
      </c>
      <c r="D372" s="106">
        <v>1</v>
      </c>
      <c r="E372" s="107">
        <v>141</v>
      </c>
      <c r="F372" s="108">
        <v>147</v>
      </c>
      <c r="G372" s="109" t="s">
        <v>958</v>
      </c>
      <c r="H372" s="110">
        <f t="shared" si="68"/>
        <v>9.3287999999999996E-2</v>
      </c>
      <c r="I372" s="102" t="s">
        <v>959</v>
      </c>
      <c r="J372" s="103" t="s">
        <v>960</v>
      </c>
      <c r="K372" s="61" t="s">
        <v>299</v>
      </c>
      <c r="L372" s="62" t="s">
        <v>300</v>
      </c>
      <c r="M372" s="120" t="s">
        <v>961</v>
      </c>
      <c r="N372" s="64"/>
    </row>
    <row r="373" spans="1:14" s="3" customFormat="1" ht="159" customHeight="1">
      <c r="A373" s="52" t="s">
        <v>679</v>
      </c>
      <c r="B373" s="95" t="s">
        <v>966</v>
      </c>
      <c r="C373" s="105" t="s">
        <v>967</v>
      </c>
      <c r="D373" s="106">
        <v>1</v>
      </c>
      <c r="E373" s="107">
        <v>141</v>
      </c>
      <c r="F373" s="108">
        <v>147</v>
      </c>
      <c r="G373" s="109" t="s">
        <v>958</v>
      </c>
      <c r="H373" s="110">
        <f t="shared" si="68"/>
        <v>9.3287999999999996E-2</v>
      </c>
      <c r="I373" s="102" t="s">
        <v>959</v>
      </c>
      <c r="J373" s="103" t="s">
        <v>960</v>
      </c>
      <c r="K373" s="61" t="s">
        <v>299</v>
      </c>
      <c r="L373" s="62" t="s">
        <v>300</v>
      </c>
      <c r="M373" s="120" t="s">
        <v>961</v>
      </c>
      <c r="N373" s="64"/>
    </row>
    <row r="374" spans="1:14" s="3" customFormat="1" ht="159" customHeight="1">
      <c r="A374" s="52" t="s">
        <v>968</v>
      </c>
      <c r="B374" s="95" t="s">
        <v>969</v>
      </c>
      <c r="C374" s="105" t="s">
        <v>970</v>
      </c>
      <c r="D374" s="106">
        <v>1</v>
      </c>
      <c r="E374" s="107">
        <v>143</v>
      </c>
      <c r="F374" s="108">
        <v>147</v>
      </c>
      <c r="G374" s="109" t="s">
        <v>971</v>
      </c>
      <c r="H374" s="110">
        <f t="shared" ref="H374:H379" si="69">0.58*0.4*0.32</f>
        <v>7.424E-2</v>
      </c>
      <c r="I374" s="102" t="s">
        <v>972</v>
      </c>
      <c r="J374" s="103" t="s">
        <v>973</v>
      </c>
      <c r="K374" s="61" t="s">
        <v>299</v>
      </c>
      <c r="L374" s="62" t="s">
        <v>300</v>
      </c>
      <c r="M374" s="63"/>
      <c r="N374" s="64"/>
    </row>
    <row r="375" spans="1:14" s="3" customFormat="1" ht="159" customHeight="1">
      <c r="A375" s="52" t="s">
        <v>968</v>
      </c>
      <c r="B375" s="95" t="s">
        <v>969</v>
      </c>
      <c r="C375" s="105" t="s">
        <v>970</v>
      </c>
      <c r="D375" s="106">
        <v>1</v>
      </c>
      <c r="E375" s="107">
        <v>143</v>
      </c>
      <c r="F375" s="108">
        <v>147</v>
      </c>
      <c r="G375" s="109" t="s">
        <v>971</v>
      </c>
      <c r="H375" s="110">
        <f t="shared" si="69"/>
        <v>7.424E-2</v>
      </c>
      <c r="I375" s="102" t="s">
        <v>972</v>
      </c>
      <c r="J375" s="103" t="s">
        <v>973</v>
      </c>
      <c r="K375" s="61" t="s">
        <v>299</v>
      </c>
      <c r="L375" s="62" t="s">
        <v>300</v>
      </c>
      <c r="M375" s="63"/>
      <c r="N375" s="64"/>
    </row>
    <row r="376" spans="1:14" s="3" customFormat="1" ht="159" customHeight="1">
      <c r="A376" s="52" t="s">
        <v>968</v>
      </c>
      <c r="B376" s="95" t="s">
        <v>969</v>
      </c>
      <c r="C376" s="105" t="s">
        <v>970</v>
      </c>
      <c r="D376" s="106">
        <v>1</v>
      </c>
      <c r="E376" s="107">
        <v>143</v>
      </c>
      <c r="F376" s="108">
        <v>147</v>
      </c>
      <c r="G376" s="109" t="s">
        <v>971</v>
      </c>
      <c r="H376" s="110">
        <f t="shared" si="69"/>
        <v>7.424E-2</v>
      </c>
      <c r="I376" s="102" t="s">
        <v>972</v>
      </c>
      <c r="J376" s="103" t="s">
        <v>973</v>
      </c>
      <c r="K376" s="61" t="s">
        <v>299</v>
      </c>
      <c r="L376" s="62" t="s">
        <v>300</v>
      </c>
      <c r="M376" s="63"/>
      <c r="N376" s="64"/>
    </row>
    <row r="377" spans="1:14" s="3" customFormat="1" ht="159" customHeight="1">
      <c r="A377" s="52" t="s">
        <v>968</v>
      </c>
      <c r="B377" s="95" t="s">
        <v>969</v>
      </c>
      <c r="C377" s="105" t="s">
        <v>970</v>
      </c>
      <c r="D377" s="106">
        <v>1</v>
      </c>
      <c r="E377" s="107">
        <v>143</v>
      </c>
      <c r="F377" s="108">
        <v>147</v>
      </c>
      <c r="G377" s="109" t="s">
        <v>971</v>
      </c>
      <c r="H377" s="110">
        <f t="shared" si="69"/>
        <v>7.424E-2</v>
      </c>
      <c r="I377" s="102" t="s">
        <v>972</v>
      </c>
      <c r="J377" s="103" t="s">
        <v>973</v>
      </c>
      <c r="K377" s="61" t="s">
        <v>299</v>
      </c>
      <c r="L377" s="62" t="s">
        <v>300</v>
      </c>
      <c r="M377" s="63"/>
      <c r="N377" s="64"/>
    </row>
    <row r="378" spans="1:14" s="3" customFormat="1" ht="159" customHeight="1">
      <c r="A378" s="52" t="s">
        <v>968</v>
      </c>
      <c r="B378" s="95" t="s">
        <v>969</v>
      </c>
      <c r="C378" s="105" t="s">
        <v>970</v>
      </c>
      <c r="D378" s="106">
        <v>1</v>
      </c>
      <c r="E378" s="107">
        <v>143</v>
      </c>
      <c r="F378" s="108">
        <v>147</v>
      </c>
      <c r="G378" s="109" t="s">
        <v>971</v>
      </c>
      <c r="H378" s="110">
        <f t="shared" si="69"/>
        <v>7.424E-2</v>
      </c>
      <c r="I378" s="102" t="s">
        <v>972</v>
      </c>
      <c r="J378" s="103" t="s">
        <v>973</v>
      </c>
      <c r="K378" s="61" t="s">
        <v>299</v>
      </c>
      <c r="L378" s="62" t="s">
        <v>300</v>
      </c>
      <c r="M378" s="63"/>
      <c r="N378" s="64"/>
    </row>
    <row r="379" spans="1:14" s="3" customFormat="1" ht="159" customHeight="1">
      <c r="A379" s="52" t="s">
        <v>968</v>
      </c>
      <c r="B379" s="95" t="s">
        <v>969</v>
      </c>
      <c r="C379" s="105" t="s">
        <v>970</v>
      </c>
      <c r="D379" s="106">
        <v>1</v>
      </c>
      <c r="E379" s="107">
        <v>143</v>
      </c>
      <c r="F379" s="108">
        <v>147</v>
      </c>
      <c r="G379" s="109" t="s">
        <v>971</v>
      </c>
      <c r="H379" s="110">
        <f t="shared" si="69"/>
        <v>7.424E-2</v>
      </c>
      <c r="I379" s="102" t="s">
        <v>972</v>
      </c>
      <c r="J379" s="103" t="s">
        <v>973</v>
      </c>
      <c r="K379" s="61" t="s">
        <v>299</v>
      </c>
      <c r="L379" s="62" t="s">
        <v>300</v>
      </c>
      <c r="M379" s="63"/>
      <c r="N379" s="64"/>
    </row>
    <row r="380" spans="1:14" s="3" customFormat="1" ht="159" customHeight="1">
      <c r="A380" s="52" t="s">
        <v>974</v>
      </c>
      <c r="B380" s="95" t="s">
        <v>975</v>
      </c>
      <c r="C380" s="105" t="s">
        <v>976</v>
      </c>
      <c r="D380" s="106">
        <v>1</v>
      </c>
      <c r="E380" s="107">
        <v>153</v>
      </c>
      <c r="F380" s="108">
        <v>160</v>
      </c>
      <c r="G380" s="109" t="s">
        <v>977</v>
      </c>
      <c r="H380" s="110">
        <f t="shared" ref="H380:H383" si="70">0.755*0.38*0.385</f>
        <v>0.1104565</v>
      </c>
      <c r="I380" s="102" t="s">
        <v>978</v>
      </c>
      <c r="J380" s="103" t="s">
        <v>979</v>
      </c>
      <c r="K380" s="61" t="s">
        <v>299</v>
      </c>
      <c r="L380" s="62" t="s">
        <v>300</v>
      </c>
      <c r="M380" s="120" t="s">
        <v>980</v>
      </c>
      <c r="N380" s="64"/>
    </row>
    <row r="381" spans="1:14" s="3" customFormat="1" ht="159" customHeight="1">
      <c r="A381" s="52" t="s">
        <v>974</v>
      </c>
      <c r="B381" s="95" t="s">
        <v>975</v>
      </c>
      <c r="C381" s="105" t="s">
        <v>976</v>
      </c>
      <c r="D381" s="106">
        <v>1</v>
      </c>
      <c r="E381" s="107">
        <v>153</v>
      </c>
      <c r="F381" s="108">
        <v>160</v>
      </c>
      <c r="G381" s="109" t="s">
        <v>977</v>
      </c>
      <c r="H381" s="110">
        <f t="shared" si="70"/>
        <v>0.1104565</v>
      </c>
      <c r="I381" s="102" t="s">
        <v>978</v>
      </c>
      <c r="J381" s="103" t="s">
        <v>979</v>
      </c>
      <c r="K381" s="61" t="s">
        <v>299</v>
      </c>
      <c r="L381" s="62" t="s">
        <v>300</v>
      </c>
      <c r="M381" s="120" t="s">
        <v>980</v>
      </c>
      <c r="N381" s="64"/>
    </row>
    <row r="382" spans="1:14" s="3" customFormat="1" ht="159" customHeight="1">
      <c r="A382" s="52" t="s">
        <v>974</v>
      </c>
      <c r="B382" s="95" t="s">
        <v>975</v>
      </c>
      <c r="C382" s="105" t="s">
        <v>976</v>
      </c>
      <c r="D382" s="106">
        <v>1</v>
      </c>
      <c r="E382" s="107">
        <v>153</v>
      </c>
      <c r="F382" s="108">
        <v>160</v>
      </c>
      <c r="G382" s="109" t="s">
        <v>977</v>
      </c>
      <c r="H382" s="110">
        <f t="shared" si="70"/>
        <v>0.1104565</v>
      </c>
      <c r="I382" s="102" t="s">
        <v>978</v>
      </c>
      <c r="J382" s="103" t="s">
        <v>979</v>
      </c>
      <c r="K382" s="61" t="s">
        <v>299</v>
      </c>
      <c r="L382" s="62" t="s">
        <v>300</v>
      </c>
      <c r="M382" s="120" t="s">
        <v>980</v>
      </c>
      <c r="N382" s="64"/>
    </row>
    <row r="383" spans="1:14" s="3" customFormat="1" ht="159" customHeight="1">
      <c r="A383" s="52" t="s">
        <v>974</v>
      </c>
      <c r="B383" s="95" t="s">
        <v>975</v>
      </c>
      <c r="C383" s="105" t="s">
        <v>976</v>
      </c>
      <c r="D383" s="106">
        <v>1</v>
      </c>
      <c r="E383" s="107">
        <v>153</v>
      </c>
      <c r="F383" s="108">
        <v>160</v>
      </c>
      <c r="G383" s="109" t="s">
        <v>977</v>
      </c>
      <c r="H383" s="110">
        <f t="shared" si="70"/>
        <v>0.1104565</v>
      </c>
      <c r="I383" s="102" t="s">
        <v>978</v>
      </c>
      <c r="J383" s="103" t="s">
        <v>979</v>
      </c>
      <c r="K383" s="61" t="s">
        <v>299</v>
      </c>
      <c r="L383" s="62" t="s">
        <v>300</v>
      </c>
      <c r="M383" s="120" t="s">
        <v>980</v>
      </c>
      <c r="N383" s="64"/>
    </row>
    <row r="384" spans="1:14" s="3" customFormat="1" ht="159" customHeight="1">
      <c r="A384" s="52" t="s">
        <v>974</v>
      </c>
      <c r="B384" s="95" t="s">
        <v>981</v>
      </c>
      <c r="C384" s="105" t="s">
        <v>982</v>
      </c>
      <c r="D384" s="106">
        <v>1</v>
      </c>
      <c r="E384" s="107">
        <v>122</v>
      </c>
      <c r="F384" s="108">
        <v>128</v>
      </c>
      <c r="G384" s="109" t="s">
        <v>977</v>
      </c>
      <c r="H384" s="110">
        <f>0.74*0.39*0.325</f>
        <v>9.3795000000000003E-2</v>
      </c>
      <c r="I384" s="102" t="s">
        <v>983</v>
      </c>
      <c r="J384" s="103" t="s">
        <v>984</v>
      </c>
      <c r="K384" s="61" t="s">
        <v>299</v>
      </c>
      <c r="L384" s="62" t="s">
        <v>300</v>
      </c>
      <c r="M384" s="63" t="s">
        <v>985</v>
      </c>
      <c r="N384" s="64"/>
    </row>
    <row r="385" spans="1:14" s="3" customFormat="1" ht="159" customHeight="1">
      <c r="A385" s="52" t="s">
        <v>974</v>
      </c>
      <c r="B385" s="95" t="s">
        <v>986</v>
      </c>
      <c r="C385" s="105" t="s">
        <v>987</v>
      </c>
      <c r="D385" s="106">
        <v>1</v>
      </c>
      <c r="E385" s="107">
        <v>122</v>
      </c>
      <c r="F385" s="108">
        <v>129</v>
      </c>
      <c r="G385" s="109" t="s">
        <v>977</v>
      </c>
      <c r="H385" s="110">
        <f t="shared" ref="H385:H393" si="71">0.76*0.38*0.37</f>
        <v>0.10685600000000001</v>
      </c>
      <c r="I385" s="102" t="s">
        <v>983</v>
      </c>
      <c r="J385" s="103" t="s">
        <v>988</v>
      </c>
      <c r="K385" s="61" t="s">
        <v>299</v>
      </c>
      <c r="L385" s="62" t="s">
        <v>300</v>
      </c>
      <c r="M385" s="63" t="s">
        <v>985</v>
      </c>
      <c r="N385" s="64"/>
    </row>
    <row r="386" spans="1:14" s="3" customFormat="1" ht="159" customHeight="1">
      <c r="A386" s="52" t="s">
        <v>974</v>
      </c>
      <c r="B386" s="95" t="s">
        <v>986</v>
      </c>
      <c r="C386" s="105" t="s">
        <v>987</v>
      </c>
      <c r="D386" s="106">
        <v>1</v>
      </c>
      <c r="E386" s="107">
        <v>122</v>
      </c>
      <c r="F386" s="108">
        <v>129</v>
      </c>
      <c r="G386" s="109" t="s">
        <v>977</v>
      </c>
      <c r="H386" s="110">
        <f t="shared" si="71"/>
        <v>0.10685600000000001</v>
      </c>
      <c r="I386" s="102" t="s">
        <v>983</v>
      </c>
      <c r="J386" s="103" t="s">
        <v>988</v>
      </c>
      <c r="K386" s="61" t="s">
        <v>299</v>
      </c>
      <c r="L386" s="62" t="s">
        <v>300</v>
      </c>
      <c r="M386" s="63" t="s">
        <v>985</v>
      </c>
      <c r="N386" s="64"/>
    </row>
    <row r="387" spans="1:14" s="3" customFormat="1" ht="159" customHeight="1">
      <c r="A387" s="52" t="s">
        <v>974</v>
      </c>
      <c r="B387" s="95" t="s">
        <v>986</v>
      </c>
      <c r="C387" s="105" t="s">
        <v>987</v>
      </c>
      <c r="D387" s="106">
        <v>1</v>
      </c>
      <c r="E387" s="107">
        <v>122</v>
      </c>
      <c r="F387" s="108">
        <v>129</v>
      </c>
      <c r="G387" s="109" t="s">
        <v>977</v>
      </c>
      <c r="H387" s="110">
        <f t="shared" si="71"/>
        <v>0.10685600000000001</v>
      </c>
      <c r="I387" s="102" t="s">
        <v>983</v>
      </c>
      <c r="J387" s="103" t="s">
        <v>988</v>
      </c>
      <c r="K387" s="61" t="s">
        <v>299</v>
      </c>
      <c r="L387" s="62" t="s">
        <v>300</v>
      </c>
      <c r="M387" s="63" t="s">
        <v>985</v>
      </c>
      <c r="N387" s="64"/>
    </row>
    <row r="388" spans="1:14" s="3" customFormat="1" ht="159" customHeight="1">
      <c r="A388" s="52" t="s">
        <v>974</v>
      </c>
      <c r="B388" s="95" t="s">
        <v>989</v>
      </c>
      <c r="C388" s="105" t="s">
        <v>987</v>
      </c>
      <c r="D388" s="106">
        <v>1</v>
      </c>
      <c r="E388" s="107">
        <v>122</v>
      </c>
      <c r="F388" s="108">
        <v>129</v>
      </c>
      <c r="G388" s="109" t="s">
        <v>977</v>
      </c>
      <c r="H388" s="110">
        <f t="shared" si="71"/>
        <v>0.10685600000000001</v>
      </c>
      <c r="I388" s="102" t="s">
        <v>983</v>
      </c>
      <c r="J388" s="103" t="s">
        <v>990</v>
      </c>
      <c r="K388" s="61" t="s">
        <v>299</v>
      </c>
      <c r="L388" s="62" t="s">
        <v>300</v>
      </c>
      <c r="M388" s="63" t="s">
        <v>985</v>
      </c>
      <c r="N388" s="64"/>
    </row>
    <row r="389" spans="1:14" s="3" customFormat="1" ht="159" customHeight="1">
      <c r="A389" s="52" t="s">
        <v>974</v>
      </c>
      <c r="B389" s="95" t="s">
        <v>989</v>
      </c>
      <c r="C389" s="105" t="s">
        <v>987</v>
      </c>
      <c r="D389" s="106">
        <v>1</v>
      </c>
      <c r="E389" s="107">
        <v>122</v>
      </c>
      <c r="F389" s="108">
        <v>129</v>
      </c>
      <c r="G389" s="109" t="s">
        <v>977</v>
      </c>
      <c r="H389" s="110">
        <f t="shared" si="71"/>
        <v>0.10685600000000001</v>
      </c>
      <c r="I389" s="102" t="s">
        <v>983</v>
      </c>
      <c r="J389" s="103" t="s">
        <v>990</v>
      </c>
      <c r="K389" s="61" t="s">
        <v>299</v>
      </c>
      <c r="L389" s="62" t="s">
        <v>300</v>
      </c>
      <c r="M389" s="63" t="s">
        <v>985</v>
      </c>
      <c r="N389" s="64"/>
    </row>
    <row r="390" spans="1:14" s="3" customFormat="1" ht="159" customHeight="1">
      <c r="A390" s="52" t="s">
        <v>974</v>
      </c>
      <c r="B390" s="95" t="s">
        <v>989</v>
      </c>
      <c r="C390" s="105" t="s">
        <v>987</v>
      </c>
      <c r="D390" s="106">
        <v>1</v>
      </c>
      <c r="E390" s="107">
        <v>122</v>
      </c>
      <c r="F390" s="108">
        <v>129</v>
      </c>
      <c r="G390" s="109" t="s">
        <v>977</v>
      </c>
      <c r="H390" s="110">
        <f t="shared" si="71"/>
        <v>0.10685600000000001</v>
      </c>
      <c r="I390" s="102" t="s">
        <v>983</v>
      </c>
      <c r="J390" s="103" t="s">
        <v>990</v>
      </c>
      <c r="K390" s="61" t="s">
        <v>299</v>
      </c>
      <c r="L390" s="62" t="s">
        <v>300</v>
      </c>
      <c r="M390" s="63" t="s">
        <v>985</v>
      </c>
      <c r="N390" s="64"/>
    </row>
    <row r="391" spans="1:14" s="3" customFormat="1" ht="159" customHeight="1">
      <c r="A391" s="52" t="s">
        <v>974</v>
      </c>
      <c r="B391" s="95" t="s">
        <v>989</v>
      </c>
      <c r="C391" s="105" t="s">
        <v>987</v>
      </c>
      <c r="D391" s="106">
        <v>1</v>
      </c>
      <c r="E391" s="107">
        <v>122</v>
      </c>
      <c r="F391" s="108">
        <v>129</v>
      </c>
      <c r="G391" s="109" t="s">
        <v>977</v>
      </c>
      <c r="H391" s="110">
        <f t="shared" si="71"/>
        <v>0.10685600000000001</v>
      </c>
      <c r="I391" s="102" t="s">
        <v>983</v>
      </c>
      <c r="J391" s="103" t="s">
        <v>990</v>
      </c>
      <c r="K391" s="61" t="s">
        <v>299</v>
      </c>
      <c r="L391" s="62" t="s">
        <v>300</v>
      </c>
      <c r="M391" s="63" t="s">
        <v>985</v>
      </c>
      <c r="N391" s="64"/>
    </row>
    <row r="392" spans="1:14" s="3" customFormat="1" ht="159" customHeight="1">
      <c r="A392" s="52" t="s">
        <v>974</v>
      </c>
      <c r="B392" s="95" t="s">
        <v>989</v>
      </c>
      <c r="C392" s="105" t="s">
        <v>987</v>
      </c>
      <c r="D392" s="106">
        <v>1</v>
      </c>
      <c r="E392" s="107">
        <v>122</v>
      </c>
      <c r="F392" s="108">
        <v>129</v>
      </c>
      <c r="G392" s="109" t="s">
        <v>977</v>
      </c>
      <c r="H392" s="110">
        <f t="shared" si="71"/>
        <v>0.10685600000000001</v>
      </c>
      <c r="I392" s="102" t="s">
        <v>983</v>
      </c>
      <c r="J392" s="103" t="s">
        <v>990</v>
      </c>
      <c r="K392" s="61" t="s">
        <v>299</v>
      </c>
      <c r="L392" s="62" t="s">
        <v>300</v>
      </c>
      <c r="M392" s="63" t="s">
        <v>985</v>
      </c>
      <c r="N392" s="64"/>
    </row>
    <row r="393" spans="1:14" s="3" customFormat="1" ht="159" customHeight="1">
      <c r="A393" s="52" t="s">
        <v>974</v>
      </c>
      <c r="B393" s="95" t="s">
        <v>989</v>
      </c>
      <c r="C393" s="105" t="s">
        <v>987</v>
      </c>
      <c r="D393" s="106">
        <v>1</v>
      </c>
      <c r="E393" s="107">
        <v>122</v>
      </c>
      <c r="F393" s="108">
        <v>129</v>
      </c>
      <c r="G393" s="109" t="s">
        <v>977</v>
      </c>
      <c r="H393" s="110">
        <f t="shared" si="71"/>
        <v>0.10685600000000001</v>
      </c>
      <c r="I393" s="102" t="s">
        <v>983</v>
      </c>
      <c r="J393" s="103" t="s">
        <v>990</v>
      </c>
      <c r="K393" s="61" t="s">
        <v>299</v>
      </c>
      <c r="L393" s="62" t="s">
        <v>300</v>
      </c>
      <c r="M393" s="63" t="s">
        <v>985</v>
      </c>
      <c r="N393" s="64"/>
    </row>
    <row r="394" spans="1:14" s="3" customFormat="1" ht="159" customHeight="1">
      <c r="A394" s="52" t="s">
        <v>991</v>
      </c>
      <c r="B394" s="95" t="s">
        <v>992</v>
      </c>
      <c r="C394" s="105" t="s">
        <v>993</v>
      </c>
      <c r="D394" s="106">
        <v>1</v>
      </c>
      <c r="E394" s="107">
        <v>138</v>
      </c>
      <c r="F394" s="108">
        <v>145</v>
      </c>
      <c r="G394" s="109" t="s">
        <v>994</v>
      </c>
      <c r="H394" s="110">
        <f t="shared" ref="H394:H397" si="72">0.75*0.38*0.38</f>
        <v>0.10829999999999999</v>
      </c>
      <c r="I394" s="102" t="s">
        <v>995</v>
      </c>
      <c r="J394" s="103" t="s">
        <v>996</v>
      </c>
      <c r="K394" s="61" t="s">
        <v>299</v>
      </c>
      <c r="L394" s="62" t="s">
        <v>300</v>
      </c>
      <c r="M394" s="120" t="s">
        <v>997</v>
      </c>
      <c r="N394" s="64"/>
    </row>
    <row r="395" spans="1:14" s="3" customFormat="1" ht="159" customHeight="1">
      <c r="A395" s="52" t="s">
        <v>991</v>
      </c>
      <c r="B395" s="95" t="s">
        <v>998</v>
      </c>
      <c r="C395" s="105" t="s">
        <v>993</v>
      </c>
      <c r="D395" s="106">
        <v>1</v>
      </c>
      <c r="E395" s="107">
        <v>153</v>
      </c>
      <c r="F395" s="108">
        <v>160</v>
      </c>
      <c r="G395" s="109" t="s">
        <v>994</v>
      </c>
      <c r="H395" s="110">
        <f t="shared" si="72"/>
        <v>0.10829999999999999</v>
      </c>
      <c r="I395" s="102" t="s">
        <v>995</v>
      </c>
      <c r="J395" s="103" t="s">
        <v>999</v>
      </c>
      <c r="K395" s="61" t="s">
        <v>299</v>
      </c>
      <c r="L395" s="62" t="s">
        <v>300</v>
      </c>
      <c r="M395" s="120" t="s">
        <v>997</v>
      </c>
      <c r="N395" s="64"/>
    </row>
    <row r="396" spans="1:14" s="3" customFormat="1" ht="159" customHeight="1">
      <c r="A396" s="52" t="s">
        <v>991</v>
      </c>
      <c r="B396" s="95" t="s">
        <v>1000</v>
      </c>
      <c r="C396" s="105" t="s">
        <v>993</v>
      </c>
      <c r="D396" s="106">
        <v>1</v>
      </c>
      <c r="E396" s="107">
        <v>163</v>
      </c>
      <c r="F396" s="108">
        <v>170</v>
      </c>
      <c r="G396" s="109" t="s">
        <v>994</v>
      </c>
      <c r="H396" s="110">
        <f t="shared" si="72"/>
        <v>0.10829999999999999</v>
      </c>
      <c r="I396" s="102" t="s">
        <v>995</v>
      </c>
      <c r="J396" s="103" t="s">
        <v>1001</v>
      </c>
      <c r="K396" s="61" t="s">
        <v>299</v>
      </c>
      <c r="L396" s="62" t="s">
        <v>300</v>
      </c>
      <c r="M396" s="120" t="s">
        <v>997</v>
      </c>
      <c r="N396" s="64"/>
    </row>
    <row r="397" spans="1:14" s="3" customFormat="1" ht="159" customHeight="1">
      <c r="A397" s="52" t="s">
        <v>991</v>
      </c>
      <c r="B397" s="95" t="s">
        <v>1002</v>
      </c>
      <c r="C397" s="105" t="s">
        <v>993</v>
      </c>
      <c r="D397" s="106">
        <v>1</v>
      </c>
      <c r="E397" s="107">
        <v>163</v>
      </c>
      <c r="F397" s="108">
        <v>170</v>
      </c>
      <c r="G397" s="109" t="s">
        <v>994</v>
      </c>
      <c r="H397" s="110">
        <f t="shared" si="72"/>
        <v>0.10829999999999999</v>
      </c>
      <c r="I397" s="102" t="s">
        <v>995</v>
      </c>
      <c r="J397" s="103" t="s">
        <v>1003</v>
      </c>
      <c r="K397" s="61" t="s">
        <v>299</v>
      </c>
      <c r="L397" s="62" t="s">
        <v>300</v>
      </c>
      <c r="M397" s="120" t="s">
        <v>997</v>
      </c>
      <c r="N397" s="64"/>
    </row>
    <row r="398" spans="1:14" s="3" customFormat="1" ht="159" customHeight="1">
      <c r="A398" s="52" t="s">
        <v>1004</v>
      </c>
      <c r="B398" s="95" t="s">
        <v>1005</v>
      </c>
      <c r="C398" s="105" t="s">
        <v>1006</v>
      </c>
      <c r="D398" s="106">
        <v>1</v>
      </c>
      <c r="E398" s="107">
        <v>185</v>
      </c>
      <c r="F398" s="108">
        <v>192</v>
      </c>
      <c r="G398" s="109" t="s">
        <v>1007</v>
      </c>
      <c r="H398" s="110">
        <f t="shared" ref="H398:H406" si="73">0.63*0.44*0.44</f>
        <v>0.12196799999999999</v>
      </c>
      <c r="I398" s="102" t="s">
        <v>1008</v>
      </c>
      <c r="J398" s="103" t="s">
        <v>1009</v>
      </c>
      <c r="K398" s="61" t="s">
        <v>299</v>
      </c>
      <c r="L398" s="62" t="s">
        <v>300</v>
      </c>
      <c r="M398" s="120" t="s">
        <v>1010</v>
      </c>
      <c r="N398" s="64"/>
    </row>
    <row r="399" spans="1:14" s="3" customFormat="1" ht="159" customHeight="1">
      <c r="A399" s="52" t="s">
        <v>1004</v>
      </c>
      <c r="B399" s="95" t="s">
        <v>1005</v>
      </c>
      <c r="C399" s="105" t="s">
        <v>1006</v>
      </c>
      <c r="D399" s="106">
        <v>1</v>
      </c>
      <c r="E399" s="107">
        <v>185</v>
      </c>
      <c r="F399" s="108">
        <v>192</v>
      </c>
      <c r="G399" s="109" t="s">
        <v>1007</v>
      </c>
      <c r="H399" s="110">
        <f t="shared" si="73"/>
        <v>0.12196799999999999</v>
      </c>
      <c r="I399" s="102" t="s">
        <v>1008</v>
      </c>
      <c r="J399" s="103" t="s">
        <v>1009</v>
      </c>
      <c r="K399" s="61" t="s">
        <v>299</v>
      </c>
      <c r="L399" s="62" t="s">
        <v>300</v>
      </c>
      <c r="M399" s="120" t="s">
        <v>1010</v>
      </c>
      <c r="N399" s="64"/>
    </row>
    <row r="400" spans="1:14" s="3" customFormat="1" ht="159" customHeight="1">
      <c r="A400" s="52" t="s">
        <v>1004</v>
      </c>
      <c r="B400" s="95" t="s">
        <v>1005</v>
      </c>
      <c r="C400" s="105" t="s">
        <v>1006</v>
      </c>
      <c r="D400" s="106">
        <v>1</v>
      </c>
      <c r="E400" s="107">
        <v>185</v>
      </c>
      <c r="F400" s="108">
        <v>192</v>
      </c>
      <c r="G400" s="109" t="s">
        <v>1007</v>
      </c>
      <c r="H400" s="110">
        <f t="shared" si="73"/>
        <v>0.12196799999999999</v>
      </c>
      <c r="I400" s="102" t="s">
        <v>1008</v>
      </c>
      <c r="J400" s="103" t="s">
        <v>1009</v>
      </c>
      <c r="K400" s="61" t="s">
        <v>299</v>
      </c>
      <c r="L400" s="62" t="s">
        <v>300</v>
      </c>
      <c r="M400" s="120" t="s">
        <v>1010</v>
      </c>
      <c r="N400" s="64"/>
    </row>
    <row r="401" spans="1:14" s="3" customFormat="1" ht="159" customHeight="1">
      <c r="A401" s="52" t="s">
        <v>1004</v>
      </c>
      <c r="B401" s="95" t="s">
        <v>1005</v>
      </c>
      <c r="C401" s="105" t="s">
        <v>1006</v>
      </c>
      <c r="D401" s="106">
        <v>1</v>
      </c>
      <c r="E401" s="107">
        <v>185</v>
      </c>
      <c r="F401" s="108">
        <v>192</v>
      </c>
      <c r="G401" s="109" t="s">
        <v>1007</v>
      </c>
      <c r="H401" s="110">
        <f t="shared" si="73"/>
        <v>0.12196799999999999</v>
      </c>
      <c r="I401" s="102" t="s">
        <v>1008</v>
      </c>
      <c r="J401" s="103" t="s">
        <v>1009</v>
      </c>
      <c r="K401" s="61" t="s">
        <v>299</v>
      </c>
      <c r="L401" s="62" t="s">
        <v>300</v>
      </c>
      <c r="M401" s="120" t="s">
        <v>1010</v>
      </c>
      <c r="N401" s="64"/>
    </row>
    <row r="402" spans="1:14" s="3" customFormat="1" ht="159" customHeight="1">
      <c r="A402" s="52" t="s">
        <v>1004</v>
      </c>
      <c r="B402" s="95" t="s">
        <v>1005</v>
      </c>
      <c r="C402" s="105" t="s">
        <v>1006</v>
      </c>
      <c r="D402" s="106">
        <v>1</v>
      </c>
      <c r="E402" s="107">
        <v>185</v>
      </c>
      <c r="F402" s="108">
        <v>192</v>
      </c>
      <c r="G402" s="109" t="s">
        <v>1007</v>
      </c>
      <c r="H402" s="110">
        <f t="shared" si="73"/>
        <v>0.12196799999999999</v>
      </c>
      <c r="I402" s="102" t="s">
        <v>1008</v>
      </c>
      <c r="J402" s="103" t="s">
        <v>1009</v>
      </c>
      <c r="K402" s="61" t="s">
        <v>299</v>
      </c>
      <c r="L402" s="62" t="s">
        <v>300</v>
      </c>
      <c r="M402" s="120" t="s">
        <v>1010</v>
      </c>
      <c r="N402" s="64"/>
    </row>
    <row r="403" spans="1:14" s="3" customFormat="1" ht="159" customHeight="1">
      <c r="A403" s="52" t="s">
        <v>1004</v>
      </c>
      <c r="B403" s="95" t="s">
        <v>1011</v>
      </c>
      <c r="C403" s="105" t="s">
        <v>1012</v>
      </c>
      <c r="D403" s="106">
        <v>1</v>
      </c>
      <c r="E403" s="107">
        <v>185</v>
      </c>
      <c r="F403" s="108">
        <v>192</v>
      </c>
      <c r="G403" s="109" t="s">
        <v>1007</v>
      </c>
      <c r="H403" s="110">
        <f t="shared" si="73"/>
        <v>0.12196799999999999</v>
      </c>
      <c r="I403" s="102" t="s">
        <v>1008</v>
      </c>
      <c r="J403" s="103" t="s">
        <v>1009</v>
      </c>
      <c r="K403" s="61" t="s">
        <v>299</v>
      </c>
      <c r="L403" s="62" t="s">
        <v>300</v>
      </c>
      <c r="M403" s="120" t="s">
        <v>1010</v>
      </c>
      <c r="N403" s="64"/>
    </row>
    <row r="404" spans="1:14" s="3" customFormat="1" ht="159" customHeight="1">
      <c r="A404" s="52" t="s">
        <v>1004</v>
      </c>
      <c r="B404" s="95" t="s">
        <v>1011</v>
      </c>
      <c r="C404" s="105" t="s">
        <v>1012</v>
      </c>
      <c r="D404" s="106">
        <v>1</v>
      </c>
      <c r="E404" s="107">
        <v>185</v>
      </c>
      <c r="F404" s="108">
        <v>192</v>
      </c>
      <c r="G404" s="109" t="s">
        <v>1007</v>
      </c>
      <c r="H404" s="110">
        <f t="shared" si="73"/>
        <v>0.12196799999999999</v>
      </c>
      <c r="I404" s="102" t="s">
        <v>1008</v>
      </c>
      <c r="J404" s="103" t="s">
        <v>1009</v>
      </c>
      <c r="K404" s="61" t="s">
        <v>299</v>
      </c>
      <c r="L404" s="62" t="s">
        <v>300</v>
      </c>
      <c r="M404" s="120" t="s">
        <v>1010</v>
      </c>
      <c r="N404" s="64"/>
    </row>
    <row r="405" spans="1:14" s="3" customFormat="1" ht="159" customHeight="1">
      <c r="A405" s="52" t="s">
        <v>1004</v>
      </c>
      <c r="B405" s="95" t="s">
        <v>1011</v>
      </c>
      <c r="C405" s="105" t="s">
        <v>1012</v>
      </c>
      <c r="D405" s="106">
        <v>1</v>
      </c>
      <c r="E405" s="107">
        <v>185</v>
      </c>
      <c r="F405" s="108">
        <v>192</v>
      </c>
      <c r="G405" s="109" t="s">
        <v>1007</v>
      </c>
      <c r="H405" s="110">
        <f t="shared" si="73"/>
        <v>0.12196799999999999</v>
      </c>
      <c r="I405" s="102" t="s">
        <v>1008</v>
      </c>
      <c r="J405" s="103" t="s">
        <v>1009</v>
      </c>
      <c r="K405" s="61" t="s">
        <v>299</v>
      </c>
      <c r="L405" s="62" t="s">
        <v>300</v>
      </c>
      <c r="M405" s="120" t="s">
        <v>1010</v>
      </c>
      <c r="N405" s="64"/>
    </row>
    <row r="406" spans="1:14" s="3" customFormat="1" ht="159" customHeight="1">
      <c r="A406" s="52" t="s">
        <v>1004</v>
      </c>
      <c r="B406" s="95" t="s">
        <v>1011</v>
      </c>
      <c r="C406" s="105" t="s">
        <v>1012</v>
      </c>
      <c r="D406" s="106">
        <v>1</v>
      </c>
      <c r="E406" s="107">
        <v>185</v>
      </c>
      <c r="F406" s="108">
        <v>192</v>
      </c>
      <c r="G406" s="109" t="s">
        <v>1007</v>
      </c>
      <c r="H406" s="110">
        <f t="shared" si="73"/>
        <v>0.12196799999999999</v>
      </c>
      <c r="I406" s="102" t="s">
        <v>1008</v>
      </c>
      <c r="J406" s="103" t="s">
        <v>1009</v>
      </c>
      <c r="K406" s="61" t="s">
        <v>299</v>
      </c>
      <c r="L406" s="62" t="s">
        <v>300</v>
      </c>
      <c r="M406" s="120" t="s">
        <v>1010</v>
      </c>
      <c r="N406" s="64"/>
    </row>
    <row r="407" spans="1:14" s="3" customFormat="1" ht="159" customHeight="1">
      <c r="A407" s="52" t="s">
        <v>1004</v>
      </c>
      <c r="B407" s="95" t="s">
        <v>1013</v>
      </c>
      <c r="C407" s="105" t="s">
        <v>1014</v>
      </c>
      <c r="D407" s="106">
        <v>1</v>
      </c>
      <c r="E407" s="107">
        <v>86</v>
      </c>
      <c r="F407" s="108">
        <v>90</v>
      </c>
      <c r="G407" s="109" t="s">
        <v>1015</v>
      </c>
      <c r="H407" s="110">
        <f t="shared" ref="H407:H411" si="74">0.71*0.26*0.31</f>
        <v>5.7225999999999999E-2</v>
      </c>
      <c r="I407" s="102" t="s">
        <v>1016</v>
      </c>
      <c r="J407" s="121" t="s">
        <v>1017</v>
      </c>
      <c r="K407" s="61" t="s">
        <v>299</v>
      </c>
      <c r="L407" s="62" t="s">
        <v>300</v>
      </c>
      <c r="M407" s="63"/>
      <c r="N407" s="64"/>
    </row>
    <row r="408" spans="1:14" s="3" customFormat="1" ht="159" customHeight="1">
      <c r="A408" s="52" t="s">
        <v>1004</v>
      </c>
      <c r="B408" s="95" t="s">
        <v>1013</v>
      </c>
      <c r="C408" s="105" t="s">
        <v>1014</v>
      </c>
      <c r="D408" s="106">
        <v>1</v>
      </c>
      <c r="E408" s="107">
        <v>86</v>
      </c>
      <c r="F408" s="108">
        <v>90</v>
      </c>
      <c r="G408" s="109" t="s">
        <v>1015</v>
      </c>
      <c r="H408" s="110">
        <f t="shared" si="74"/>
        <v>5.7225999999999999E-2</v>
      </c>
      <c r="I408" s="102" t="s">
        <v>1016</v>
      </c>
      <c r="J408" s="121" t="s">
        <v>1017</v>
      </c>
      <c r="K408" s="61" t="s">
        <v>299</v>
      </c>
      <c r="L408" s="62" t="s">
        <v>300</v>
      </c>
      <c r="M408" s="63"/>
      <c r="N408" s="64"/>
    </row>
    <row r="409" spans="1:14" s="3" customFormat="1" ht="159" customHeight="1">
      <c r="A409" s="52" t="s">
        <v>1004</v>
      </c>
      <c r="B409" s="95" t="s">
        <v>1013</v>
      </c>
      <c r="C409" s="105" t="s">
        <v>1014</v>
      </c>
      <c r="D409" s="106">
        <v>1</v>
      </c>
      <c r="E409" s="107">
        <v>86</v>
      </c>
      <c r="F409" s="108">
        <v>90</v>
      </c>
      <c r="G409" s="109" t="s">
        <v>1015</v>
      </c>
      <c r="H409" s="110">
        <f t="shared" si="74"/>
        <v>5.7225999999999999E-2</v>
      </c>
      <c r="I409" s="102" t="s">
        <v>1016</v>
      </c>
      <c r="J409" s="121" t="s">
        <v>1017</v>
      </c>
      <c r="K409" s="61" t="s">
        <v>299</v>
      </c>
      <c r="L409" s="62" t="s">
        <v>300</v>
      </c>
      <c r="M409" s="63"/>
      <c r="N409" s="64"/>
    </row>
    <row r="410" spans="1:14" s="3" customFormat="1" ht="159" customHeight="1">
      <c r="A410" s="52" t="s">
        <v>1004</v>
      </c>
      <c r="B410" s="95" t="s">
        <v>1013</v>
      </c>
      <c r="C410" s="105" t="s">
        <v>1014</v>
      </c>
      <c r="D410" s="106">
        <v>1</v>
      </c>
      <c r="E410" s="107">
        <v>86</v>
      </c>
      <c r="F410" s="108">
        <v>90</v>
      </c>
      <c r="G410" s="109" t="s">
        <v>1015</v>
      </c>
      <c r="H410" s="110">
        <f t="shared" si="74"/>
        <v>5.7225999999999999E-2</v>
      </c>
      <c r="I410" s="102" t="s">
        <v>1016</v>
      </c>
      <c r="J410" s="121" t="s">
        <v>1017</v>
      </c>
      <c r="K410" s="61" t="s">
        <v>299</v>
      </c>
      <c r="L410" s="62" t="s">
        <v>300</v>
      </c>
      <c r="M410" s="63"/>
      <c r="N410" s="64"/>
    </row>
    <row r="411" spans="1:14" s="3" customFormat="1" ht="159" customHeight="1">
      <c r="A411" s="52" t="s">
        <v>1004</v>
      </c>
      <c r="B411" s="95" t="s">
        <v>1013</v>
      </c>
      <c r="C411" s="105" t="s">
        <v>1014</v>
      </c>
      <c r="D411" s="106">
        <v>1</v>
      </c>
      <c r="E411" s="107">
        <v>86</v>
      </c>
      <c r="F411" s="108">
        <v>90</v>
      </c>
      <c r="G411" s="109" t="s">
        <v>1015</v>
      </c>
      <c r="H411" s="110">
        <f t="shared" si="74"/>
        <v>5.7225999999999999E-2</v>
      </c>
      <c r="I411" s="102" t="s">
        <v>1016</v>
      </c>
      <c r="J411" s="121" t="s">
        <v>1017</v>
      </c>
      <c r="K411" s="61" t="s">
        <v>299</v>
      </c>
      <c r="L411" s="62" t="s">
        <v>300</v>
      </c>
      <c r="M411" s="63"/>
      <c r="N411" s="64"/>
    </row>
    <row r="412" spans="1:14" s="3" customFormat="1" ht="159" customHeight="1">
      <c r="A412" s="52" t="s">
        <v>1004</v>
      </c>
      <c r="B412" s="95" t="s">
        <v>1018</v>
      </c>
      <c r="C412" s="112" t="s">
        <v>1019</v>
      </c>
      <c r="D412" s="106">
        <v>1</v>
      </c>
      <c r="E412" s="107">
        <v>175</v>
      </c>
      <c r="F412" s="108">
        <v>182</v>
      </c>
      <c r="G412" s="109" t="s">
        <v>1020</v>
      </c>
      <c r="H412" s="110">
        <f t="shared" ref="H412:H416" si="75">0.83*0.25*0.53</f>
        <v>0.109975</v>
      </c>
      <c r="I412" s="102" t="s">
        <v>1021</v>
      </c>
      <c r="J412" s="103" t="s">
        <v>1022</v>
      </c>
      <c r="K412" s="61" t="s">
        <v>299</v>
      </c>
      <c r="L412" s="62" t="s">
        <v>300</v>
      </c>
      <c r="M412" s="63"/>
      <c r="N412" s="64"/>
    </row>
    <row r="413" spans="1:14" s="3" customFormat="1" ht="159" customHeight="1">
      <c r="A413" s="52" t="s">
        <v>1004</v>
      </c>
      <c r="B413" s="95" t="s">
        <v>1018</v>
      </c>
      <c r="C413" s="112" t="s">
        <v>1019</v>
      </c>
      <c r="D413" s="106">
        <v>1</v>
      </c>
      <c r="E413" s="107">
        <v>175</v>
      </c>
      <c r="F413" s="108">
        <v>182</v>
      </c>
      <c r="G413" s="109" t="s">
        <v>1020</v>
      </c>
      <c r="H413" s="110">
        <f t="shared" si="75"/>
        <v>0.109975</v>
      </c>
      <c r="I413" s="102" t="s">
        <v>1021</v>
      </c>
      <c r="J413" s="103" t="s">
        <v>1022</v>
      </c>
      <c r="K413" s="61" t="s">
        <v>299</v>
      </c>
      <c r="L413" s="62" t="s">
        <v>300</v>
      </c>
      <c r="M413" s="63"/>
      <c r="N413" s="64"/>
    </row>
    <row r="414" spans="1:14" s="3" customFormat="1" ht="159" customHeight="1">
      <c r="A414" s="52" t="s">
        <v>1004</v>
      </c>
      <c r="B414" s="95" t="s">
        <v>1018</v>
      </c>
      <c r="C414" s="112" t="s">
        <v>1019</v>
      </c>
      <c r="D414" s="106">
        <v>1</v>
      </c>
      <c r="E414" s="107">
        <v>175</v>
      </c>
      <c r="F414" s="108">
        <v>182</v>
      </c>
      <c r="G414" s="109" t="s">
        <v>1020</v>
      </c>
      <c r="H414" s="110">
        <f t="shared" si="75"/>
        <v>0.109975</v>
      </c>
      <c r="I414" s="102" t="s">
        <v>1021</v>
      </c>
      <c r="J414" s="103" t="s">
        <v>1022</v>
      </c>
      <c r="K414" s="61" t="s">
        <v>299</v>
      </c>
      <c r="L414" s="62" t="s">
        <v>300</v>
      </c>
      <c r="M414" s="63"/>
      <c r="N414" s="64"/>
    </row>
    <row r="415" spans="1:14" s="3" customFormat="1" ht="159" customHeight="1">
      <c r="A415" s="52" t="s">
        <v>1004</v>
      </c>
      <c r="B415" s="95" t="s">
        <v>1023</v>
      </c>
      <c r="C415" s="112" t="s">
        <v>1019</v>
      </c>
      <c r="D415" s="106">
        <v>1</v>
      </c>
      <c r="E415" s="107">
        <v>208</v>
      </c>
      <c r="F415" s="108">
        <v>215</v>
      </c>
      <c r="G415" s="109" t="s">
        <v>1020</v>
      </c>
      <c r="H415" s="110">
        <f t="shared" si="75"/>
        <v>0.109975</v>
      </c>
      <c r="I415" s="102" t="s">
        <v>1021</v>
      </c>
      <c r="J415" s="103" t="s">
        <v>1024</v>
      </c>
      <c r="K415" s="61" t="s">
        <v>299</v>
      </c>
      <c r="L415" s="62" t="s">
        <v>300</v>
      </c>
      <c r="M415" s="63"/>
      <c r="N415" s="64"/>
    </row>
    <row r="416" spans="1:14" s="3" customFormat="1" ht="159" customHeight="1">
      <c r="A416" s="52" t="s">
        <v>1004</v>
      </c>
      <c r="B416" s="95" t="s">
        <v>1023</v>
      </c>
      <c r="C416" s="112" t="s">
        <v>1019</v>
      </c>
      <c r="D416" s="106">
        <v>1</v>
      </c>
      <c r="E416" s="107">
        <v>208</v>
      </c>
      <c r="F416" s="108">
        <v>215</v>
      </c>
      <c r="G416" s="109" t="s">
        <v>1020</v>
      </c>
      <c r="H416" s="110">
        <f t="shared" si="75"/>
        <v>0.109975</v>
      </c>
      <c r="I416" s="102" t="s">
        <v>1021</v>
      </c>
      <c r="J416" s="103" t="s">
        <v>1024</v>
      </c>
      <c r="K416" s="61" t="s">
        <v>299</v>
      </c>
      <c r="L416" s="62" t="s">
        <v>300</v>
      </c>
      <c r="M416" s="63"/>
      <c r="N416" s="64"/>
    </row>
    <row r="417" spans="1:14" s="3" customFormat="1" ht="159" customHeight="1">
      <c r="A417" s="52" t="s">
        <v>1004</v>
      </c>
      <c r="B417" s="95" t="s">
        <v>1025</v>
      </c>
      <c r="C417" s="105" t="s">
        <v>1026</v>
      </c>
      <c r="D417" s="106">
        <v>1</v>
      </c>
      <c r="E417" s="107">
        <v>208</v>
      </c>
      <c r="F417" s="108">
        <v>220</v>
      </c>
      <c r="G417" s="109" t="s">
        <v>1027</v>
      </c>
      <c r="H417" s="110">
        <f t="shared" ref="H417:H420" si="76">0.87*0.44*0.47</f>
        <v>0.17991599999999999</v>
      </c>
      <c r="I417" s="102" t="s">
        <v>1028</v>
      </c>
      <c r="J417" s="103" t="s">
        <v>1029</v>
      </c>
      <c r="K417" s="61" t="s">
        <v>299</v>
      </c>
      <c r="L417" s="62" t="s">
        <v>300</v>
      </c>
      <c r="M417" s="63"/>
      <c r="N417" s="64"/>
    </row>
    <row r="418" spans="1:14" s="3" customFormat="1" ht="159" customHeight="1">
      <c r="A418" s="52" t="s">
        <v>1004</v>
      </c>
      <c r="B418" s="95" t="s">
        <v>1025</v>
      </c>
      <c r="C418" s="105" t="s">
        <v>1026</v>
      </c>
      <c r="D418" s="106">
        <v>1</v>
      </c>
      <c r="E418" s="107">
        <v>208</v>
      </c>
      <c r="F418" s="108">
        <v>220</v>
      </c>
      <c r="G418" s="109" t="s">
        <v>1027</v>
      </c>
      <c r="H418" s="110">
        <f t="shared" si="76"/>
        <v>0.17991599999999999</v>
      </c>
      <c r="I418" s="102" t="s">
        <v>1028</v>
      </c>
      <c r="J418" s="103" t="s">
        <v>1029</v>
      </c>
      <c r="K418" s="61" t="s">
        <v>299</v>
      </c>
      <c r="L418" s="62" t="s">
        <v>300</v>
      </c>
      <c r="M418" s="63"/>
      <c r="N418" s="64"/>
    </row>
    <row r="419" spans="1:14" s="3" customFormat="1" ht="159" customHeight="1">
      <c r="A419" s="52" t="s">
        <v>1004</v>
      </c>
      <c r="B419" s="95" t="s">
        <v>1030</v>
      </c>
      <c r="C419" s="105" t="s">
        <v>1026</v>
      </c>
      <c r="D419" s="106">
        <v>1</v>
      </c>
      <c r="E419" s="107">
        <v>230</v>
      </c>
      <c r="F419" s="108">
        <v>242</v>
      </c>
      <c r="G419" s="109" t="s">
        <v>1027</v>
      </c>
      <c r="H419" s="110">
        <f t="shared" si="76"/>
        <v>0.17991599999999999</v>
      </c>
      <c r="I419" s="102" t="s">
        <v>1028</v>
      </c>
      <c r="J419" s="103" t="s">
        <v>1029</v>
      </c>
      <c r="K419" s="61" t="s">
        <v>299</v>
      </c>
      <c r="L419" s="62" t="s">
        <v>300</v>
      </c>
      <c r="M419" s="63"/>
      <c r="N419" s="64"/>
    </row>
    <row r="420" spans="1:14" s="3" customFormat="1" ht="159" customHeight="1">
      <c r="A420" s="52" t="s">
        <v>1004</v>
      </c>
      <c r="B420" s="95" t="s">
        <v>1030</v>
      </c>
      <c r="C420" s="105" t="s">
        <v>1026</v>
      </c>
      <c r="D420" s="106">
        <v>1</v>
      </c>
      <c r="E420" s="107">
        <v>230</v>
      </c>
      <c r="F420" s="108">
        <v>242</v>
      </c>
      <c r="G420" s="109" t="s">
        <v>1027</v>
      </c>
      <c r="H420" s="110">
        <f t="shared" si="76"/>
        <v>0.17991599999999999</v>
      </c>
      <c r="I420" s="102" t="s">
        <v>1028</v>
      </c>
      <c r="J420" s="103" t="s">
        <v>1029</v>
      </c>
      <c r="K420" s="61" t="s">
        <v>299</v>
      </c>
      <c r="L420" s="62" t="s">
        <v>300</v>
      </c>
      <c r="M420" s="63"/>
      <c r="N420" s="64"/>
    </row>
    <row r="421" spans="1:14" s="3" customFormat="1" ht="159" customHeight="1">
      <c r="A421" s="52" t="s">
        <v>1031</v>
      </c>
      <c r="B421" s="95" t="s">
        <v>1032</v>
      </c>
      <c r="C421" s="105" t="s">
        <v>1033</v>
      </c>
      <c r="D421" s="106">
        <v>1</v>
      </c>
      <c r="E421" s="107">
        <v>96</v>
      </c>
      <c r="F421" s="108">
        <v>100</v>
      </c>
      <c r="G421" s="109" t="s">
        <v>1034</v>
      </c>
      <c r="H421" s="110">
        <f>0.58*0.325*0.335</f>
        <v>6.3147499999999995E-2</v>
      </c>
      <c r="I421" s="102" t="s">
        <v>1035</v>
      </c>
      <c r="J421" s="103" t="s">
        <v>1036</v>
      </c>
      <c r="K421" s="61" t="s">
        <v>299</v>
      </c>
      <c r="L421" s="62" t="s">
        <v>300</v>
      </c>
      <c r="M421" s="63"/>
      <c r="N421" s="64"/>
    </row>
    <row r="422" spans="1:14" s="3" customFormat="1" ht="159" customHeight="1">
      <c r="A422" s="52" t="s">
        <v>1031</v>
      </c>
      <c r="B422" s="95" t="s">
        <v>1032</v>
      </c>
      <c r="C422" s="105" t="s">
        <v>1033</v>
      </c>
      <c r="D422" s="106">
        <v>1</v>
      </c>
      <c r="E422" s="107">
        <v>96</v>
      </c>
      <c r="F422" s="108">
        <v>100</v>
      </c>
      <c r="G422" s="109" t="s">
        <v>1034</v>
      </c>
      <c r="H422" s="110">
        <f>0.58*0.325*0.335</f>
        <v>6.3147499999999995E-2</v>
      </c>
      <c r="I422" s="102" t="s">
        <v>1035</v>
      </c>
      <c r="J422" s="103" t="s">
        <v>1036</v>
      </c>
      <c r="K422" s="61" t="s">
        <v>299</v>
      </c>
      <c r="L422" s="62" t="s">
        <v>300</v>
      </c>
      <c r="M422" s="63"/>
      <c r="N422" s="64"/>
    </row>
    <row r="423" spans="1:14" s="3" customFormat="1" ht="159" customHeight="1">
      <c r="A423" s="52" t="s">
        <v>1031</v>
      </c>
      <c r="B423" s="95" t="s">
        <v>1032</v>
      </c>
      <c r="C423" s="105" t="s">
        <v>1033</v>
      </c>
      <c r="D423" s="106">
        <v>1</v>
      </c>
      <c r="E423" s="107">
        <v>96</v>
      </c>
      <c r="F423" s="108">
        <v>100</v>
      </c>
      <c r="G423" s="109" t="s">
        <v>1034</v>
      </c>
      <c r="H423" s="110">
        <f>0.58*0.325*0.335</f>
        <v>6.3147499999999995E-2</v>
      </c>
      <c r="I423" s="102" t="s">
        <v>1035</v>
      </c>
      <c r="J423" s="103" t="s">
        <v>1036</v>
      </c>
      <c r="K423" s="61" t="s">
        <v>299</v>
      </c>
      <c r="L423" s="62" t="s">
        <v>300</v>
      </c>
      <c r="M423" s="63"/>
      <c r="N423" s="64"/>
    </row>
    <row r="424" spans="1:14" s="3" customFormat="1" ht="159" customHeight="1">
      <c r="A424" s="52" t="s">
        <v>630</v>
      </c>
      <c r="B424" s="113" t="s">
        <v>1037</v>
      </c>
      <c r="C424" s="105" t="s">
        <v>1038</v>
      </c>
      <c r="D424" s="106">
        <v>1</v>
      </c>
      <c r="E424" s="107">
        <v>130</v>
      </c>
      <c r="F424" s="108">
        <v>136</v>
      </c>
      <c r="G424" s="109" t="s">
        <v>1039</v>
      </c>
      <c r="H424" s="110">
        <f>0.81*0.35*0.35</f>
        <v>9.9224999999999994E-2</v>
      </c>
      <c r="I424" s="102" t="s">
        <v>1040</v>
      </c>
      <c r="J424" s="122" t="s">
        <v>1041</v>
      </c>
      <c r="K424" s="61" t="s">
        <v>299</v>
      </c>
      <c r="L424" s="62" t="s">
        <v>300</v>
      </c>
      <c r="M424" s="63"/>
      <c r="N424" s="64"/>
    </row>
    <row r="425" spans="1:14" s="3" customFormat="1" ht="147" customHeight="1">
      <c r="A425" s="52" t="s">
        <v>630</v>
      </c>
      <c r="B425" s="113" t="s">
        <v>1042</v>
      </c>
      <c r="C425" s="105" t="s">
        <v>1038</v>
      </c>
      <c r="D425" s="106">
        <v>1</v>
      </c>
      <c r="E425" s="107">
        <v>150</v>
      </c>
      <c r="F425" s="108">
        <v>156</v>
      </c>
      <c r="G425" s="109" t="s">
        <v>1039</v>
      </c>
      <c r="H425" s="110">
        <f>0.81*0.35*0.35</f>
        <v>9.9224999999999994E-2</v>
      </c>
      <c r="I425" s="102" t="s">
        <v>1040</v>
      </c>
      <c r="J425" s="122" t="s">
        <v>1043</v>
      </c>
      <c r="K425" s="61" t="s">
        <v>299</v>
      </c>
      <c r="L425" s="62" t="s">
        <v>300</v>
      </c>
      <c r="M425" s="63"/>
      <c r="N425" s="64"/>
    </row>
    <row r="426" spans="1:14" s="3" customFormat="1" ht="141.94999999999999" customHeight="1">
      <c r="A426" s="52" t="s">
        <v>630</v>
      </c>
      <c r="B426" s="113" t="s">
        <v>1042</v>
      </c>
      <c r="C426" s="105" t="s">
        <v>1038</v>
      </c>
      <c r="D426" s="106">
        <v>1</v>
      </c>
      <c r="E426" s="107">
        <v>150</v>
      </c>
      <c r="F426" s="108">
        <v>156</v>
      </c>
      <c r="G426" s="109" t="s">
        <v>1039</v>
      </c>
      <c r="H426" s="110">
        <f>0.81*0.35*0.35</f>
        <v>9.9224999999999994E-2</v>
      </c>
      <c r="I426" s="102" t="s">
        <v>1040</v>
      </c>
      <c r="J426" s="122" t="s">
        <v>1043</v>
      </c>
      <c r="K426" s="61" t="s">
        <v>299</v>
      </c>
      <c r="L426" s="62" t="s">
        <v>300</v>
      </c>
      <c r="M426" s="63"/>
      <c r="N426" s="64"/>
    </row>
    <row r="427" spans="1:14" s="3" customFormat="1" ht="159" customHeight="1">
      <c r="A427" s="52" t="s">
        <v>923</v>
      </c>
      <c r="B427" s="95" t="s">
        <v>1044</v>
      </c>
      <c r="C427" s="105" t="s">
        <v>1045</v>
      </c>
      <c r="D427" s="106">
        <v>1</v>
      </c>
      <c r="E427" s="107">
        <v>95</v>
      </c>
      <c r="F427" s="108">
        <v>99</v>
      </c>
      <c r="G427" s="109" t="s">
        <v>1046</v>
      </c>
      <c r="H427" s="110">
        <f>0.63*0.32*0.36</f>
        <v>7.2576000000000002E-2</v>
      </c>
      <c r="I427" s="102" t="s">
        <v>1047</v>
      </c>
      <c r="J427" s="103" t="s">
        <v>1048</v>
      </c>
      <c r="K427" s="61" t="s">
        <v>299</v>
      </c>
      <c r="L427" s="62" t="s">
        <v>300</v>
      </c>
      <c r="M427" s="63"/>
      <c r="N427" s="64"/>
    </row>
    <row r="428" spans="1:14" s="3" customFormat="1" ht="159" customHeight="1">
      <c r="A428" s="52" t="s">
        <v>923</v>
      </c>
      <c r="B428" s="95" t="s">
        <v>1044</v>
      </c>
      <c r="C428" s="105" t="s">
        <v>1045</v>
      </c>
      <c r="D428" s="106">
        <v>1</v>
      </c>
      <c r="E428" s="107">
        <v>95</v>
      </c>
      <c r="F428" s="108">
        <v>99</v>
      </c>
      <c r="G428" s="109" t="s">
        <v>1046</v>
      </c>
      <c r="H428" s="110">
        <f>0.63*0.32*0.36</f>
        <v>7.2576000000000002E-2</v>
      </c>
      <c r="I428" s="102" t="s">
        <v>1047</v>
      </c>
      <c r="J428" s="103" t="s">
        <v>1048</v>
      </c>
      <c r="K428" s="61" t="s">
        <v>299</v>
      </c>
      <c r="L428" s="62" t="s">
        <v>300</v>
      </c>
      <c r="M428" s="63"/>
      <c r="N428" s="64"/>
    </row>
    <row r="429" spans="1:14" s="3" customFormat="1" ht="159" customHeight="1">
      <c r="A429" s="52" t="s">
        <v>923</v>
      </c>
      <c r="B429" s="95" t="s">
        <v>1049</v>
      </c>
      <c r="C429" s="105" t="s">
        <v>1050</v>
      </c>
      <c r="D429" s="106">
        <v>1</v>
      </c>
      <c r="E429" s="107">
        <v>73</v>
      </c>
      <c r="F429" s="108">
        <v>77</v>
      </c>
      <c r="G429" s="109" t="s">
        <v>1051</v>
      </c>
      <c r="H429" s="110">
        <f>0.52*0.35*0.32</f>
        <v>5.824E-2</v>
      </c>
      <c r="I429" s="102" t="s">
        <v>1052</v>
      </c>
      <c r="J429" s="103" t="s">
        <v>1048</v>
      </c>
      <c r="K429" s="61" t="s">
        <v>299</v>
      </c>
      <c r="L429" s="62" t="s">
        <v>300</v>
      </c>
      <c r="M429" s="63"/>
      <c r="N429" s="64"/>
    </row>
    <row r="430" spans="1:14" s="3" customFormat="1" ht="159" customHeight="1">
      <c r="A430" s="52" t="s">
        <v>923</v>
      </c>
      <c r="B430" s="95" t="s">
        <v>1049</v>
      </c>
      <c r="C430" s="105" t="s">
        <v>1050</v>
      </c>
      <c r="D430" s="106">
        <v>1</v>
      </c>
      <c r="E430" s="107">
        <v>73</v>
      </c>
      <c r="F430" s="108">
        <v>77</v>
      </c>
      <c r="G430" s="109" t="s">
        <v>1051</v>
      </c>
      <c r="H430" s="110">
        <f t="shared" ref="H429:H442" si="77">0.52*0.35*0.32</f>
        <v>5.824E-2</v>
      </c>
      <c r="I430" s="102" t="s">
        <v>1052</v>
      </c>
      <c r="J430" s="103" t="s">
        <v>1048</v>
      </c>
      <c r="K430" s="61" t="s">
        <v>299</v>
      </c>
      <c r="L430" s="62" t="s">
        <v>300</v>
      </c>
      <c r="M430" s="63"/>
      <c r="N430" s="64"/>
    </row>
    <row r="431" spans="1:14" s="3" customFormat="1" ht="159" customHeight="1">
      <c r="A431" s="52" t="s">
        <v>923</v>
      </c>
      <c r="B431" s="95" t="s">
        <v>1049</v>
      </c>
      <c r="C431" s="105" t="s">
        <v>1050</v>
      </c>
      <c r="D431" s="106">
        <v>1</v>
      </c>
      <c r="E431" s="107">
        <v>73</v>
      </c>
      <c r="F431" s="108">
        <v>77</v>
      </c>
      <c r="G431" s="109" t="s">
        <v>1051</v>
      </c>
      <c r="H431" s="110">
        <f t="shared" si="77"/>
        <v>5.824E-2</v>
      </c>
      <c r="I431" s="102" t="s">
        <v>1052</v>
      </c>
      <c r="J431" s="103" t="s">
        <v>1048</v>
      </c>
      <c r="K431" s="61" t="s">
        <v>299</v>
      </c>
      <c r="L431" s="62" t="s">
        <v>300</v>
      </c>
      <c r="M431" s="63"/>
      <c r="N431" s="64"/>
    </row>
    <row r="432" spans="1:14" s="3" customFormat="1" ht="159" customHeight="1">
      <c r="A432" s="52" t="s">
        <v>923</v>
      </c>
      <c r="B432" s="95" t="s">
        <v>1049</v>
      </c>
      <c r="C432" s="105" t="s">
        <v>1050</v>
      </c>
      <c r="D432" s="106">
        <v>1</v>
      </c>
      <c r="E432" s="107">
        <v>73</v>
      </c>
      <c r="F432" s="108">
        <v>77</v>
      </c>
      <c r="G432" s="109" t="s">
        <v>1051</v>
      </c>
      <c r="H432" s="110">
        <f t="shared" si="77"/>
        <v>5.824E-2</v>
      </c>
      <c r="I432" s="102" t="s">
        <v>1052</v>
      </c>
      <c r="J432" s="103" t="s">
        <v>1048</v>
      </c>
      <c r="K432" s="61" t="s">
        <v>299</v>
      </c>
      <c r="L432" s="62" t="s">
        <v>300</v>
      </c>
      <c r="M432" s="63"/>
      <c r="N432" s="64"/>
    </row>
    <row r="433" spans="1:14" s="3" customFormat="1" ht="159" customHeight="1">
      <c r="A433" s="52" t="s">
        <v>923</v>
      </c>
      <c r="B433" s="95" t="s">
        <v>1049</v>
      </c>
      <c r="C433" s="105" t="s">
        <v>1050</v>
      </c>
      <c r="D433" s="106">
        <v>1</v>
      </c>
      <c r="E433" s="107">
        <v>73</v>
      </c>
      <c r="F433" s="108">
        <v>77</v>
      </c>
      <c r="G433" s="109" t="s">
        <v>1051</v>
      </c>
      <c r="H433" s="110">
        <f t="shared" si="77"/>
        <v>5.824E-2</v>
      </c>
      <c r="I433" s="102" t="s">
        <v>1052</v>
      </c>
      <c r="J433" s="103" t="s">
        <v>1048</v>
      </c>
      <c r="K433" s="61" t="s">
        <v>299</v>
      </c>
      <c r="L433" s="62" t="s">
        <v>300</v>
      </c>
      <c r="M433" s="63"/>
      <c r="N433" s="64"/>
    </row>
    <row r="434" spans="1:14" s="3" customFormat="1" ht="159" customHeight="1">
      <c r="A434" s="52" t="s">
        <v>923</v>
      </c>
      <c r="B434" s="95" t="s">
        <v>1049</v>
      </c>
      <c r="C434" s="105" t="s">
        <v>1050</v>
      </c>
      <c r="D434" s="106">
        <v>1</v>
      </c>
      <c r="E434" s="107">
        <v>73</v>
      </c>
      <c r="F434" s="108">
        <v>77</v>
      </c>
      <c r="G434" s="109" t="s">
        <v>1051</v>
      </c>
      <c r="H434" s="110">
        <f t="shared" si="77"/>
        <v>5.824E-2</v>
      </c>
      <c r="I434" s="102" t="s">
        <v>1052</v>
      </c>
      <c r="J434" s="103" t="s">
        <v>1048</v>
      </c>
      <c r="K434" s="61" t="s">
        <v>299</v>
      </c>
      <c r="L434" s="62" t="s">
        <v>300</v>
      </c>
      <c r="M434" s="63"/>
      <c r="N434" s="64"/>
    </row>
    <row r="435" spans="1:14" s="3" customFormat="1" ht="159" customHeight="1">
      <c r="A435" s="52" t="s">
        <v>923</v>
      </c>
      <c r="B435" s="95" t="s">
        <v>1049</v>
      </c>
      <c r="C435" s="105" t="s">
        <v>1050</v>
      </c>
      <c r="D435" s="106">
        <v>1</v>
      </c>
      <c r="E435" s="107">
        <v>73</v>
      </c>
      <c r="F435" s="108">
        <v>77</v>
      </c>
      <c r="G435" s="109" t="s">
        <v>1051</v>
      </c>
      <c r="H435" s="110">
        <f t="shared" si="77"/>
        <v>5.824E-2</v>
      </c>
      <c r="I435" s="102" t="s">
        <v>1052</v>
      </c>
      <c r="J435" s="103" t="s">
        <v>1048</v>
      </c>
      <c r="K435" s="61" t="s">
        <v>299</v>
      </c>
      <c r="L435" s="62" t="s">
        <v>300</v>
      </c>
      <c r="M435" s="63"/>
      <c r="N435" s="64"/>
    </row>
    <row r="436" spans="1:14" s="3" customFormat="1" ht="159" customHeight="1">
      <c r="A436" s="52" t="s">
        <v>923</v>
      </c>
      <c r="B436" s="95" t="s">
        <v>1053</v>
      </c>
      <c r="C436" s="105" t="s">
        <v>1050</v>
      </c>
      <c r="D436" s="106">
        <v>1</v>
      </c>
      <c r="E436" s="107">
        <v>73</v>
      </c>
      <c r="F436" s="108">
        <v>77</v>
      </c>
      <c r="G436" s="109" t="s">
        <v>1051</v>
      </c>
      <c r="H436" s="110">
        <f t="shared" si="77"/>
        <v>5.824E-2</v>
      </c>
      <c r="I436" s="102" t="s">
        <v>1052</v>
      </c>
      <c r="J436" s="103" t="s">
        <v>1048</v>
      </c>
      <c r="K436" s="61" t="s">
        <v>299</v>
      </c>
      <c r="L436" s="62" t="s">
        <v>300</v>
      </c>
      <c r="M436" s="63"/>
      <c r="N436" s="64"/>
    </row>
    <row r="437" spans="1:14" s="3" customFormat="1" ht="159" customHeight="1">
      <c r="A437" s="52" t="s">
        <v>923</v>
      </c>
      <c r="B437" s="95" t="s">
        <v>1053</v>
      </c>
      <c r="C437" s="105" t="s">
        <v>1050</v>
      </c>
      <c r="D437" s="106">
        <v>1</v>
      </c>
      <c r="E437" s="107">
        <v>73</v>
      </c>
      <c r="F437" s="108">
        <v>77</v>
      </c>
      <c r="G437" s="109" t="s">
        <v>1051</v>
      </c>
      <c r="H437" s="110">
        <f t="shared" si="77"/>
        <v>5.824E-2</v>
      </c>
      <c r="I437" s="102" t="s">
        <v>1052</v>
      </c>
      <c r="J437" s="103" t="s">
        <v>1048</v>
      </c>
      <c r="K437" s="61" t="s">
        <v>299</v>
      </c>
      <c r="L437" s="62" t="s">
        <v>300</v>
      </c>
      <c r="M437" s="63"/>
      <c r="N437" s="64"/>
    </row>
    <row r="438" spans="1:14" s="3" customFormat="1" ht="159" customHeight="1">
      <c r="A438" s="52" t="s">
        <v>923</v>
      </c>
      <c r="B438" s="95" t="s">
        <v>1053</v>
      </c>
      <c r="C438" s="105" t="s">
        <v>1050</v>
      </c>
      <c r="D438" s="106">
        <v>1</v>
      </c>
      <c r="E438" s="107">
        <v>73</v>
      </c>
      <c r="F438" s="108">
        <v>77</v>
      </c>
      <c r="G438" s="109" t="s">
        <v>1051</v>
      </c>
      <c r="H438" s="110">
        <f t="shared" si="77"/>
        <v>5.824E-2</v>
      </c>
      <c r="I438" s="102" t="s">
        <v>1052</v>
      </c>
      <c r="J438" s="103" t="s">
        <v>1048</v>
      </c>
      <c r="K438" s="61" t="s">
        <v>299</v>
      </c>
      <c r="L438" s="62" t="s">
        <v>300</v>
      </c>
      <c r="M438" s="63"/>
      <c r="N438" s="64"/>
    </row>
    <row r="439" spans="1:14" s="3" customFormat="1" ht="159" customHeight="1">
      <c r="A439" s="52" t="s">
        <v>923</v>
      </c>
      <c r="B439" s="95" t="s">
        <v>1053</v>
      </c>
      <c r="C439" s="105" t="s">
        <v>1050</v>
      </c>
      <c r="D439" s="106">
        <v>1</v>
      </c>
      <c r="E439" s="107">
        <v>73</v>
      </c>
      <c r="F439" s="108">
        <v>77</v>
      </c>
      <c r="G439" s="109" t="s">
        <v>1051</v>
      </c>
      <c r="H439" s="110">
        <f t="shared" si="77"/>
        <v>5.824E-2</v>
      </c>
      <c r="I439" s="102" t="s">
        <v>1052</v>
      </c>
      <c r="J439" s="103" t="s">
        <v>1048</v>
      </c>
      <c r="K439" s="61" t="s">
        <v>299</v>
      </c>
      <c r="L439" s="62" t="s">
        <v>300</v>
      </c>
      <c r="M439" s="63"/>
      <c r="N439" s="64"/>
    </row>
    <row r="440" spans="1:14" s="3" customFormat="1" ht="159" customHeight="1">
      <c r="A440" s="52" t="s">
        <v>923</v>
      </c>
      <c r="B440" s="95" t="s">
        <v>1053</v>
      </c>
      <c r="C440" s="105" t="s">
        <v>1050</v>
      </c>
      <c r="D440" s="106">
        <v>1</v>
      </c>
      <c r="E440" s="107">
        <v>73</v>
      </c>
      <c r="F440" s="108">
        <v>77</v>
      </c>
      <c r="G440" s="109" t="s">
        <v>1051</v>
      </c>
      <c r="H440" s="110">
        <f t="shared" si="77"/>
        <v>5.824E-2</v>
      </c>
      <c r="I440" s="102" t="s">
        <v>1052</v>
      </c>
      <c r="J440" s="103" t="s">
        <v>1048</v>
      </c>
      <c r="K440" s="61" t="s">
        <v>299</v>
      </c>
      <c r="L440" s="62" t="s">
        <v>300</v>
      </c>
      <c r="M440" s="63"/>
      <c r="N440" s="64"/>
    </row>
    <row r="441" spans="1:14" s="3" customFormat="1" ht="159" customHeight="1">
      <c r="A441" s="52" t="s">
        <v>923</v>
      </c>
      <c r="B441" s="95" t="s">
        <v>1053</v>
      </c>
      <c r="C441" s="105" t="s">
        <v>1050</v>
      </c>
      <c r="D441" s="106">
        <v>1</v>
      </c>
      <c r="E441" s="107">
        <v>73</v>
      </c>
      <c r="F441" s="108">
        <v>77</v>
      </c>
      <c r="G441" s="109" t="s">
        <v>1051</v>
      </c>
      <c r="H441" s="110">
        <f t="shared" si="77"/>
        <v>5.824E-2</v>
      </c>
      <c r="I441" s="102" t="s">
        <v>1052</v>
      </c>
      <c r="J441" s="103" t="s">
        <v>1048</v>
      </c>
      <c r="K441" s="61" t="s">
        <v>299</v>
      </c>
      <c r="L441" s="62" t="s">
        <v>300</v>
      </c>
      <c r="M441" s="63"/>
      <c r="N441" s="64"/>
    </row>
    <row r="442" spans="1:14" s="3" customFormat="1" ht="159" customHeight="1">
      <c r="A442" s="52" t="s">
        <v>923</v>
      </c>
      <c r="B442" s="95" t="s">
        <v>1053</v>
      </c>
      <c r="C442" s="105" t="s">
        <v>1050</v>
      </c>
      <c r="D442" s="106">
        <v>1</v>
      </c>
      <c r="E442" s="107">
        <v>73</v>
      </c>
      <c r="F442" s="108">
        <v>77</v>
      </c>
      <c r="G442" s="109" t="s">
        <v>1051</v>
      </c>
      <c r="H442" s="110">
        <f t="shared" si="77"/>
        <v>5.824E-2</v>
      </c>
      <c r="I442" s="102" t="s">
        <v>1052</v>
      </c>
      <c r="J442" s="103" t="s">
        <v>1048</v>
      </c>
      <c r="K442" s="61" t="s">
        <v>299</v>
      </c>
      <c r="L442" s="62" t="s">
        <v>300</v>
      </c>
      <c r="M442" s="63"/>
      <c r="N442" s="64"/>
    </row>
    <row r="443" spans="1:14" s="3" customFormat="1" ht="159" customHeight="1">
      <c r="A443" s="52" t="s">
        <v>923</v>
      </c>
      <c r="B443" s="95" t="s">
        <v>1054</v>
      </c>
      <c r="C443" s="105" t="s">
        <v>1055</v>
      </c>
      <c r="D443" s="106">
        <v>1</v>
      </c>
      <c r="E443" s="107">
        <v>84</v>
      </c>
      <c r="F443" s="108">
        <v>88</v>
      </c>
      <c r="G443" s="109" t="s">
        <v>1056</v>
      </c>
      <c r="H443" s="110">
        <f t="shared" ref="H443:H445" si="78">0.55*0.34*0.37</f>
        <v>6.9190000000000002E-2</v>
      </c>
      <c r="I443" s="102" t="s">
        <v>1035</v>
      </c>
      <c r="J443" s="103" t="s">
        <v>1048</v>
      </c>
      <c r="K443" s="61" t="s">
        <v>299</v>
      </c>
      <c r="L443" s="62" t="s">
        <v>300</v>
      </c>
      <c r="M443" s="63"/>
      <c r="N443" s="64"/>
    </row>
    <row r="444" spans="1:14" s="3" customFormat="1" ht="159" customHeight="1">
      <c r="A444" s="52" t="s">
        <v>923</v>
      </c>
      <c r="B444" s="95" t="s">
        <v>1054</v>
      </c>
      <c r="C444" s="105" t="s">
        <v>1055</v>
      </c>
      <c r="D444" s="106">
        <v>1</v>
      </c>
      <c r="E444" s="107">
        <v>84</v>
      </c>
      <c r="F444" s="108">
        <v>88</v>
      </c>
      <c r="G444" s="109" t="s">
        <v>1056</v>
      </c>
      <c r="H444" s="110">
        <f t="shared" si="78"/>
        <v>6.9190000000000002E-2</v>
      </c>
      <c r="I444" s="102" t="s">
        <v>1035</v>
      </c>
      <c r="J444" s="103" t="s">
        <v>1048</v>
      </c>
      <c r="K444" s="61" t="s">
        <v>299</v>
      </c>
      <c r="L444" s="62" t="s">
        <v>300</v>
      </c>
      <c r="M444" s="63"/>
      <c r="N444" s="64"/>
    </row>
    <row r="445" spans="1:14" s="3" customFormat="1" ht="159" customHeight="1">
      <c r="A445" s="52" t="s">
        <v>923</v>
      </c>
      <c r="B445" s="95" t="s">
        <v>1054</v>
      </c>
      <c r="C445" s="105" t="s">
        <v>1055</v>
      </c>
      <c r="D445" s="106">
        <v>1</v>
      </c>
      <c r="E445" s="107">
        <v>84</v>
      </c>
      <c r="F445" s="108">
        <v>88</v>
      </c>
      <c r="G445" s="109" t="s">
        <v>1056</v>
      </c>
      <c r="H445" s="110">
        <f t="shared" si="78"/>
        <v>6.9190000000000002E-2</v>
      </c>
      <c r="I445" s="102" t="s">
        <v>1035</v>
      </c>
      <c r="J445" s="103" t="s">
        <v>1048</v>
      </c>
      <c r="K445" s="61" t="s">
        <v>299</v>
      </c>
      <c r="L445" s="62" t="s">
        <v>300</v>
      </c>
      <c r="M445" s="63"/>
      <c r="N445" s="64"/>
    </row>
    <row r="446" spans="1:14" s="3" customFormat="1" ht="159" customHeight="1">
      <c r="A446" s="52" t="s">
        <v>368</v>
      </c>
      <c r="B446" s="95" t="s">
        <v>1057</v>
      </c>
      <c r="C446" s="105" t="s">
        <v>1058</v>
      </c>
      <c r="D446" s="106">
        <v>2</v>
      </c>
      <c r="E446" s="107">
        <v>110</v>
      </c>
      <c r="F446" s="108">
        <v>118</v>
      </c>
      <c r="G446" s="109" t="s">
        <v>1059</v>
      </c>
      <c r="H446" s="110">
        <f t="shared" ref="H446:H462" si="79">0.79*0.7*0.39</f>
        <v>0.21567</v>
      </c>
      <c r="I446" s="102" t="s">
        <v>1060</v>
      </c>
      <c r="J446" s="103" t="s">
        <v>748</v>
      </c>
      <c r="K446" s="61" t="s">
        <v>299</v>
      </c>
      <c r="L446" s="62" t="s">
        <v>300</v>
      </c>
      <c r="M446" s="63"/>
      <c r="N446" s="64"/>
    </row>
    <row r="447" spans="1:14" s="3" customFormat="1" ht="159" customHeight="1">
      <c r="A447" s="52" t="s">
        <v>368</v>
      </c>
      <c r="B447" s="95" t="s">
        <v>1057</v>
      </c>
      <c r="C447" s="105" t="s">
        <v>1058</v>
      </c>
      <c r="D447" s="106">
        <v>2</v>
      </c>
      <c r="E447" s="107">
        <v>110</v>
      </c>
      <c r="F447" s="108">
        <v>118</v>
      </c>
      <c r="G447" s="109" t="s">
        <v>1059</v>
      </c>
      <c r="H447" s="110">
        <f t="shared" si="79"/>
        <v>0.21567</v>
      </c>
      <c r="I447" s="102" t="s">
        <v>1060</v>
      </c>
      <c r="J447" s="103" t="s">
        <v>748</v>
      </c>
      <c r="K447" s="61" t="s">
        <v>299</v>
      </c>
      <c r="L447" s="62" t="s">
        <v>300</v>
      </c>
      <c r="M447" s="63"/>
      <c r="N447" s="64"/>
    </row>
    <row r="448" spans="1:14" s="3" customFormat="1" ht="159" customHeight="1">
      <c r="A448" s="52" t="s">
        <v>368</v>
      </c>
      <c r="B448" s="95" t="s">
        <v>1061</v>
      </c>
      <c r="C448" s="105" t="s">
        <v>1058</v>
      </c>
      <c r="D448" s="106">
        <v>2</v>
      </c>
      <c r="E448" s="107">
        <v>122</v>
      </c>
      <c r="F448" s="108">
        <v>129</v>
      </c>
      <c r="G448" s="109" t="s">
        <v>1059</v>
      </c>
      <c r="H448" s="110">
        <f t="shared" si="79"/>
        <v>0.21567</v>
      </c>
      <c r="I448" s="102" t="s">
        <v>1060</v>
      </c>
      <c r="J448" s="103" t="s">
        <v>748</v>
      </c>
      <c r="K448" s="61" t="s">
        <v>299</v>
      </c>
      <c r="L448" s="62" t="s">
        <v>300</v>
      </c>
      <c r="M448" s="63"/>
      <c r="N448" s="64"/>
    </row>
    <row r="449" spans="1:14" s="3" customFormat="1" ht="159" customHeight="1">
      <c r="A449" s="52" t="s">
        <v>368</v>
      </c>
      <c r="B449" s="95" t="s">
        <v>1061</v>
      </c>
      <c r="C449" s="105" t="s">
        <v>1058</v>
      </c>
      <c r="D449" s="106">
        <v>2</v>
      </c>
      <c r="E449" s="107">
        <v>122</v>
      </c>
      <c r="F449" s="108">
        <v>129</v>
      </c>
      <c r="G449" s="109" t="s">
        <v>1059</v>
      </c>
      <c r="H449" s="110">
        <f t="shared" si="79"/>
        <v>0.21567</v>
      </c>
      <c r="I449" s="102" t="s">
        <v>1060</v>
      </c>
      <c r="J449" s="103" t="s">
        <v>748</v>
      </c>
      <c r="K449" s="61" t="s">
        <v>299</v>
      </c>
      <c r="L449" s="62" t="s">
        <v>300</v>
      </c>
      <c r="M449" s="63"/>
      <c r="N449" s="64"/>
    </row>
    <row r="450" spans="1:14" s="3" customFormat="1" ht="159" customHeight="1">
      <c r="A450" s="52" t="s">
        <v>368</v>
      </c>
      <c r="B450" s="95" t="s">
        <v>1062</v>
      </c>
      <c r="C450" s="105" t="s">
        <v>1063</v>
      </c>
      <c r="D450" s="106">
        <v>2</v>
      </c>
      <c r="E450" s="107">
        <v>110</v>
      </c>
      <c r="F450" s="108">
        <v>118</v>
      </c>
      <c r="G450" s="109" t="s">
        <v>1059</v>
      </c>
      <c r="H450" s="110">
        <f t="shared" si="79"/>
        <v>0.21567</v>
      </c>
      <c r="I450" s="102" t="s">
        <v>1060</v>
      </c>
      <c r="J450" s="103" t="s">
        <v>748</v>
      </c>
      <c r="K450" s="61" t="s">
        <v>299</v>
      </c>
      <c r="L450" s="62" t="s">
        <v>300</v>
      </c>
      <c r="M450" s="63"/>
      <c r="N450" s="64"/>
    </row>
    <row r="451" spans="1:14" s="3" customFormat="1" ht="159" customHeight="1">
      <c r="A451" s="52" t="s">
        <v>368</v>
      </c>
      <c r="B451" s="95" t="s">
        <v>1062</v>
      </c>
      <c r="C451" s="105" t="s">
        <v>1063</v>
      </c>
      <c r="D451" s="106">
        <v>2</v>
      </c>
      <c r="E451" s="107">
        <v>110</v>
      </c>
      <c r="F451" s="108">
        <v>118</v>
      </c>
      <c r="G451" s="109" t="s">
        <v>1059</v>
      </c>
      <c r="H451" s="110">
        <f t="shared" si="79"/>
        <v>0.21567</v>
      </c>
      <c r="I451" s="102" t="s">
        <v>1060</v>
      </c>
      <c r="J451" s="103" t="s">
        <v>748</v>
      </c>
      <c r="K451" s="61" t="s">
        <v>299</v>
      </c>
      <c r="L451" s="62" t="s">
        <v>300</v>
      </c>
      <c r="M451" s="63"/>
      <c r="N451" s="64"/>
    </row>
    <row r="452" spans="1:14" s="3" customFormat="1" ht="159" customHeight="1">
      <c r="A452" s="52" t="s">
        <v>368</v>
      </c>
      <c r="B452" s="95" t="s">
        <v>1062</v>
      </c>
      <c r="C452" s="105" t="s">
        <v>1063</v>
      </c>
      <c r="D452" s="106">
        <v>2</v>
      </c>
      <c r="E452" s="107">
        <v>110</v>
      </c>
      <c r="F452" s="108">
        <v>118</v>
      </c>
      <c r="G452" s="109" t="s">
        <v>1059</v>
      </c>
      <c r="H452" s="110">
        <f t="shared" si="79"/>
        <v>0.21567</v>
      </c>
      <c r="I452" s="102" t="s">
        <v>1060</v>
      </c>
      <c r="J452" s="103" t="s">
        <v>748</v>
      </c>
      <c r="K452" s="61" t="s">
        <v>299</v>
      </c>
      <c r="L452" s="62" t="s">
        <v>300</v>
      </c>
      <c r="M452" s="63"/>
      <c r="N452" s="64"/>
    </row>
    <row r="453" spans="1:14" s="3" customFormat="1" ht="159" customHeight="1">
      <c r="A453" s="52" t="s">
        <v>368</v>
      </c>
      <c r="B453" s="95" t="s">
        <v>1064</v>
      </c>
      <c r="C453" s="105" t="s">
        <v>1063</v>
      </c>
      <c r="D453" s="106">
        <v>2</v>
      </c>
      <c r="E453" s="107">
        <v>122</v>
      </c>
      <c r="F453" s="108">
        <v>129</v>
      </c>
      <c r="G453" s="109" t="s">
        <v>1059</v>
      </c>
      <c r="H453" s="110">
        <f t="shared" si="79"/>
        <v>0.21567</v>
      </c>
      <c r="I453" s="102" t="s">
        <v>1060</v>
      </c>
      <c r="J453" s="103" t="s">
        <v>748</v>
      </c>
      <c r="K453" s="61" t="s">
        <v>299</v>
      </c>
      <c r="L453" s="62" t="s">
        <v>300</v>
      </c>
      <c r="M453" s="63"/>
      <c r="N453" s="64"/>
    </row>
    <row r="454" spans="1:14" s="3" customFormat="1" ht="159" customHeight="1">
      <c r="A454" s="52" t="s">
        <v>368</v>
      </c>
      <c r="B454" s="95" t="s">
        <v>1064</v>
      </c>
      <c r="C454" s="105" t="s">
        <v>1063</v>
      </c>
      <c r="D454" s="106">
        <v>2</v>
      </c>
      <c r="E454" s="107">
        <v>122</v>
      </c>
      <c r="F454" s="108">
        <v>129</v>
      </c>
      <c r="G454" s="109" t="s">
        <v>1059</v>
      </c>
      <c r="H454" s="110">
        <f t="shared" si="79"/>
        <v>0.21567</v>
      </c>
      <c r="I454" s="102" t="s">
        <v>1060</v>
      </c>
      <c r="J454" s="103" t="s">
        <v>748</v>
      </c>
      <c r="K454" s="61" t="s">
        <v>299</v>
      </c>
      <c r="L454" s="62" t="s">
        <v>300</v>
      </c>
      <c r="M454" s="63"/>
      <c r="N454" s="64"/>
    </row>
    <row r="455" spans="1:14" s="3" customFormat="1" ht="159" customHeight="1">
      <c r="A455" s="52" t="s">
        <v>368</v>
      </c>
      <c r="B455" s="95" t="s">
        <v>1065</v>
      </c>
      <c r="C455" s="105" t="s">
        <v>1066</v>
      </c>
      <c r="D455" s="106">
        <v>2</v>
      </c>
      <c r="E455" s="107">
        <v>110</v>
      </c>
      <c r="F455" s="108">
        <v>118</v>
      </c>
      <c r="G455" s="109" t="s">
        <v>1059</v>
      </c>
      <c r="H455" s="110">
        <f t="shared" si="79"/>
        <v>0.21567</v>
      </c>
      <c r="I455" s="102" t="s">
        <v>1060</v>
      </c>
      <c r="J455" s="103" t="s">
        <v>748</v>
      </c>
      <c r="K455" s="61" t="s">
        <v>299</v>
      </c>
      <c r="L455" s="62" t="s">
        <v>300</v>
      </c>
      <c r="M455" s="63"/>
      <c r="N455" s="64"/>
    </row>
    <row r="456" spans="1:14" s="3" customFormat="1" ht="159" customHeight="1">
      <c r="A456" s="52" t="s">
        <v>368</v>
      </c>
      <c r="B456" s="95" t="s">
        <v>1065</v>
      </c>
      <c r="C456" s="105" t="s">
        <v>1066</v>
      </c>
      <c r="D456" s="106">
        <v>2</v>
      </c>
      <c r="E456" s="107">
        <v>110</v>
      </c>
      <c r="F456" s="108">
        <v>118</v>
      </c>
      <c r="G456" s="109" t="s">
        <v>1059</v>
      </c>
      <c r="H456" s="110">
        <f t="shared" si="79"/>
        <v>0.21567</v>
      </c>
      <c r="I456" s="102" t="s">
        <v>1060</v>
      </c>
      <c r="J456" s="103" t="s">
        <v>748</v>
      </c>
      <c r="K456" s="61" t="s">
        <v>299</v>
      </c>
      <c r="L456" s="62" t="s">
        <v>300</v>
      </c>
      <c r="M456" s="63"/>
      <c r="N456" s="64"/>
    </row>
    <row r="457" spans="1:14" s="3" customFormat="1" ht="159" customHeight="1">
      <c r="A457" s="52" t="s">
        <v>368</v>
      </c>
      <c r="B457" s="95" t="s">
        <v>1065</v>
      </c>
      <c r="C457" s="105" t="s">
        <v>1066</v>
      </c>
      <c r="D457" s="106">
        <v>2</v>
      </c>
      <c r="E457" s="107">
        <v>110</v>
      </c>
      <c r="F457" s="108">
        <v>118</v>
      </c>
      <c r="G457" s="109" t="s">
        <v>1059</v>
      </c>
      <c r="H457" s="110">
        <f t="shared" si="79"/>
        <v>0.21567</v>
      </c>
      <c r="I457" s="102" t="s">
        <v>1060</v>
      </c>
      <c r="J457" s="103" t="s">
        <v>748</v>
      </c>
      <c r="K457" s="61" t="s">
        <v>299</v>
      </c>
      <c r="L457" s="62" t="s">
        <v>300</v>
      </c>
      <c r="M457" s="63"/>
      <c r="N457" s="64"/>
    </row>
    <row r="458" spans="1:14" s="3" customFormat="1" ht="159" customHeight="1">
      <c r="A458" s="52" t="s">
        <v>368</v>
      </c>
      <c r="B458" s="95" t="s">
        <v>1067</v>
      </c>
      <c r="C458" s="105" t="s">
        <v>1066</v>
      </c>
      <c r="D458" s="106">
        <v>2</v>
      </c>
      <c r="E458" s="107">
        <v>122</v>
      </c>
      <c r="F458" s="108">
        <v>129</v>
      </c>
      <c r="G458" s="109" t="s">
        <v>1059</v>
      </c>
      <c r="H458" s="110">
        <f t="shared" si="79"/>
        <v>0.21567</v>
      </c>
      <c r="I458" s="102" t="s">
        <v>1060</v>
      </c>
      <c r="J458" s="103" t="s">
        <v>748</v>
      </c>
      <c r="K458" s="61" t="s">
        <v>299</v>
      </c>
      <c r="L458" s="62" t="s">
        <v>300</v>
      </c>
      <c r="M458" s="63"/>
      <c r="N458" s="64"/>
    </row>
    <row r="459" spans="1:14" s="3" customFormat="1" ht="159" customHeight="1">
      <c r="A459" s="52" t="s">
        <v>368</v>
      </c>
      <c r="B459" s="95" t="s">
        <v>1067</v>
      </c>
      <c r="C459" s="105" t="s">
        <v>1066</v>
      </c>
      <c r="D459" s="106">
        <v>2</v>
      </c>
      <c r="E459" s="107">
        <v>122</v>
      </c>
      <c r="F459" s="108">
        <v>129</v>
      </c>
      <c r="G459" s="109" t="s">
        <v>1059</v>
      </c>
      <c r="H459" s="110">
        <f t="shared" si="79"/>
        <v>0.21567</v>
      </c>
      <c r="I459" s="102" t="s">
        <v>1060</v>
      </c>
      <c r="J459" s="103" t="s">
        <v>748</v>
      </c>
      <c r="K459" s="61" t="s">
        <v>299</v>
      </c>
      <c r="L459" s="62" t="s">
        <v>300</v>
      </c>
      <c r="M459" s="63"/>
      <c r="N459" s="64"/>
    </row>
    <row r="460" spans="1:14" s="3" customFormat="1" ht="159" customHeight="1">
      <c r="A460" s="52" t="s">
        <v>368</v>
      </c>
      <c r="B460" s="95" t="s">
        <v>1067</v>
      </c>
      <c r="C460" s="105" t="s">
        <v>1066</v>
      </c>
      <c r="D460" s="106">
        <v>2</v>
      </c>
      <c r="E460" s="107">
        <v>122</v>
      </c>
      <c r="F460" s="108">
        <v>129</v>
      </c>
      <c r="G460" s="109" t="s">
        <v>1059</v>
      </c>
      <c r="H460" s="110">
        <f t="shared" si="79"/>
        <v>0.21567</v>
      </c>
      <c r="I460" s="102" t="s">
        <v>1060</v>
      </c>
      <c r="J460" s="103" t="s">
        <v>748</v>
      </c>
      <c r="K460" s="61" t="s">
        <v>299</v>
      </c>
      <c r="L460" s="62" t="s">
        <v>300</v>
      </c>
      <c r="M460" s="63"/>
      <c r="N460" s="64"/>
    </row>
    <row r="461" spans="1:14" s="3" customFormat="1" ht="159" customHeight="1">
      <c r="A461" s="52" t="s">
        <v>368</v>
      </c>
      <c r="B461" s="95" t="s">
        <v>1068</v>
      </c>
      <c r="C461" s="105" t="s">
        <v>1069</v>
      </c>
      <c r="D461" s="106">
        <v>1</v>
      </c>
      <c r="E461" s="107">
        <v>122</v>
      </c>
      <c r="F461" s="108">
        <v>128</v>
      </c>
      <c r="G461" s="109" t="s">
        <v>1070</v>
      </c>
      <c r="H461" s="110">
        <f>0.75*0.38*0.35</f>
        <v>9.9750000000000005E-2</v>
      </c>
      <c r="I461" s="102" t="s">
        <v>1071</v>
      </c>
      <c r="J461" s="103" t="s">
        <v>748</v>
      </c>
      <c r="K461" s="61" t="s">
        <v>299</v>
      </c>
      <c r="L461" s="62" t="s">
        <v>300</v>
      </c>
      <c r="M461" s="63"/>
      <c r="N461" s="64"/>
    </row>
    <row r="462" spans="1:14" s="3" customFormat="1" ht="159" customHeight="1">
      <c r="A462" s="52" t="s">
        <v>368</v>
      </c>
      <c r="B462" s="95" t="s">
        <v>1072</v>
      </c>
      <c r="C462" s="105" t="s">
        <v>1069</v>
      </c>
      <c r="D462" s="106">
        <v>2</v>
      </c>
      <c r="E462" s="107">
        <v>122</v>
      </c>
      <c r="F462" s="108">
        <v>128</v>
      </c>
      <c r="G462" s="109" t="s">
        <v>1070</v>
      </c>
      <c r="H462" s="110">
        <f>0.75*0.69*0.38</f>
        <v>0.19664999999999999</v>
      </c>
      <c r="I462" s="102" t="s">
        <v>1060</v>
      </c>
      <c r="J462" s="103" t="s">
        <v>748</v>
      </c>
      <c r="K462" s="61" t="s">
        <v>299</v>
      </c>
      <c r="L462" s="62" t="s">
        <v>300</v>
      </c>
      <c r="M462" s="63"/>
      <c r="N462" s="64"/>
    </row>
    <row r="463" spans="1:14" s="3" customFormat="1" ht="159" customHeight="1">
      <c r="A463" s="52" t="s">
        <v>1073</v>
      </c>
      <c r="B463" s="95" t="s">
        <v>1074</v>
      </c>
      <c r="C463" s="105" t="s">
        <v>1075</v>
      </c>
      <c r="D463" s="106">
        <v>1</v>
      </c>
      <c r="E463" s="107">
        <v>153</v>
      </c>
      <c r="F463" s="108">
        <v>159</v>
      </c>
      <c r="G463" s="109" t="s">
        <v>1076</v>
      </c>
      <c r="H463" s="110">
        <f t="shared" ref="H463:H466" si="80">0.62*0.36*0.4</f>
        <v>8.9279999999999998E-2</v>
      </c>
      <c r="I463" s="102" t="s">
        <v>1077</v>
      </c>
      <c r="J463" s="103" t="s">
        <v>1078</v>
      </c>
      <c r="K463" s="61" t="s">
        <v>299</v>
      </c>
      <c r="L463" s="62" t="s">
        <v>300</v>
      </c>
      <c r="M463" s="63"/>
      <c r="N463" s="64"/>
    </row>
    <row r="464" spans="1:14" s="3" customFormat="1" ht="159" customHeight="1">
      <c r="A464" s="52" t="s">
        <v>1073</v>
      </c>
      <c r="B464" s="95" t="s">
        <v>1074</v>
      </c>
      <c r="C464" s="105" t="s">
        <v>1075</v>
      </c>
      <c r="D464" s="106">
        <v>1</v>
      </c>
      <c r="E464" s="107">
        <v>153</v>
      </c>
      <c r="F464" s="108">
        <v>159</v>
      </c>
      <c r="G464" s="109" t="s">
        <v>1076</v>
      </c>
      <c r="H464" s="110">
        <f t="shared" si="80"/>
        <v>8.9279999999999998E-2</v>
      </c>
      <c r="I464" s="102" t="s">
        <v>1077</v>
      </c>
      <c r="J464" s="103" t="s">
        <v>1078</v>
      </c>
      <c r="K464" s="61" t="s">
        <v>299</v>
      </c>
      <c r="L464" s="62" t="s">
        <v>300</v>
      </c>
      <c r="M464" s="63"/>
      <c r="N464" s="64"/>
    </row>
    <row r="465" spans="1:14" s="3" customFormat="1" ht="159" customHeight="1">
      <c r="A465" s="52" t="s">
        <v>1073</v>
      </c>
      <c r="B465" s="95" t="s">
        <v>1079</v>
      </c>
      <c r="C465" s="105" t="s">
        <v>1075</v>
      </c>
      <c r="D465" s="106">
        <v>1</v>
      </c>
      <c r="E465" s="107">
        <v>175</v>
      </c>
      <c r="F465" s="108">
        <v>181</v>
      </c>
      <c r="G465" s="109" t="s">
        <v>1076</v>
      </c>
      <c r="H465" s="110">
        <f t="shared" si="80"/>
        <v>8.9279999999999998E-2</v>
      </c>
      <c r="I465" s="102" t="s">
        <v>1077</v>
      </c>
      <c r="J465" s="103" t="s">
        <v>1080</v>
      </c>
      <c r="K465" s="61" t="s">
        <v>299</v>
      </c>
      <c r="L465" s="62" t="s">
        <v>300</v>
      </c>
      <c r="M465" s="63"/>
      <c r="N465" s="64"/>
    </row>
    <row r="466" spans="1:14" s="3" customFormat="1" ht="159" customHeight="1">
      <c r="A466" s="52" t="s">
        <v>1073</v>
      </c>
      <c r="B466" s="95" t="s">
        <v>1079</v>
      </c>
      <c r="C466" s="105" t="s">
        <v>1075</v>
      </c>
      <c r="D466" s="106">
        <v>1</v>
      </c>
      <c r="E466" s="107">
        <v>175</v>
      </c>
      <c r="F466" s="108">
        <v>181</v>
      </c>
      <c r="G466" s="109" t="s">
        <v>1076</v>
      </c>
      <c r="H466" s="110">
        <f t="shared" si="80"/>
        <v>8.9279999999999998E-2</v>
      </c>
      <c r="I466" s="102" t="s">
        <v>1077</v>
      </c>
      <c r="J466" s="103" t="s">
        <v>1080</v>
      </c>
      <c r="K466" s="61" t="s">
        <v>299</v>
      </c>
      <c r="L466" s="62" t="s">
        <v>300</v>
      </c>
      <c r="M466" s="63"/>
      <c r="N466" s="64"/>
    </row>
    <row r="467" spans="1:14" s="3" customFormat="1" ht="159" customHeight="1">
      <c r="A467" s="52" t="s">
        <v>1073</v>
      </c>
      <c r="B467" s="95" t="s">
        <v>1081</v>
      </c>
      <c r="C467" s="105" t="s">
        <v>1082</v>
      </c>
      <c r="D467" s="106">
        <v>1</v>
      </c>
      <c r="E467" s="107">
        <v>142</v>
      </c>
      <c r="F467" s="108">
        <v>148</v>
      </c>
      <c r="G467" s="109" t="s">
        <v>1083</v>
      </c>
      <c r="H467" s="110">
        <f t="shared" ref="H467:H470" si="81">0.65*0.33*0.43</f>
        <v>9.2234999999999998E-2</v>
      </c>
      <c r="I467" s="102" t="s">
        <v>1084</v>
      </c>
      <c r="J467" s="103" t="s">
        <v>1085</v>
      </c>
      <c r="K467" s="61" t="s">
        <v>299</v>
      </c>
      <c r="L467" s="62" t="s">
        <v>300</v>
      </c>
      <c r="M467" s="63"/>
      <c r="N467" s="64"/>
    </row>
    <row r="468" spans="1:14" s="3" customFormat="1" ht="159" customHeight="1">
      <c r="A468" s="52" t="s">
        <v>1073</v>
      </c>
      <c r="B468" s="95" t="s">
        <v>1081</v>
      </c>
      <c r="C468" s="105" t="s">
        <v>1082</v>
      </c>
      <c r="D468" s="106">
        <v>1</v>
      </c>
      <c r="E468" s="107">
        <v>142</v>
      </c>
      <c r="F468" s="108">
        <v>148</v>
      </c>
      <c r="G468" s="109" t="s">
        <v>1083</v>
      </c>
      <c r="H468" s="110">
        <f t="shared" si="81"/>
        <v>9.2234999999999998E-2</v>
      </c>
      <c r="I468" s="102" t="s">
        <v>1084</v>
      </c>
      <c r="J468" s="103" t="s">
        <v>1085</v>
      </c>
      <c r="K468" s="61" t="s">
        <v>299</v>
      </c>
      <c r="L468" s="62" t="s">
        <v>300</v>
      </c>
      <c r="M468" s="63"/>
      <c r="N468" s="64"/>
    </row>
    <row r="469" spans="1:14" s="3" customFormat="1" ht="159" customHeight="1">
      <c r="A469" s="52" t="s">
        <v>1073</v>
      </c>
      <c r="B469" s="95" t="s">
        <v>1086</v>
      </c>
      <c r="C469" s="105" t="s">
        <v>1082</v>
      </c>
      <c r="D469" s="106">
        <v>1</v>
      </c>
      <c r="E469" s="107">
        <v>152</v>
      </c>
      <c r="F469" s="108">
        <v>158</v>
      </c>
      <c r="G469" s="109" t="s">
        <v>1083</v>
      </c>
      <c r="H469" s="110">
        <f t="shared" si="81"/>
        <v>9.2234999999999998E-2</v>
      </c>
      <c r="I469" s="102" t="s">
        <v>1084</v>
      </c>
      <c r="J469" s="103" t="s">
        <v>1087</v>
      </c>
      <c r="K469" s="61" t="s">
        <v>299</v>
      </c>
      <c r="L469" s="62" t="s">
        <v>300</v>
      </c>
      <c r="M469" s="63"/>
      <c r="N469" s="64"/>
    </row>
    <row r="470" spans="1:14" s="3" customFormat="1" ht="159" customHeight="1">
      <c r="A470" s="52" t="s">
        <v>1073</v>
      </c>
      <c r="B470" s="95" t="s">
        <v>1086</v>
      </c>
      <c r="C470" s="105" t="s">
        <v>1082</v>
      </c>
      <c r="D470" s="106">
        <v>1</v>
      </c>
      <c r="E470" s="107">
        <v>152</v>
      </c>
      <c r="F470" s="108">
        <v>158</v>
      </c>
      <c r="G470" s="109" t="s">
        <v>1083</v>
      </c>
      <c r="H470" s="110">
        <f t="shared" si="81"/>
        <v>9.2234999999999998E-2</v>
      </c>
      <c r="I470" s="102" t="s">
        <v>1084</v>
      </c>
      <c r="J470" s="103" t="s">
        <v>1087</v>
      </c>
      <c r="K470" s="61" t="s">
        <v>299</v>
      </c>
      <c r="L470" s="62" t="s">
        <v>300</v>
      </c>
      <c r="M470" s="63"/>
      <c r="N470" s="64"/>
    </row>
    <row r="471" spans="1:14" s="3" customFormat="1" ht="159" customHeight="1">
      <c r="A471" s="52" t="s">
        <v>1073</v>
      </c>
      <c r="B471" s="95" t="s">
        <v>1088</v>
      </c>
      <c r="C471" s="105" t="s">
        <v>1089</v>
      </c>
      <c r="D471" s="106">
        <v>1</v>
      </c>
      <c r="E471" s="107">
        <v>163</v>
      </c>
      <c r="F471" s="108">
        <v>170</v>
      </c>
      <c r="G471" s="109" t="s">
        <v>1090</v>
      </c>
      <c r="H471" s="110">
        <f t="shared" ref="H471:H473" si="82">0.81*0.43*0.37</f>
        <v>0.12887100000000001</v>
      </c>
      <c r="I471" s="102" t="s">
        <v>1091</v>
      </c>
      <c r="J471" s="103" t="s">
        <v>1092</v>
      </c>
      <c r="K471" s="61" t="s">
        <v>299</v>
      </c>
      <c r="L471" s="62" t="s">
        <v>300</v>
      </c>
      <c r="M471" s="63"/>
      <c r="N471" s="64"/>
    </row>
    <row r="472" spans="1:14" s="3" customFormat="1" ht="159" customHeight="1">
      <c r="A472" s="52" t="s">
        <v>1073</v>
      </c>
      <c r="B472" s="95" t="s">
        <v>1088</v>
      </c>
      <c r="C472" s="105" t="s">
        <v>1089</v>
      </c>
      <c r="D472" s="106">
        <v>1</v>
      </c>
      <c r="E472" s="107">
        <v>163</v>
      </c>
      <c r="F472" s="108">
        <v>170</v>
      </c>
      <c r="G472" s="109" t="s">
        <v>1090</v>
      </c>
      <c r="H472" s="110">
        <f t="shared" si="82"/>
        <v>0.12887100000000001</v>
      </c>
      <c r="I472" s="102" t="s">
        <v>1091</v>
      </c>
      <c r="J472" s="103" t="s">
        <v>1092</v>
      </c>
      <c r="K472" s="61" t="s">
        <v>299</v>
      </c>
      <c r="L472" s="62" t="s">
        <v>300</v>
      </c>
      <c r="M472" s="63"/>
      <c r="N472" s="64"/>
    </row>
    <row r="473" spans="1:14" s="3" customFormat="1" ht="159" customHeight="1">
      <c r="A473" s="52" t="s">
        <v>1073</v>
      </c>
      <c r="B473" s="95" t="s">
        <v>1093</v>
      </c>
      <c r="C473" s="105" t="s">
        <v>1089</v>
      </c>
      <c r="D473" s="106">
        <v>1</v>
      </c>
      <c r="E473" s="107">
        <v>175</v>
      </c>
      <c r="F473" s="108">
        <v>182</v>
      </c>
      <c r="G473" s="109" t="s">
        <v>1090</v>
      </c>
      <c r="H473" s="110">
        <f t="shared" si="82"/>
        <v>0.12887100000000001</v>
      </c>
      <c r="I473" s="102" t="s">
        <v>1091</v>
      </c>
      <c r="J473" s="103" t="s">
        <v>1094</v>
      </c>
      <c r="K473" s="61" t="s">
        <v>299</v>
      </c>
      <c r="L473" s="62" t="s">
        <v>300</v>
      </c>
      <c r="M473" s="63"/>
      <c r="N473" s="64"/>
    </row>
    <row r="474" spans="1:14" s="3" customFormat="1" ht="159" customHeight="1">
      <c r="A474" s="52" t="s">
        <v>1073</v>
      </c>
      <c r="B474" s="95" t="s">
        <v>1095</v>
      </c>
      <c r="C474" s="105" t="s">
        <v>1096</v>
      </c>
      <c r="D474" s="106">
        <v>1</v>
      </c>
      <c r="E474" s="107">
        <v>150</v>
      </c>
      <c r="F474" s="108">
        <v>156</v>
      </c>
      <c r="G474" s="109" t="s">
        <v>1097</v>
      </c>
      <c r="H474" s="110">
        <f t="shared" ref="H474:H477" si="83">0.63*0.35*0.4</f>
        <v>8.8200000000000001E-2</v>
      </c>
      <c r="I474" s="102" t="s">
        <v>1098</v>
      </c>
      <c r="J474" s="103" t="s">
        <v>1099</v>
      </c>
      <c r="K474" s="61" t="s">
        <v>299</v>
      </c>
      <c r="L474" s="62" t="s">
        <v>300</v>
      </c>
      <c r="M474" s="63"/>
      <c r="N474" s="64"/>
    </row>
    <row r="475" spans="1:14" s="3" customFormat="1" ht="159" customHeight="1">
      <c r="A475" s="52" t="s">
        <v>1073</v>
      </c>
      <c r="B475" s="95" t="s">
        <v>1095</v>
      </c>
      <c r="C475" s="105" t="s">
        <v>1096</v>
      </c>
      <c r="D475" s="106">
        <v>1</v>
      </c>
      <c r="E475" s="107">
        <v>150</v>
      </c>
      <c r="F475" s="108">
        <v>156</v>
      </c>
      <c r="G475" s="109" t="s">
        <v>1097</v>
      </c>
      <c r="H475" s="110">
        <f t="shared" si="83"/>
        <v>8.8200000000000001E-2</v>
      </c>
      <c r="I475" s="102" t="s">
        <v>1098</v>
      </c>
      <c r="J475" s="103" t="s">
        <v>1099</v>
      </c>
      <c r="K475" s="61" t="s">
        <v>299</v>
      </c>
      <c r="L475" s="62" t="s">
        <v>300</v>
      </c>
      <c r="M475" s="63"/>
      <c r="N475" s="64"/>
    </row>
    <row r="476" spans="1:14" s="3" customFormat="1" ht="159" customHeight="1">
      <c r="A476" s="52" t="s">
        <v>1073</v>
      </c>
      <c r="B476" s="95" t="s">
        <v>1095</v>
      </c>
      <c r="C476" s="105" t="s">
        <v>1096</v>
      </c>
      <c r="D476" s="106">
        <v>1</v>
      </c>
      <c r="E476" s="107">
        <v>150</v>
      </c>
      <c r="F476" s="108">
        <v>156</v>
      </c>
      <c r="G476" s="109" t="s">
        <v>1097</v>
      </c>
      <c r="H476" s="110">
        <f t="shared" si="83"/>
        <v>8.8200000000000001E-2</v>
      </c>
      <c r="I476" s="102" t="s">
        <v>1098</v>
      </c>
      <c r="J476" s="103" t="s">
        <v>1099</v>
      </c>
      <c r="K476" s="61" t="s">
        <v>299</v>
      </c>
      <c r="L476" s="62" t="s">
        <v>300</v>
      </c>
      <c r="M476" s="63"/>
      <c r="N476" s="64"/>
    </row>
    <row r="477" spans="1:14" s="3" customFormat="1" ht="159" customHeight="1">
      <c r="A477" s="52" t="s">
        <v>1073</v>
      </c>
      <c r="B477" s="95" t="s">
        <v>1095</v>
      </c>
      <c r="C477" s="105" t="s">
        <v>1096</v>
      </c>
      <c r="D477" s="106">
        <v>1</v>
      </c>
      <c r="E477" s="107">
        <v>150</v>
      </c>
      <c r="F477" s="108">
        <v>156</v>
      </c>
      <c r="G477" s="109" t="s">
        <v>1097</v>
      </c>
      <c r="H477" s="110">
        <f t="shared" si="83"/>
        <v>8.8200000000000001E-2</v>
      </c>
      <c r="I477" s="102" t="s">
        <v>1098</v>
      </c>
      <c r="J477" s="103" t="s">
        <v>1099</v>
      </c>
      <c r="K477" s="61" t="s">
        <v>299</v>
      </c>
      <c r="L477" s="62" t="s">
        <v>300</v>
      </c>
      <c r="M477" s="63"/>
      <c r="N477" s="64"/>
    </row>
    <row r="478" spans="1:14" s="3" customFormat="1" ht="159" customHeight="1">
      <c r="A478" s="52" t="s">
        <v>1073</v>
      </c>
      <c r="B478" s="95" t="s">
        <v>1100</v>
      </c>
      <c r="C478" s="105" t="s">
        <v>1096</v>
      </c>
      <c r="D478" s="106">
        <v>1</v>
      </c>
      <c r="E478" s="107">
        <v>150</v>
      </c>
      <c r="F478" s="108">
        <v>156</v>
      </c>
      <c r="G478" s="109" t="s">
        <v>1101</v>
      </c>
      <c r="H478" s="110">
        <f t="shared" ref="H478:H481" si="84">0.63*0.36*0.4</f>
        <v>9.0719999999999995E-2</v>
      </c>
      <c r="I478" s="102" t="s">
        <v>1077</v>
      </c>
      <c r="J478" s="103" t="s">
        <v>1099</v>
      </c>
      <c r="K478" s="61" t="s">
        <v>299</v>
      </c>
      <c r="L478" s="62" t="s">
        <v>300</v>
      </c>
      <c r="M478" s="63"/>
      <c r="N478" s="64"/>
    </row>
    <row r="479" spans="1:14" s="3" customFormat="1" ht="159" customHeight="1">
      <c r="A479" s="52" t="s">
        <v>1073</v>
      </c>
      <c r="B479" s="95" t="s">
        <v>1100</v>
      </c>
      <c r="C479" s="105" t="s">
        <v>1096</v>
      </c>
      <c r="D479" s="106">
        <v>1</v>
      </c>
      <c r="E479" s="107">
        <v>150</v>
      </c>
      <c r="F479" s="108">
        <v>156</v>
      </c>
      <c r="G479" s="109" t="s">
        <v>1101</v>
      </c>
      <c r="H479" s="110">
        <f t="shared" si="84"/>
        <v>9.0719999999999995E-2</v>
      </c>
      <c r="I479" s="102" t="s">
        <v>1077</v>
      </c>
      <c r="J479" s="103" t="s">
        <v>1099</v>
      </c>
      <c r="K479" s="61" t="s">
        <v>299</v>
      </c>
      <c r="L479" s="62" t="s">
        <v>300</v>
      </c>
      <c r="M479" s="63"/>
      <c r="N479" s="64"/>
    </row>
    <row r="480" spans="1:14" s="3" customFormat="1" ht="159" customHeight="1">
      <c r="A480" s="52" t="s">
        <v>1073</v>
      </c>
      <c r="B480" s="95" t="s">
        <v>1100</v>
      </c>
      <c r="C480" s="105" t="s">
        <v>1096</v>
      </c>
      <c r="D480" s="106">
        <v>1</v>
      </c>
      <c r="E480" s="107">
        <v>150</v>
      </c>
      <c r="F480" s="108">
        <v>156</v>
      </c>
      <c r="G480" s="109" t="s">
        <v>1101</v>
      </c>
      <c r="H480" s="110">
        <f t="shared" si="84"/>
        <v>9.0719999999999995E-2</v>
      </c>
      <c r="I480" s="102" t="s">
        <v>1077</v>
      </c>
      <c r="J480" s="103" t="s">
        <v>1099</v>
      </c>
      <c r="K480" s="61" t="s">
        <v>299</v>
      </c>
      <c r="L480" s="62" t="s">
        <v>300</v>
      </c>
      <c r="M480" s="63"/>
      <c r="N480" s="64"/>
    </row>
    <row r="481" spans="1:14" s="3" customFormat="1" ht="159" customHeight="1">
      <c r="A481" s="52" t="s">
        <v>1073</v>
      </c>
      <c r="B481" s="95" t="s">
        <v>1100</v>
      </c>
      <c r="C481" s="105" t="s">
        <v>1096</v>
      </c>
      <c r="D481" s="106">
        <v>1</v>
      </c>
      <c r="E481" s="107">
        <v>150</v>
      </c>
      <c r="F481" s="108">
        <v>156</v>
      </c>
      <c r="G481" s="109" t="s">
        <v>1101</v>
      </c>
      <c r="H481" s="110">
        <f t="shared" si="84"/>
        <v>9.0719999999999995E-2</v>
      </c>
      <c r="I481" s="102" t="s">
        <v>1077</v>
      </c>
      <c r="J481" s="103" t="s">
        <v>1099</v>
      </c>
      <c r="K481" s="61" t="s">
        <v>299</v>
      </c>
      <c r="L481" s="62" t="s">
        <v>300</v>
      </c>
      <c r="M481" s="63"/>
      <c r="N481" s="64"/>
    </row>
    <row r="482" spans="1:14" s="3" customFormat="1" ht="159" customHeight="1">
      <c r="A482" s="52" t="s">
        <v>1073</v>
      </c>
      <c r="B482" s="95" t="s">
        <v>1102</v>
      </c>
      <c r="C482" s="105" t="s">
        <v>1096</v>
      </c>
      <c r="D482" s="106">
        <v>1</v>
      </c>
      <c r="E482" s="107">
        <v>145</v>
      </c>
      <c r="F482" s="108">
        <v>151</v>
      </c>
      <c r="G482" s="109" t="s">
        <v>1097</v>
      </c>
      <c r="H482" s="110">
        <f t="shared" ref="H482:H485" si="85">0.63*0.35*0.4</f>
        <v>8.8200000000000001E-2</v>
      </c>
      <c r="I482" s="102" t="s">
        <v>1098</v>
      </c>
      <c r="J482" s="103" t="s">
        <v>1099</v>
      </c>
      <c r="K482" s="61" t="s">
        <v>299</v>
      </c>
      <c r="L482" s="62" t="s">
        <v>300</v>
      </c>
      <c r="M482" s="63"/>
      <c r="N482" s="64"/>
    </row>
    <row r="483" spans="1:14" s="3" customFormat="1" ht="159" customHeight="1">
      <c r="A483" s="52" t="s">
        <v>1073</v>
      </c>
      <c r="B483" s="95" t="s">
        <v>1102</v>
      </c>
      <c r="C483" s="105" t="s">
        <v>1096</v>
      </c>
      <c r="D483" s="106">
        <v>1</v>
      </c>
      <c r="E483" s="107">
        <v>145</v>
      </c>
      <c r="F483" s="108">
        <v>151</v>
      </c>
      <c r="G483" s="109" t="s">
        <v>1097</v>
      </c>
      <c r="H483" s="110">
        <f t="shared" si="85"/>
        <v>8.8200000000000001E-2</v>
      </c>
      <c r="I483" s="102" t="s">
        <v>1098</v>
      </c>
      <c r="J483" s="103" t="s">
        <v>1099</v>
      </c>
      <c r="K483" s="61" t="s">
        <v>299</v>
      </c>
      <c r="L483" s="62" t="s">
        <v>300</v>
      </c>
      <c r="M483" s="63"/>
      <c r="N483" s="64"/>
    </row>
    <row r="484" spans="1:14" s="3" customFormat="1" ht="159" customHeight="1">
      <c r="A484" s="52" t="s">
        <v>1073</v>
      </c>
      <c r="B484" s="95" t="s">
        <v>1102</v>
      </c>
      <c r="C484" s="105" t="s">
        <v>1096</v>
      </c>
      <c r="D484" s="106">
        <v>1</v>
      </c>
      <c r="E484" s="107">
        <v>145</v>
      </c>
      <c r="F484" s="108">
        <v>151</v>
      </c>
      <c r="G484" s="109" t="s">
        <v>1097</v>
      </c>
      <c r="H484" s="110">
        <f t="shared" si="85"/>
        <v>8.8200000000000001E-2</v>
      </c>
      <c r="I484" s="102" t="s">
        <v>1098</v>
      </c>
      <c r="J484" s="103" t="s">
        <v>1099</v>
      </c>
      <c r="K484" s="61" t="s">
        <v>299</v>
      </c>
      <c r="L484" s="62" t="s">
        <v>300</v>
      </c>
      <c r="M484" s="63"/>
      <c r="N484" s="64"/>
    </row>
    <row r="485" spans="1:14" s="3" customFormat="1" ht="159" customHeight="1">
      <c r="A485" s="52" t="s">
        <v>1073</v>
      </c>
      <c r="B485" s="95" t="s">
        <v>1103</v>
      </c>
      <c r="C485" s="105" t="s">
        <v>1096</v>
      </c>
      <c r="D485" s="106">
        <v>1</v>
      </c>
      <c r="E485" s="107">
        <v>145</v>
      </c>
      <c r="F485" s="108">
        <v>151</v>
      </c>
      <c r="G485" s="109" t="s">
        <v>1097</v>
      </c>
      <c r="H485" s="110">
        <f t="shared" si="85"/>
        <v>8.8200000000000001E-2</v>
      </c>
      <c r="I485" s="102" t="s">
        <v>1098</v>
      </c>
      <c r="J485" s="103" t="s">
        <v>1099</v>
      </c>
      <c r="K485" s="61" t="s">
        <v>299</v>
      </c>
      <c r="L485" s="62" t="s">
        <v>300</v>
      </c>
      <c r="M485" s="63"/>
      <c r="N485" s="64"/>
    </row>
    <row r="486" spans="1:14" s="3" customFormat="1" ht="159" customHeight="1">
      <c r="A486" s="52" t="s">
        <v>1073</v>
      </c>
      <c r="B486" s="95" t="s">
        <v>1104</v>
      </c>
      <c r="C486" s="105" t="s">
        <v>1096</v>
      </c>
      <c r="D486" s="106">
        <v>1</v>
      </c>
      <c r="E486" s="107">
        <v>145</v>
      </c>
      <c r="F486" s="108">
        <v>151</v>
      </c>
      <c r="G486" s="109" t="s">
        <v>1101</v>
      </c>
      <c r="H486" s="110">
        <f t="shared" ref="H486:H489" si="86">0.62*0.36*0.41</f>
        <v>9.1511999999999996E-2</v>
      </c>
      <c r="I486" s="102" t="s">
        <v>1105</v>
      </c>
      <c r="J486" s="103" t="s">
        <v>1099</v>
      </c>
      <c r="K486" s="61" t="s">
        <v>299</v>
      </c>
      <c r="L486" s="62" t="s">
        <v>300</v>
      </c>
      <c r="M486" s="63"/>
      <c r="N486" s="64"/>
    </row>
    <row r="487" spans="1:14" s="3" customFormat="1" ht="159" customHeight="1">
      <c r="A487" s="52" t="s">
        <v>1073</v>
      </c>
      <c r="B487" s="95" t="s">
        <v>1106</v>
      </c>
      <c r="C487" s="105" t="s">
        <v>1096</v>
      </c>
      <c r="D487" s="106">
        <v>1</v>
      </c>
      <c r="E487" s="107">
        <v>145</v>
      </c>
      <c r="F487" s="108">
        <v>151</v>
      </c>
      <c r="G487" s="109" t="s">
        <v>1101</v>
      </c>
      <c r="H487" s="110">
        <f t="shared" si="86"/>
        <v>9.1511999999999996E-2</v>
      </c>
      <c r="I487" s="102" t="s">
        <v>1105</v>
      </c>
      <c r="J487" s="103" t="s">
        <v>1099</v>
      </c>
      <c r="K487" s="61" t="s">
        <v>299</v>
      </c>
      <c r="L487" s="62" t="s">
        <v>300</v>
      </c>
      <c r="M487" s="63"/>
      <c r="N487" s="64"/>
    </row>
    <row r="488" spans="1:14" s="3" customFormat="1" ht="159" customHeight="1">
      <c r="A488" s="52" t="s">
        <v>1073</v>
      </c>
      <c r="B488" s="95" t="s">
        <v>1106</v>
      </c>
      <c r="C488" s="105" t="s">
        <v>1096</v>
      </c>
      <c r="D488" s="106">
        <v>1</v>
      </c>
      <c r="E488" s="107">
        <v>145</v>
      </c>
      <c r="F488" s="108">
        <v>151</v>
      </c>
      <c r="G488" s="109" t="s">
        <v>1101</v>
      </c>
      <c r="H488" s="110">
        <f t="shared" si="86"/>
        <v>9.1511999999999996E-2</v>
      </c>
      <c r="I488" s="102" t="s">
        <v>1105</v>
      </c>
      <c r="J488" s="103" t="s">
        <v>1099</v>
      </c>
      <c r="K488" s="61" t="s">
        <v>299</v>
      </c>
      <c r="L488" s="62" t="s">
        <v>300</v>
      </c>
      <c r="M488" s="63"/>
      <c r="N488" s="64"/>
    </row>
    <row r="489" spans="1:14" s="3" customFormat="1" ht="159" customHeight="1">
      <c r="A489" s="52" t="s">
        <v>1073</v>
      </c>
      <c r="B489" s="95" t="s">
        <v>1107</v>
      </c>
      <c r="C489" s="105" t="s">
        <v>1096</v>
      </c>
      <c r="D489" s="106">
        <v>1</v>
      </c>
      <c r="E489" s="107">
        <v>145</v>
      </c>
      <c r="F489" s="108">
        <v>151</v>
      </c>
      <c r="G489" s="109" t="s">
        <v>1101</v>
      </c>
      <c r="H489" s="110">
        <f t="shared" si="86"/>
        <v>9.1511999999999996E-2</v>
      </c>
      <c r="I489" s="102" t="s">
        <v>1105</v>
      </c>
      <c r="J489" s="103" t="s">
        <v>1099</v>
      </c>
      <c r="K489" s="61" t="s">
        <v>299</v>
      </c>
      <c r="L489" s="62" t="s">
        <v>300</v>
      </c>
      <c r="M489" s="63"/>
      <c r="N489" s="64"/>
    </row>
    <row r="490" spans="1:14" s="3" customFormat="1" ht="159" customHeight="1">
      <c r="A490" s="52" t="s">
        <v>1108</v>
      </c>
      <c r="B490" s="95" t="s">
        <v>1109</v>
      </c>
      <c r="C490" s="105" t="s">
        <v>1110</v>
      </c>
      <c r="D490" s="106">
        <v>1</v>
      </c>
      <c r="E490" s="107">
        <v>122</v>
      </c>
      <c r="F490" s="108">
        <v>128</v>
      </c>
      <c r="G490" s="109" t="s">
        <v>1111</v>
      </c>
      <c r="H490" s="110">
        <f t="shared" ref="H490:H496" si="87">0.7*0.37*0.35</f>
        <v>9.0649999999999994E-2</v>
      </c>
      <c r="I490" s="102" t="s">
        <v>1112</v>
      </c>
      <c r="J490" s="103" t="s">
        <v>1113</v>
      </c>
      <c r="K490" s="61" t="s">
        <v>299</v>
      </c>
      <c r="L490" s="62" t="s">
        <v>300</v>
      </c>
      <c r="M490" s="63"/>
      <c r="N490" s="64"/>
    </row>
    <row r="491" spans="1:14" s="3" customFormat="1" ht="159" customHeight="1">
      <c r="A491" s="52" t="s">
        <v>1108</v>
      </c>
      <c r="B491" s="95" t="s">
        <v>1109</v>
      </c>
      <c r="C491" s="105" t="s">
        <v>1110</v>
      </c>
      <c r="D491" s="106">
        <v>1</v>
      </c>
      <c r="E491" s="107">
        <v>122</v>
      </c>
      <c r="F491" s="108">
        <v>128</v>
      </c>
      <c r="G491" s="109" t="s">
        <v>1111</v>
      </c>
      <c r="H491" s="110">
        <f t="shared" si="87"/>
        <v>9.0649999999999994E-2</v>
      </c>
      <c r="I491" s="102" t="s">
        <v>1112</v>
      </c>
      <c r="J491" s="103" t="s">
        <v>1113</v>
      </c>
      <c r="K491" s="61" t="s">
        <v>299</v>
      </c>
      <c r="L491" s="62" t="s">
        <v>300</v>
      </c>
      <c r="M491" s="63"/>
      <c r="N491" s="64"/>
    </row>
    <row r="492" spans="1:14" s="3" customFormat="1" ht="159" customHeight="1">
      <c r="A492" s="52" t="s">
        <v>1108</v>
      </c>
      <c r="B492" s="95" t="s">
        <v>1109</v>
      </c>
      <c r="C492" s="105" t="s">
        <v>1110</v>
      </c>
      <c r="D492" s="106">
        <v>1</v>
      </c>
      <c r="E492" s="107">
        <v>122</v>
      </c>
      <c r="F492" s="108">
        <v>128</v>
      </c>
      <c r="G492" s="109" t="s">
        <v>1111</v>
      </c>
      <c r="H492" s="110">
        <f t="shared" si="87"/>
        <v>9.0649999999999994E-2</v>
      </c>
      <c r="I492" s="102" t="s">
        <v>1112</v>
      </c>
      <c r="J492" s="103" t="s">
        <v>1113</v>
      </c>
      <c r="K492" s="61" t="s">
        <v>299</v>
      </c>
      <c r="L492" s="62" t="s">
        <v>300</v>
      </c>
      <c r="M492" s="63"/>
      <c r="N492" s="64"/>
    </row>
    <row r="493" spans="1:14" s="3" customFormat="1" ht="159" customHeight="1">
      <c r="A493" s="52" t="s">
        <v>1108</v>
      </c>
      <c r="B493" s="95" t="s">
        <v>1109</v>
      </c>
      <c r="C493" s="105" t="s">
        <v>1110</v>
      </c>
      <c r="D493" s="106">
        <v>1</v>
      </c>
      <c r="E493" s="107">
        <v>122</v>
      </c>
      <c r="F493" s="108">
        <v>128</v>
      </c>
      <c r="G493" s="109" t="s">
        <v>1111</v>
      </c>
      <c r="H493" s="110">
        <f t="shared" si="87"/>
        <v>9.0649999999999994E-2</v>
      </c>
      <c r="I493" s="102" t="s">
        <v>1112</v>
      </c>
      <c r="J493" s="103" t="s">
        <v>1113</v>
      </c>
      <c r="K493" s="61" t="s">
        <v>299</v>
      </c>
      <c r="L493" s="62" t="s">
        <v>300</v>
      </c>
      <c r="M493" s="63"/>
      <c r="N493" s="64"/>
    </row>
    <row r="494" spans="1:14" s="3" customFormat="1" ht="159" customHeight="1">
      <c r="A494" s="52" t="s">
        <v>1108</v>
      </c>
      <c r="B494" s="95" t="s">
        <v>1109</v>
      </c>
      <c r="C494" s="105" t="s">
        <v>1110</v>
      </c>
      <c r="D494" s="106">
        <v>1</v>
      </c>
      <c r="E494" s="107">
        <v>122</v>
      </c>
      <c r="F494" s="108">
        <v>128</v>
      </c>
      <c r="G494" s="109" t="s">
        <v>1111</v>
      </c>
      <c r="H494" s="110">
        <f t="shared" si="87"/>
        <v>9.0649999999999994E-2</v>
      </c>
      <c r="I494" s="102" t="s">
        <v>1112</v>
      </c>
      <c r="J494" s="103" t="s">
        <v>1113</v>
      </c>
      <c r="K494" s="61" t="s">
        <v>299</v>
      </c>
      <c r="L494" s="62" t="s">
        <v>300</v>
      </c>
      <c r="M494" s="63"/>
      <c r="N494" s="64"/>
    </row>
    <row r="495" spans="1:14" s="3" customFormat="1" ht="159" customHeight="1">
      <c r="A495" s="52" t="s">
        <v>1108</v>
      </c>
      <c r="B495" s="95" t="s">
        <v>1109</v>
      </c>
      <c r="C495" s="105" t="s">
        <v>1110</v>
      </c>
      <c r="D495" s="106">
        <v>1</v>
      </c>
      <c r="E495" s="107">
        <v>122</v>
      </c>
      <c r="F495" s="108">
        <v>128</v>
      </c>
      <c r="G495" s="109" t="s">
        <v>1111</v>
      </c>
      <c r="H495" s="110">
        <f t="shared" si="87"/>
        <v>9.0649999999999994E-2</v>
      </c>
      <c r="I495" s="102" t="s">
        <v>1112</v>
      </c>
      <c r="J495" s="103" t="s">
        <v>1113</v>
      </c>
      <c r="K495" s="61" t="s">
        <v>299</v>
      </c>
      <c r="L495" s="62" t="s">
        <v>300</v>
      </c>
      <c r="M495" s="63"/>
      <c r="N495" s="64"/>
    </row>
    <row r="496" spans="1:14" s="3" customFormat="1" ht="159" customHeight="1">
      <c r="A496" s="52" t="s">
        <v>1108</v>
      </c>
      <c r="B496" s="95" t="s">
        <v>1109</v>
      </c>
      <c r="C496" s="105" t="s">
        <v>1110</v>
      </c>
      <c r="D496" s="106">
        <v>1</v>
      </c>
      <c r="E496" s="107">
        <v>122</v>
      </c>
      <c r="F496" s="108">
        <v>128</v>
      </c>
      <c r="G496" s="109" t="s">
        <v>1111</v>
      </c>
      <c r="H496" s="110">
        <f t="shared" si="87"/>
        <v>9.0649999999999994E-2</v>
      </c>
      <c r="I496" s="102" t="s">
        <v>1112</v>
      </c>
      <c r="J496" s="103" t="s">
        <v>1113</v>
      </c>
      <c r="K496" s="61" t="s">
        <v>299</v>
      </c>
      <c r="L496" s="62" t="s">
        <v>300</v>
      </c>
      <c r="M496" s="63"/>
      <c r="N496" s="64"/>
    </row>
    <row r="497" spans="1:14" s="3" customFormat="1" ht="159" customHeight="1">
      <c r="A497" s="52" t="s">
        <v>1114</v>
      </c>
      <c r="B497" s="95" t="s">
        <v>1115</v>
      </c>
      <c r="C497" s="105" t="s">
        <v>1116</v>
      </c>
      <c r="D497" s="106">
        <v>1</v>
      </c>
      <c r="E497" s="107">
        <v>165</v>
      </c>
      <c r="F497" s="108">
        <v>175</v>
      </c>
      <c r="G497" s="109" t="s">
        <v>1117</v>
      </c>
      <c r="H497" s="110">
        <f t="shared" ref="H497:H499" si="88">0.84*0.41*0.46</f>
        <v>0.15842400000000001</v>
      </c>
      <c r="I497" s="102" t="s">
        <v>1118</v>
      </c>
      <c r="J497" s="103" t="s">
        <v>1119</v>
      </c>
      <c r="K497" s="61" t="s">
        <v>299</v>
      </c>
      <c r="L497" s="62" t="s">
        <v>300</v>
      </c>
      <c r="M497" s="120" t="s">
        <v>1120</v>
      </c>
      <c r="N497" s="64"/>
    </row>
    <row r="498" spans="1:14" s="3" customFormat="1" ht="159" customHeight="1">
      <c r="A498" s="52" t="s">
        <v>1114</v>
      </c>
      <c r="B498" s="95" t="s">
        <v>1115</v>
      </c>
      <c r="C498" s="105" t="s">
        <v>1116</v>
      </c>
      <c r="D498" s="106">
        <v>1</v>
      </c>
      <c r="E498" s="107">
        <v>165</v>
      </c>
      <c r="F498" s="108">
        <v>175</v>
      </c>
      <c r="G498" s="109" t="s">
        <v>1117</v>
      </c>
      <c r="H498" s="110">
        <f t="shared" si="88"/>
        <v>0.15842400000000001</v>
      </c>
      <c r="I498" s="102" t="s">
        <v>1118</v>
      </c>
      <c r="J498" s="103" t="s">
        <v>1119</v>
      </c>
      <c r="K498" s="61" t="s">
        <v>299</v>
      </c>
      <c r="L498" s="62" t="s">
        <v>300</v>
      </c>
      <c r="M498" s="120" t="s">
        <v>1120</v>
      </c>
      <c r="N498" s="64"/>
    </row>
    <row r="499" spans="1:14" s="3" customFormat="1" ht="159" customHeight="1">
      <c r="A499" s="52" t="s">
        <v>1114</v>
      </c>
      <c r="B499" s="95" t="s">
        <v>1121</v>
      </c>
      <c r="C499" s="105" t="s">
        <v>1116</v>
      </c>
      <c r="D499" s="106">
        <v>1</v>
      </c>
      <c r="E499" s="107">
        <v>178</v>
      </c>
      <c r="F499" s="108">
        <v>188</v>
      </c>
      <c r="G499" s="109" t="s">
        <v>1117</v>
      </c>
      <c r="H499" s="110">
        <f t="shared" si="88"/>
        <v>0.15842400000000001</v>
      </c>
      <c r="I499" s="102" t="s">
        <v>1118</v>
      </c>
      <c r="J499" s="103" t="s">
        <v>1122</v>
      </c>
      <c r="K499" s="61" t="s">
        <v>299</v>
      </c>
      <c r="L499" s="62" t="s">
        <v>300</v>
      </c>
      <c r="M499" s="120" t="s">
        <v>1120</v>
      </c>
      <c r="N499" s="64"/>
    </row>
    <row r="500" spans="1:14" s="3" customFormat="1" ht="159" customHeight="1">
      <c r="A500" s="52" t="s">
        <v>1123</v>
      </c>
      <c r="B500" s="95" t="s">
        <v>1124</v>
      </c>
      <c r="C500" s="105" t="s">
        <v>1125</v>
      </c>
      <c r="D500" s="106">
        <v>1</v>
      </c>
      <c r="E500" s="107">
        <v>138</v>
      </c>
      <c r="F500" s="108">
        <v>145</v>
      </c>
      <c r="G500" s="109" t="s">
        <v>1126</v>
      </c>
      <c r="H500" s="110">
        <f t="shared" ref="H500:H503" si="89">0.82*0.4*0.3</f>
        <v>9.8400000000000001E-2</v>
      </c>
      <c r="I500" s="102" t="s">
        <v>1127</v>
      </c>
      <c r="J500" s="103" t="s">
        <v>1128</v>
      </c>
      <c r="K500" s="61" t="s">
        <v>299</v>
      </c>
      <c r="L500" s="62" t="s">
        <v>300</v>
      </c>
      <c r="M500" s="63"/>
      <c r="N500" s="64"/>
    </row>
    <row r="501" spans="1:14" s="3" customFormat="1" ht="159" customHeight="1">
      <c r="A501" s="52" t="s">
        <v>1123</v>
      </c>
      <c r="B501" s="95" t="s">
        <v>1124</v>
      </c>
      <c r="C501" s="105" t="s">
        <v>1125</v>
      </c>
      <c r="D501" s="106">
        <v>1</v>
      </c>
      <c r="E501" s="107">
        <v>138</v>
      </c>
      <c r="F501" s="108">
        <v>145</v>
      </c>
      <c r="G501" s="109" t="s">
        <v>1126</v>
      </c>
      <c r="H501" s="110">
        <f t="shared" si="89"/>
        <v>9.8400000000000001E-2</v>
      </c>
      <c r="I501" s="102" t="s">
        <v>1127</v>
      </c>
      <c r="J501" s="103" t="s">
        <v>1128</v>
      </c>
      <c r="K501" s="61" t="s">
        <v>299</v>
      </c>
      <c r="L501" s="62" t="s">
        <v>300</v>
      </c>
      <c r="M501" s="63"/>
      <c r="N501" s="64"/>
    </row>
    <row r="502" spans="1:14" s="3" customFormat="1" ht="159" customHeight="1">
      <c r="A502" s="52" t="s">
        <v>1123</v>
      </c>
      <c r="B502" s="95" t="s">
        <v>1129</v>
      </c>
      <c r="C502" s="105" t="s">
        <v>1125</v>
      </c>
      <c r="D502" s="106">
        <v>1</v>
      </c>
      <c r="E502" s="107">
        <v>160</v>
      </c>
      <c r="F502" s="108">
        <v>167</v>
      </c>
      <c r="G502" s="109" t="s">
        <v>1126</v>
      </c>
      <c r="H502" s="110">
        <f t="shared" si="89"/>
        <v>9.8400000000000001E-2</v>
      </c>
      <c r="I502" s="102" t="s">
        <v>1127</v>
      </c>
      <c r="J502" s="103" t="s">
        <v>1130</v>
      </c>
      <c r="K502" s="61" t="s">
        <v>299</v>
      </c>
      <c r="L502" s="62" t="s">
        <v>300</v>
      </c>
      <c r="M502" s="63"/>
      <c r="N502" s="64"/>
    </row>
    <row r="503" spans="1:14" s="3" customFormat="1" ht="159" customHeight="1">
      <c r="A503" s="52" t="s">
        <v>1123</v>
      </c>
      <c r="B503" s="95" t="s">
        <v>1129</v>
      </c>
      <c r="C503" s="105" t="s">
        <v>1125</v>
      </c>
      <c r="D503" s="106">
        <v>1</v>
      </c>
      <c r="E503" s="107">
        <v>160</v>
      </c>
      <c r="F503" s="108">
        <v>167</v>
      </c>
      <c r="G503" s="109" t="s">
        <v>1126</v>
      </c>
      <c r="H503" s="110">
        <f t="shared" si="89"/>
        <v>9.8400000000000001E-2</v>
      </c>
      <c r="I503" s="102" t="s">
        <v>1127</v>
      </c>
      <c r="J503" s="103" t="s">
        <v>1130</v>
      </c>
      <c r="K503" s="61" t="s">
        <v>299</v>
      </c>
      <c r="L503" s="62" t="s">
        <v>300</v>
      </c>
      <c r="M503" s="63"/>
      <c r="N503" s="64"/>
    </row>
    <row r="504" spans="1:14" s="3" customFormat="1" ht="159" customHeight="1">
      <c r="A504" s="52" t="s">
        <v>1123</v>
      </c>
      <c r="B504" s="95" t="s">
        <v>1131</v>
      </c>
      <c r="C504" s="105" t="s">
        <v>1132</v>
      </c>
      <c r="D504" s="106">
        <v>1</v>
      </c>
      <c r="E504" s="107">
        <v>116</v>
      </c>
      <c r="F504" s="108">
        <v>122</v>
      </c>
      <c r="G504" s="109" t="s">
        <v>1133</v>
      </c>
      <c r="H504" s="110">
        <f t="shared" ref="H504:H507" si="90">0.7*0.37*0.35</f>
        <v>9.0649999999999994E-2</v>
      </c>
      <c r="I504" s="102" t="s">
        <v>1134</v>
      </c>
      <c r="J504" s="103" t="s">
        <v>1135</v>
      </c>
      <c r="K504" s="61" t="s">
        <v>299</v>
      </c>
      <c r="L504" s="62" t="s">
        <v>300</v>
      </c>
      <c r="M504" s="63"/>
      <c r="N504" s="64"/>
    </row>
    <row r="505" spans="1:14" s="3" customFormat="1" ht="159" customHeight="1">
      <c r="A505" s="52" t="s">
        <v>1123</v>
      </c>
      <c r="B505" s="95" t="s">
        <v>1131</v>
      </c>
      <c r="C505" s="105" t="s">
        <v>1132</v>
      </c>
      <c r="D505" s="106">
        <v>1</v>
      </c>
      <c r="E505" s="107">
        <v>116</v>
      </c>
      <c r="F505" s="108">
        <v>122</v>
      </c>
      <c r="G505" s="109" t="s">
        <v>1133</v>
      </c>
      <c r="H505" s="110">
        <f t="shared" si="90"/>
        <v>9.0649999999999994E-2</v>
      </c>
      <c r="I505" s="102" t="s">
        <v>1134</v>
      </c>
      <c r="J505" s="103" t="s">
        <v>1135</v>
      </c>
      <c r="K505" s="61" t="s">
        <v>299</v>
      </c>
      <c r="L505" s="62" t="s">
        <v>300</v>
      </c>
      <c r="M505" s="63"/>
      <c r="N505" s="64"/>
    </row>
    <row r="506" spans="1:14" s="3" customFormat="1" ht="159" customHeight="1">
      <c r="A506" s="52" t="s">
        <v>1123</v>
      </c>
      <c r="B506" s="95" t="s">
        <v>1136</v>
      </c>
      <c r="C506" s="105" t="s">
        <v>1132</v>
      </c>
      <c r="D506" s="106">
        <v>1</v>
      </c>
      <c r="E506" s="107">
        <v>152</v>
      </c>
      <c r="F506" s="108">
        <v>158</v>
      </c>
      <c r="G506" s="109" t="s">
        <v>1133</v>
      </c>
      <c r="H506" s="110">
        <f t="shared" si="90"/>
        <v>9.0649999999999994E-2</v>
      </c>
      <c r="I506" s="102" t="s">
        <v>1137</v>
      </c>
      <c r="J506" s="103" t="s">
        <v>1138</v>
      </c>
      <c r="K506" s="61" t="s">
        <v>299</v>
      </c>
      <c r="L506" s="62" t="s">
        <v>300</v>
      </c>
      <c r="M506" s="63"/>
      <c r="N506" s="64"/>
    </row>
    <row r="507" spans="1:14" s="3" customFormat="1" ht="159" customHeight="1">
      <c r="A507" s="52" t="s">
        <v>1123</v>
      </c>
      <c r="B507" s="95" t="s">
        <v>1136</v>
      </c>
      <c r="C507" s="105" t="s">
        <v>1132</v>
      </c>
      <c r="D507" s="106">
        <v>1</v>
      </c>
      <c r="E507" s="107">
        <v>152</v>
      </c>
      <c r="F507" s="108">
        <v>158</v>
      </c>
      <c r="G507" s="109" t="s">
        <v>1133</v>
      </c>
      <c r="H507" s="110">
        <f t="shared" si="90"/>
        <v>9.0649999999999994E-2</v>
      </c>
      <c r="I507" s="102" t="s">
        <v>1137</v>
      </c>
      <c r="J507" s="103" t="s">
        <v>1138</v>
      </c>
      <c r="K507" s="61" t="s">
        <v>299</v>
      </c>
      <c r="L507" s="62" t="s">
        <v>300</v>
      </c>
      <c r="M507" s="63"/>
      <c r="N507" s="64"/>
    </row>
    <row r="508" spans="1:14" s="3" customFormat="1" ht="159" customHeight="1">
      <c r="A508" s="52" t="s">
        <v>923</v>
      </c>
      <c r="B508" s="95" t="s">
        <v>1139</v>
      </c>
      <c r="C508" s="105" t="s">
        <v>1140</v>
      </c>
      <c r="D508" s="106">
        <v>1</v>
      </c>
      <c r="E508" s="107">
        <v>161</v>
      </c>
      <c r="F508" s="108">
        <v>168</v>
      </c>
      <c r="G508" s="109" t="s">
        <v>1141</v>
      </c>
      <c r="H508" s="110">
        <f t="shared" ref="H508:H511" si="91">0.84*0.29*0.48</f>
        <v>0.116928</v>
      </c>
      <c r="I508" s="102" t="s">
        <v>1142</v>
      </c>
      <c r="J508" s="103" t="s">
        <v>1143</v>
      </c>
      <c r="K508" s="61" t="s">
        <v>299</v>
      </c>
      <c r="L508" s="62" t="s">
        <v>300</v>
      </c>
      <c r="M508" s="120" t="s">
        <v>1144</v>
      </c>
      <c r="N508" s="64" t="s">
        <v>1145</v>
      </c>
    </row>
    <row r="509" spans="1:14" s="3" customFormat="1" ht="159" customHeight="1">
      <c r="A509" s="52" t="s">
        <v>923</v>
      </c>
      <c r="B509" s="95" t="s">
        <v>1139</v>
      </c>
      <c r="C509" s="105" t="s">
        <v>1140</v>
      </c>
      <c r="D509" s="106">
        <v>1</v>
      </c>
      <c r="E509" s="107">
        <v>178</v>
      </c>
      <c r="F509" s="108">
        <v>185</v>
      </c>
      <c r="G509" s="109" t="s">
        <v>1141</v>
      </c>
      <c r="H509" s="110">
        <f t="shared" si="91"/>
        <v>0.116928</v>
      </c>
      <c r="I509" s="102" t="s">
        <v>1142</v>
      </c>
      <c r="J509" s="103" t="s">
        <v>1146</v>
      </c>
      <c r="K509" s="61" t="s">
        <v>299</v>
      </c>
      <c r="L509" s="62" t="s">
        <v>300</v>
      </c>
      <c r="M509" s="120" t="s">
        <v>1144</v>
      </c>
      <c r="N509" s="64" t="s">
        <v>1145</v>
      </c>
    </row>
    <row r="510" spans="1:14" s="3" customFormat="1" ht="159" customHeight="1">
      <c r="A510" s="52" t="s">
        <v>923</v>
      </c>
      <c r="B510" s="104" t="s">
        <v>1147</v>
      </c>
      <c r="C510" s="105" t="s">
        <v>1148</v>
      </c>
      <c r="D510" s="106">
        <v>1</v>
      </c>
      <c r="E510" s="107">
        <v>161</v>
      </c>
      <c r="F510" s="108">
        <v>168</v>
      </c>
      <c r="G510" s="109" t="s">
        <v>1141</v>
      </c>
      <c r="H510" s="110">
        <f t="shared" si="91"/>
        <v>0.116928</v>
      </c>
      <c r="I510" s="102" t="s">
        <v>1142</v>
      </c>
      <c r="J510" s="103" t="s">
        <v>1143</v>
      </c>
      <c r="K510" s="61" t="s">
        <v>299</v>
      </c>
      <c r="L510" s="62" t="s">
        <v>300</v>
      </c>
      <c r="M510" s="120" t="s">
        <v>1144</v>
      </c>
      <c r="N510" s="64" t="s">
        <v>1145</v>
      </c>
    </row>
    <row r="511" spans="1:14" s="3" customFormat="1" ht="159" customHeight="1">
      <c r="A511" s="52" t="s">
        <v>923</v>
      </c>
      <c r="B511" s="104" t="s">
        <v>1149</v>
      </c>
      <c r="C511" s="105" t="s">
        <v>1148</v>
      </c>
      <c r="D511" s="106">
        <v>1</v>
      </c>
      <c r="E511" s="107">
        <v>178</v>
      </c>
      <c r="F511" s="108">
        <v>185</v>
      </c>
      <c r="G511" s="109" t="s">
        <v>1141</v>
      </c>
      <c r="H511" s="110">
        <f t="shared" si="91"/>
        <v>0.116928</v>
      </c>
      <c r="I511" s="102" t="s">
        <v>1142</v>
      </c>
      <c r="J511" s="103" t="s">
        <v>1146</v>
      </c>
      <c r="K511" s="61" t="s">
        <v>299</v>
      </c>
      <c r="L511" s="62" t="s">
        <v>300</v>
      </c>
      <c r="M511" s="120" t="s">
        <v>1144</v>
      </c>
      <c r="N511" s="64" t="s">
        <v>1145</v>
      </c>
    </row>
    <row r="512" spans="1:14" s="3" customFormat="1" ht="156.94999999999999" customHeight="1">
      <c r="A512" s="67" t="s">
        <v>1150</v>
      </c>
      <c r="B512" s="123" t="s">
        <v>1151</v>
      </c>
      <c r="C512" s="105" t="s">
        <v>1152</v>
      </c>
      <c r="D512" s="106">
        <v>1</v>
      </c>
      <c r="E512" s="107">
        <v>218</v>
      </c>
      <c r="F512" s="108">
        <v>225</v>
      </c>
      <c r="G512" s="105" t="s">
        <v>1153</v>
      </c>
      <c r="H512" s="110">
        <f>0.67*0.45*0.32</f>
        <v>9.6479999999999996E-2</v>
      </c>
      <c r="I512" s="124" t="s">
        <v>1154</v>
      </c>
      <c r="J512" s="115" t="s">
        <v>1155</v>
      </c>
      <c r="K512" s="61" t="s">
        <v>299</v>
      </c>
      <c r="L512" s="62" t="s">
        <v>300</v>
      </c>
      <c r="M512" s="63"/>
      <c r="N512" s="64"/>
    </row>
    <row r="513" spans="1:14" s="3" customFormat="1" ht="156.94999999999999" customHeight="1">
      <c r="A513" s="67" t="s">
        <v>1150</v>
      </c>
      <c r="B513" s="123" t="s">
        <v>1156</v>
      </c>
      <c r="C513" s="105" t="s">
        <v>1152</v>
      </c>
      <c r="D513" s="106">
        <v>1</v>
      </c>
      <c r="E513" s="107">
        <v>240</v>
      </c>
      <c r="F513" s="108">
        <v>247</v>
      </c>
      <c r="G513" s="105" t="s">
        <v>1153</v>
      </c>
      <c r="H513" s="110">
        <f>0.67*0.45*0.32</f>
        <v>9.6479999999999996E-2</v>
      </c>
      <c r="I513" s="124" t="s">
        <v>1154</v>
      </c>
      <c r="J513" s="115" t="s">
        <v>1157</v>
      </c>
      <c r="K513" s="61" t="s">
        <v>299</v>
      </c>
      <c r="L513" s="62" t="s">
        <v>300</v>
      </c>
      <c r="M513" s="63"/>
      <c r="N513" s="64"/>
    </row>
    <row r="514" spans="1:14" s="3" customFormat="1" ht="156.94999999999999" customHeight="1">
      <c r="A514" s="67" t="s">
        <v>1150</v>
      </c>
      <c r="B514" s="123" t="s">
        <v>1158</v>
      </c>
      <c r="C514" s="105" t="s">
        <v>1159</v>
      </c>
      <c r="D514" s="106">
        <v>1</v>
      </c>
      <c r="E514" s="107">
        <v>138</v>
      </c>
      <c r="F514" s="108">
        <v>144</v>
      </c>
      <c r="G514" s="112" t="s">
        <v>1160</v>
      </c>
      <c r="H514" s="110">
        <f>0.59*0.41*0.41</f>
        <v>9.9179000000000003E-2</v>
      </c>
      <c r="I514" s="124" t="s">
        <v>1161</v>
      </c>
      <c r="J514" s="115" t="s">
        <v>1162</v>
      </c>
      <c r="K514" s="61" t="s">
        <v>299</v>
      </c>
      <c r="L514" s="62" t="s">
        <v>300</v>
      </c>
      <c r="M514" s="63"/>
      <c r="N514" s="64"/>
    </row>
    <row r="515" spans="1:14" s="3" customFormat="1" ht="156.94999999999999" customHeight="1">
      <c r="A515" s="67" t="s">
        <v>1150</v>
      </c>
      <c r="B515" s="123" t="s">
        <v>1163</v>
      </c>
      <c r="C515" s="105" t="s">
        <v>1159</v>
      </c>
      <c r="D515" s="106">
        <v>1</v>
      </c>
      <c r="E515" s="107">
        <v>170</v>
      </c>
      <c r="F515" s="108">
        <v>176</v>
      </c>
      <c r="G515" s="112" t="s">
        <v>1160</v>
      </c>
      <c r="H515" s="110">
        <f>0.59*0.41*0.41</f>
        <v>9.9179000000000003E-2</v>
      </c>
      <c r="I515" s="124" t="s">
        <v>1161</v>
      </c>
      <c r="J515" s="115" t="s">
        <v>1164</v>
      </c>
      <c r="K515" s="61" t="s">
        <v>299</v>
      </c>
      <c r="L515" s="62" t="s">
        <v>300</v>
      </c>
      <c r="M515" s="63"/>
      <c r="N515" s="64"/>
    </row>
    <row r="516" spans="1:14" s="3" customFormat="1" ht="159" customHeight="1">
      <c r="A516" s="52" t="s">
        <v>1165</v>
      </c>
      <c r="B516" s="123" t="s">
        <v>1166</v>
      </c>
      <c r="C516" s="105" t="s">
        <v>1152</v>
      </c>
      <c r="D516" s="106">
        <v>1</v>
      </c>
      <c r="E516" s="107">
        <v>91.5</v>
      </c>
      <c r="F516" s="108">
        <v>96</v>
      </c>
      <c r="G516" s="109" t="s">
        <v>1167</v>
      </c>
      <c r="H516" s="110">
        <f>0.44*0.32*0.53</f>
        <v>7.4623999999999996E-2</v>
      </c>
      <c r="I516" s="124" t="s">
        <v>1168</v>
      </c>
      <c r="J516" s="103" t="s">
        <v>1169</v>
      </c>
      <c r="K516" s="61" t="s">
        <v>299</v>
      </c>
      <c r="L516" s="62" t="s">
        <v>300</v>
      </c>
      <c r="M516" s="63"/>
      <c r="N516" s="64"/>
    </row>
    <row r="517" spans="1:14" s="3" customFormat="1" ht="159" customHeight="1">
      <c r="A517" s="52" t="s">
        <v>1165</v>
      </c>
      <c r="B517" s="123" t="s">
        <v>1170</v>
      </c>
      <c r="C517" s="105" t="s">
        <v>1152</v>
      </c>
      <c r="D517" s="106">
        <v>1</v>
      </c>
      <c r="E517" s="107">
        <v>104</v>
      </c>
      <c r="F517" s="108">
        <v>108</v>
      </c>
      <c r="G517" s="109" t="s">
        <v>1167</v>
      </c>
      <c r="H517" s="110">
        <f>0.44*0.32*0.53</f>
        <v>7.4623999999999996E-2</v>
      </c>
      <c r="I517" s="124" t="s">
        <v>1168</v>
      </c>
      <c r="J517" s="103" t="s">
        <v>1171</v>
      </c>
      <c r="K517" s="61" t="s">
        <v>299</v>
      </c>
      <c r="L517" s="62" t="s">
        <v>300</v>
      </c>
      <c r="M517" s="63"/>
      <c r="N517" s="64"/>
    </row>
    <row r="518" spans="1:14" s="3" customFormat="1" ht="159" customHeight="1">
      <c r="A518" s="52" t="s">
        <v>1165</v>
      </c>
      <c r="B518" s="112" t="s">
        <v>1172</v>
      </c>
      <c r="C518" s="105" t="s">
        <v>1173</v>
      </c>
      <c r="D518" s="106">
        <v>1</v>
      </c>
      <c r="E518" s="107">
        <v>105</v>
      </c>
      <c r="F518" s="108">
        <v>111</v>
      </c>
      <c r="G518" s="109" t="s">
        <v>1174</v>
      </c>
      <c r="H518" s="110">
        <f>0.44*0.38*0.53</f>
        <v>8.8616E-2</v>
      </c>
      <c r="I518" s="114" t="s">
        <v>1175</v>
      </c>
      <c r="J518" s="103" t="s">
        <v>1169</v>
      </c>
      <c r="K518" s="61" t="s">
        <v>299</v>
      </c>
      <c r="L518" s="62" t="s">
        <v>300</v>
      </c>
      <c r="M518" s="63"/>
      <c r="N518" s="64"/>
    </row>
    <row r="519" spans="1:14" s="3" customFormat="1" ht="159" customHeight="1">
      <c r="A519" s="52" t="s">
        <v>1165</v>
      </c>
      <c r="B519" s="112" t="s">
        <v>1172</v>
      </c>
      <c r="C519" s="105" t="s">
        <v>1173</v>
      </c>
      <c r="D519" s="106">
        <v>1</v>
      </c>
      <c r="E519" s="107">
        <v>105</v>
      </c>
      <c r="F519" s="108">
        <v>111</v>
      </c>
      <c r="G519" s="109" t="s">
        <v>1174</v>
      </c>
      <c r="H519" s="110">
        <f t="shared" ref="H518:H521" si="92">0.44*0.38*0.53</f>
        <v>8.8616E-2</v>
      </c>
      <c r="I519" s="114" t="s">
        <v>1175</v>
      </c>
      <c r="J519" s="103" t="s">
        <v>1169</v>
      </c>
      <c r="K519" s="61" t="s">
        <v>299</v>
      </c>
      <c r="L519" s="62" t="s">
        <v>300</v>
      </c>
      <c r="M519" s="63"/>
      <c r="N519" s="64"/>
    </row>
    <row r="520" spans="1:14" s="3" customFormat="1" ht="159" customHeight="1">
      <c r="A520" s="52" t="s">
        <v>1165</v>
      </c>
      <c r="B520" s="112" t="s">
        <v>1172</v>
      </c>
      <c r="C520" s="105" t="s">
        <v>1173</v>
      </c>
      <c r="D520" s="106">
        <v>1</v>
      </c>
      <c r="E520" s="107">
        <v>105</v>
      </c>
      <c r="F520" s="108">
        <v>111</v>
      </c>
      <c r="G520" s="109" t="s">
        <v>1174</v>
      </c>
      <c r="H520" s="110">
        <f t="shared" si="92"/>
        <v>8.8616E-2</v>
      </c>
      <c r="I520" s="114" t="s">
        <v>1175</v>
      </c>
      <c r="J520" s="103" t="s">
        <v>1176</v>
      </c>
      <c r="K520" s="61" t="s">
        <v>299</v>
      </c>
      <c r="L520" s="62" t="s">
        <v>300</v>
      </c>
      <c r="M520" s="63"/>
      <c r="N520" s="64"/>
    </row>
    <row r="521" spans="1:14" s="3" customFormat="1" ht="159" customHeight="1">
      <c r="A521" s="52" t="s">
        <v>1165</v>
      </c>
      <c r="B521" s="95" t="s">
        <v>1177</v>
      </c>
      <c r="C521" s="105" t="s">
        <v>1173</v>
      </c>
      <c r="D521" s="106">
        <v>1</v>
      </c>
      <c r="E521" s="107">
        <v>128</v>
      </c>
      <c r="F521" s="108">
        <v>134</v>
      </c>
      <c r="G521" s="109" t="s">
        <v>1174</v>
      </c>
      <c r="H521" s="110">
        <f t="shared" si="92"/>
        <v>8.8616E-2</v>
      </c>
      <c r="I521" s="102" t="s">
        <v>1175</v>
      </c>
      <c r="J521" s="103" t="s">
        <v>1178</v>
      </c>
      <c r="K521" s="61" t="s">
        <v>299</v>
      </c>
      <c r="L521" s="62" t="s">
        <v>300</v>
      </c>
      <c r="M521" s="63"/>
      <c r="N521" s="64"/>
    </row>
    <row r="522" spans="1:14" s="3" customFormat="1" ht="96" customHeight="1">
      <c r="A522" s="52" t="s">
        <v>685</v>
      </c>
      <c r="B522" s="113" t="s">
        <v>1179</v>
      </c>
      <c r="C522" s="105" t="s">
        <v>1180</v>
      </c>
      <c r="D522" s="106">
        <v>1</v>
      </c>
      <c r="E522" s="107">
        <v>110</v>
      </c>
      <c r="F522" s="108">
        <v>115</v>
      </c>
      <c r="G522" s="109" t="s">
        <v>1181</v>
      </c>
      <c r="H522" s="110">
        <f t="shared" ref="H522:H524" si="93">0.64*0.34*0.38</f>
        <v>8.2687999999999998E-2</v>
      </c>
      <c r="I522" s="102" t="s">
        <v>1182</v>
      </c>
      <c r="J522" s="103" t="s">
        <v>1183</v>
      </c>
      <c r="K522" s="61" t="s">
        <v>299</v>
      </c>
      <c r="L522" s="62" t="s">
        <v>300</v>
      </c>
      <c r="M522" s="125" t="s">
        <v>1184</v>
      </c>
      <c r="N522" s="64"/>
    </row>
    <row r="523" spans="1:14" s="3" customFormat="1" ht="105" customHeight="1">
      <c r="A523" s="52" t="s">
        <v>685</v>
      </c>
      <c r="B523" s="113" t="s">
        <v>1185</v>
      </c>
      <c r="C523" s="105" t="s">
        <v>1180</v>
      </c>
      <c r="D523" s="106">
        <v>1</v>
      </c>
      <c r="E523" s="107">
        <v>120</v>
      </c>
      <c r="F523" s="108">
        <v>125</v>
      </c>
      <c r="G523" s="109" t="s">
        <v>1181</v>
      </c>
      <c r="H523" s="110">
        <f t="shared" si="93"/>
        <v>8.2687999999999998E-2</v>
      </c>
      <c r="I523" s="102" t="s">
        <v>1182</v>
      </c>
      <c r="J523" s="103" t="s">
        <v>1183</v>
      </c>
      <c r="K523" s="61" t="s">
        <v>299</v>
      </c>
      <c r="L523" s="62" t="s">
        <v>300</v>
      </c>
      <c r="M523" s="125" t="s">
        <v>1184</v>
      </c>
      <c r="N523" s="64"/>
    </row>
    <row r="524" spans="1:14" s="3" customFormat="1" ht="98.1" customHeight="1">
      <c r="A524" s="52" t="s">
        <v>685</v>
      </c>
      <c r="B524" s="113" t="s">
        <v>1185</v>
      </c>
      <c r="C524" s="105" t="s">
        <v>1180</v>
      </c>
      <c r="D524" s="106">
        <v>1</v>
      </c>
      <c r="E524" s="107">
        <v>120</v>
      </c>
      <c r="F524" s="108">
        <v>125</v>
      </c>
      <c r="G524" s="109" t="s">
        <v>1181</v>
      </c>
      <c r="H524" s="110">
        <f t="shared" si="93"/>
        <v>8.2687999999999998E-2</v>
      </c>
      <c r="I524" s="102" t="s">
        <v>1182</v>
      </c>
      <c r="J524" s="103" t="s">
        <v>1183</v>
      </c>
      <c r="K524" s="61" t="s">
        <v>299</v>
      </c>
      <c r="L524" s="62" t="s">
        <v>300</v>
      </c>
      <c r="M524" s="125" t="s">
        <v>1184</v>
      </c>
      <c r="N524" s="64"/>
    </row>
    <row r="525" spans="1:14" s="3" customFormat="1" ht="159" customHeight="1">
      <c r="A525" s="52" t="s">
        <v>1186</v>
      </c>
      <c r="B525" s="95" t="s">
        <v>1187</v>
      </c>
      <c r="C525" s="105" t="s">
        <v>1188</v>
      </c>
      <c r="D525" s="106">
        <v>1</v>
      </c>
      <c r="E525" s="107">
        <v>105</v>
      </c>
      <c r="F525" s="108">
        <v>111</v>
      </c>
      <c r="G525" s="109" t="s">
        <v>1189</v>
      </c>
      <c r="H525" s="110">
        <f t="shared" ref="H525:H534" si="94">0.74*0.37*0.38</f>
        <v>0.104044</v>
      </c>
      <c r="I525" s="102" t="s">
        <v>1190</v>
      </c>
      <c r="J525" s="103" t="s">
        <v>1191</v>
      </c>
      <c r="K525" s="61" t="s">
        <v>299</v>
      </c>
      <c r="L525" s="62" t="s">
        <v>300</v>
      </c>
      <c r="M525" s="120" t="s">
        <v>1192</v>
      </c>
      <c r="N525" s="64"/>
    </row>
    <row r="526" spans="1:14" s="3" customFormat="1" ht="159" customHeight="1">
      <c r="A526" s="52" t="s">
        <v>1186</v>
      </c>
      <c r="B526" s="95" t="s">
        <v>1187</v>
      </c>
      <c r="C526" s="105" t="s">
        <v>1188</v>
      </c>
      <c r="D526" s="106">
        <v>1</v>
      </c>
      <c r="E526" s="107">
        <v>105</v>
      </c>
      <c r="F526" s="108">
        <v>111</v>
      </c>
      <c r="G526" s="109" t="s">
        <v>1189</v>
      </c>
      <c r="H526" s="110">
        <f t="shared" si="94"/>
        <v>0.104044</v>
      </c>
      <c r="I526" s="102" t="s">
        <v>1190</v>
      </c>
      <c r="J526" s="103" t="s">
        <v>1191</v>
      </c>
      <c r="K526" s="61" t="s">
        <v>299</v>
      </c>
      <c r="L526" s="62" t="s">
        <v>300</v>
      </c>
      <c r="M526" s="120" t="s">
        <v>1192</v>
      </c>
      <c r="N526" s="64"/>
    </row>
    <row r="527" spans="1:14" s="3" customFormat="1" ht="159" customHeight="1">
      <c r="A527" s="52" t="s">
        <v>1186</v>
      </c>
      <c r="B527" s="95" t="s">
        <v>1187</v>
      </c>
      <c r="C527" s="105" t="s">
        <v>1188</v>
      </c>
      <c r="D527" s="106">
        <v>1</v>
      </c>
      <c r="E527" s="107">
        <v>105</v>
      </c>
      <c r="F527" s="108">
        <v>111</v>
      </c>
      <c r="G527" s="109" t="s">
        <v>1189</v>
      </c>
      <c r="H527" s="110">
        <f t="shared" si="94"/>
        <v>0.104044</v>
      </c>
      <c r="I527" s="102" t="s">
        <v>1190</v>
      </c>
      <c r="J527" s="103" t="s">
        <v>1191</v>
      </c>
      <c r="K527" s="61" t="s">
        <v>299</v>
      </c>
      <c r="L527" s="62" t="s">
        <v>300</v>
      </c>
      <c r="M527" s="120" t="s">
        <v>1192</v>
      </c>
      <c r="N527" s="64"/>
    </row>
    <row r="528" spans="1:14" s="3" customFormat="1" ht="159" customHeight="1">
      <c r="A528" s="52" t="s">
        <v>1186</v>
      </c>
      <c r="B528" s="95" t="s">
        <v>1193</v>
      </c>
      <c r="C528" s="105" t="s">
        <v>1194</v>
      </c>
      <c r="D528" s="106">
        <v>1</v>
      </c>
      <c r="E528" s="107">
        <v>105</v>
      </c>
      <c r="F528" s="108">
        <v>111</v>
      </c>
      <c r="G528" s="109" t="s">
        <v>1189</v>
      </c>
      <c r="H528" s="110">
        <f t="shared" si="94"/>
        <v>0.104044</v>
      </c>
      <c r="I528" s="102" t="s">
        <v>1190</v>
      </c>
      <c r="J528" s="103" t="s">
        <v>1191</v>
      </c>
      <c r="K528" s="61" t="s">
        <v>299</v>
      </c>
      <c r="L528" s="62" t="s">
        <v>300</v>
      </c>
      <c r="M528" s="120" t="s">
        <v>1192</v>
      </c>
      <c r="N528" s="64"/>
    </row>
    <row r="529" spans="1:14" s="3" customFormat="1" ht="159" customHeight="1">
      <c r="A529" s="52" t="s">
        <v>1186</v>
      </c>
      <c r="B529" s="95" t="s">
        <v>1193</v>
      </c>
      <c r="C529" s="105" t="s">
        <v>1194</v>
      </c>
      <c r="D529" s="106">
        <v>1</v>
      </c>
      <c r="E529" s="107">
        <v>105</v>
      </c>
      <c r="F529" s="108">
        <v>111</v>
      </c>
      <c r="G529" s="109" t="s">
        <v>1189</v>
      </c>
      <c r="H529" s="110">
        <f t="shared" si="94"/>
        <v>0.104044</v>
      </c>
      <c r="I529" s="102" t="s">
        <v>1190</v>
      </c>
      <c r="J529" s="103" t="s">
        <v>1191</v>
      </c>
      <c r="K529" s="61" t="s">
        <v>299</v>
      </c>
      <c r="L529" s="62" t="s">
        <v>300</v>
      </c>
      <c r="M529" s="120" t="s">
        <v>1192</v>
      </c>
      <c r="N529" s="64"/>
    </row>
    <row r="530" spans="1:14" s="3" customFormat="1" ht="159" customHeight="1">
      <c r="A530" s="52" t="s">
        <v>1186</v>
      </c>
      <c r="B530" s="95" t="s">
        <v>1193</v>
      </c>
      <c r="C530" s="105" t="s">
        <v>1194</v>
      </c>
      <c r="D530" s="106">
        <v>1</v>
      </c>
      <c r="E530" s="107">
        <v>105</v>
      </c>
      <c r="F530" s="108">
        <v>111</v>
      </c>
      <c r="G530" s="109" t="s">
        <v>1189</v>
      </c>
      <c r="H530" s="110">
        <f t="shared" si="94"/>
        <v>0.104044</v>
      </c>
      <c r="I530" s="102" t="s">
        <v>1190</v>
      </c>
      <c r="J530" s="103" t="s">
        <v>1191</v>
      </c>
      <c r="K530" s="61" t="s">
        <v>299</v>
      </c>
      <c r="L530" s="62" t="s">
        <v>300</v>
      </c>
      <c r="M530" s="120" t="s">
        <v>1192</v>
      </c>
      <c r="N530" s="64"/>
    </row>
    <row r="531" spans="1:14" s="3" customFormat="1" ht="159" customHeight="1">
      <c r="A531" s="52" t="s">
        <v>1186</v>
      </c>
      <c r="B531" s="95" t="s">
        <v>1195</v>
      </c>
      <c r="C531" s="126" t="s">
        <v>1196</v>
      </c>
      <c r="D531" s="106">
        <v>1</v>
      </c>
      <c r="E531" s="107">
        <v>108</v>
      </c>
      <c r="F531" s="108">
        <v>114</v>
      </c>
      <c r="G531" s="109" t="s">
        <v>1189</v>
      </c>
      <c r="H531" s="110">
        <f t="shared" si="94"/>
        <v>0.104044</v>
      </c>
      <c r="I531" s="102" t="s">
        <v>1190</v>
      </c>
      <c r="J531" s="103" t="s">
        <v>1191</v>
      </c>
      <c r="K531" s="61" t="s">
        <v>299</v>
      </c>
      <c r="L531" s="62" t="s">
        <v>300</v>
      </c>
      <c r="M531" s="120" t="s">
        <v>1192</v>
      </c>
      <c r="N531" s="64"/>
    </row>
    <row r="532" spans="1:14" s="3" customFormat="1" ht="159" customHeight="1">
      <c r="A532" s="52" t="s">
        <v>1186</v>
      </c>
      <c r="B532" s="95" t="s">
        <v>1197</v>
      </c>
      <c r="C532" s="127" t="s">
        <v>1198</v>
      </c>
      <c r="D532" s="106">
        <v>1</v>
      </c>
      <c r="E532" s="107">
        <v>118</v>
      </c>
      <c r="F532" s="108">
        <v>124</v>
      </c>
      <c r="G532" s="109" t="s">
        <v>1189</v>
      </c>
      <c r="H532" s="110">
        <f t="shared" si="94"/>
        <v>0.104044</v>
      </c>
      <c r="I532" s="102" t="s">
        <v>1190</v>
      </c>
      <c r="J532" s="103" t="s">
        <v>1191</v>
      </c>
      <c r="K532" s="61" t="s">
        <v>299</v>
      </c>
      <c r="L532" s="62" t="s">
        <v>300</v>
      </c>
      <c r="M532" s="120" t="s">
        <v>1192</v>
      </c>
      <c r="N532" s="64"/>
    </row>
    <row r="533" spans="1:14" s="3" customFormat="1" ht="159" customHeight="1">
      <c r="A533" s="52" t="s">
        <v>1186</v>
      </c>
      <c r="B533" s="95" t="s">
        <v>1197</v>
      </c>
      <c r="C533" s="127" t="s">
        <v>1198</v>
      </c>
      <c r="D533" s="106">
        <v>1</v>
      </c>
      <c r="E533" s="107">
        <v>118</v>
      </c>
      <c r="F533" s="108">
        <v>124</v>
      </c>
      <c r="G533" s="109" t="s">
        <v>1189</v>
      </c>
      <c r="H533" s="110">
        <f t="shared" si="94"/>
        <v>0.104044</v>
      </c>
      <c r="I533" s="102" t="s">
        <v>1190</v>
      </c>
      <c r="J533" s="103" t="s">
        <v>1191</v>
      </c>
      <c r="K533" s="61" t="s">
        <v>299</v>
      </c>
      <c r="L533" s="62" t="s">
        <v>300</v>
      </c>
      <c r="M533" s="120" t="s">
        <v>1192</v>
      </c>
      <c r="N533" s="64"/>
    </row>
    <row r="534" spans="1:14" s="3" customFormat="1" ht="159" customHeight="1">
      <c r="A534" s="52" t="s">
        <v>1186</v>
      </c>
      <c r="B534" s="95" t="s">
        <v>1197</v>
      </c>
      <c r="C534" s="127" t="s">
        <v>1198</v>
      </c>
      <c r="D534" s="106">
        <v>1</v>
      </c>
      <c r="E534" s="107">
        <v>118</v>
      </c>
      <c r="F534" s="108">
        <v>124</v>
      </c>
      <c r="G534" s="109" t="s">
        <v>1189</v>
      </c>
      <c r="H534" s="110">
        <f t="shared" si="94"/>
        <v>0.104044</v>
      </c>
      <c r="I534" s="102" t="s">
        <v>1190</v>
      </c>
      <c r="J534" s="103" t="s">
        <v>1191</v>
      </c>
      <c r="K534" s="61" t="s">
        <v>299</v>
      </c>
      <c r="L534" s="62" t="s">
        <v>300</v>
      </c>
      <c r="M534" s="120" t="s">
        <v>1192</v>
      </c>
      <c r="N534" s="64"/>
    </row>
    <row r="535" spans="1:14" s="3" customFormat="1" ht="159" customHeight="1">
      <c r="A535" s="52" t="s">
        <v>1199</v>
      </c>
      <c r="B535" s="95" t="s">
        <v>1200</v>
      </c>
      <c r="C535" s="105" t="s">
        <v>1201</v>
      </c>
      <c r="D535" s="106">
        <v>1</v>
      </c>
      <c r="E535" s="107">
        <v>153</v>
      </c>
      <c r="F535" s="108">
        <v>160</v>
      </c>
      <c r="G535" s="128" t="s">
        <v>1202</v>
      </c>
      <c r="H535" s="129">
        <f t="shared" ref="H535:H537" si="95">0.79*0.365*0.45</f>
        <v>0.1297575</v>
      </c>
      <c r="I535" s="102" t="s">
        <v>1203</v>
      </c>
      <c r="J535" s="103" t="s">
        <v>1204</v>
      </c>
      <c r="K535" s="61" t="s">
        <v>299</v>
      </c>
      <c r="L535" s="62" t="s">
        <v>300</v>
      </c>
      <c r="M535" s="120" t="s">
        <v>1205</v>
      </c>
      <c r="N535" s="64"/>
    </row>
    <row r="536" spans="1:14" s="3" customFormat="1" ht="159" customHeight="1">
      <c r="A536" s="52" t="s">
        <v>1199</v>
      </c>
      <c r="B536" s="95" t="s">
        <v>1200</v>
      </c>
      <c r="C536" s="105" t="s">
        <v>1201</v>
      </c>
      <c r="D536" s="106">
        <v>1</v>
      </c>
      <c r="E536" s="107">
        <v>153</v>
      </c>
      <c r="F536" s="108">
        <v>160</v>
      </c>
      <c r="G536" s="128" t="s">
        <v>1202</v>
      </c>
      <c r="H536" s="129">
        <f t="shared" si="95"/>
        <v>0.1297575</v>
      </c>
      <c r="I536" s="102" t="s">
        <v>1203</v>
      </c>
      <c r="J536" s="103" t="s">
        <v>1204</v>
      </c>
      <c r="K536" s="61" t="s">
        <v>299</v>
      </c>
      <c r="L536" s="62" t="s">
        <v>300</v>
      </c>
      <c r="M536" s="120" t="s">
        <v>1205</v>
      </c>
      <c r="N536" s="64"/>
    </row>
    <row r="537" spans="1:14" s="3" customFormat="1" ht="159" customHeight="1">
      <c r="A537" s="52" t="s">
        <v>1199</v>
      </c>
      <c r="B537" s="95" t="s">
        <v>1206</v>
      </c>
      <c r="C537" s="105" t="s">
        <v>1201</v>
      </c>
      <c r="D537" s="106">
        <v>1</v>
      </c>
      <c r="E537" s="107">
        <v>173</v>
      </c>
      <c r="F537" s="108">
        <v>180</v>
      </c>
      <c r="G537" s="128" t="s">
        <v>1202</v>
      </c>
      <c r="H537" s="129">
        <f t="shared" si="95"/>
        <v>0.1297575</v>
      </c>
      <c r="I537" s="102" t="s">
        <v>1207</v>
      </c>
      <c r="J537" s="103" t="s">
        <v>1208</v>
      </c>
      <c r="K537" s="61" t="s">
        <v>299</v>
      </c>
      <c r="L537" s="62" t="s">
        <v>300</v>
      </c>
      <c r="M537" s="120" t="s">
        <v>1205</v>
      </c>
      <c r="N537" s="64"/>
    </row>
    <row r="538" spans="1:14" s="3" customFormat="1" ht="159" customHeight="1">
      <c r="A538" s="52" t="s">
        <v>1209</v>
      </c>
      <c r="B538" s="95" t="s">
        <v>1210</v>
      </c>
      <c r="C538" s="105" t="s">
        <v>1211</v>
      </c>
      <c r="D538" s="106">
        <v>1</v>
      </c>
      <c r="E538" s="107">
        <v>138</v>
      </c>
      <c r="F538" s="108">
        <v>144</v>
      </c>
      <c r="G538" s="128" t="s">
        <v>903</v>
      </c>
      <c r="H538" s="129">
        <f t="shared" ref="H538:H547" si="96">0.58*0.36*0.42</f>
        <v>8.7695999999999996E-2</v>
      </c>
      <c r="I538" s="102" t="s">
        <v>1212</v>
      </c>
      <c r="J538" s="103" t="s">
        <v>1213</v>
      </c>
      <c r="K538" s="61" t="s">
        <v>299</v>
      </c>
      <c r="L538" s="62" t="s">
        <v>300</v>
      </c>
      <c r="M538" s="63"/>
      <c r="N538" s="64"/>
    </row>
    <row r="539" spans="1:14" s="3" customFormat="1" ht="159" customHeight="1">
      <c r="A539" s="52" t="s">
        <v>1209</v>
      </c>
      <c r="B539" s="95" t="s">
        <v>1210</v>
      </c>
      <c r="C539" s="105" t="s">
        <v>1211</v>
      </c>
      <c r="D539" s="106">
        <v>1</v>
      </c>
      <c r="E539" s="107">
        <v>138</v>
      </c>
      <c r="F539" s="108">
        <v>144</v>
      </c>
      <c r="G539" s="128" t="s">
        <v>903</v>
      </c>
      <c r="H539" s="129">
        <f t="shared" si="96"/>
        <v>8.7695999999999996E-2</v>
      </c>
      <c r="I539" s="102" t="s">
        <v>1212</v>
      </c>
      <c r="J539" s="103" t="s">
        <v>1213</v>
      </c>
      <c r="K539" s="61" t="s">
        <v>299</v>
      </c>
      <c r="L539" s="62" t="s">
        <v>300</v>
      </c>
      <c r="M539" s="63"/>
      <c r="N539" s="64"/>
    </row>
    <row r="540" spans="1:14" s="3" customFormat="1" ht="159" customHeight="1">
      <c r="A540" s="52" t="s">
        <v>1209</v>
      </c>
      <c r="B540" s="95" t="s">
        <v>1214</v>
      </c>
      <c r="C540" s="105" t="s">
        <v>1211</v>
      </c>
      <c r="D540" s="106">
        <v>1</v>
      </c>
      <c r="E540" s="107">
        <v>165</v>
      </c>
      <c r="F540" s="108">
        <v>171</v>
      </c>
      <c r="G540" s="128" t="s">
        <v>903</v>
      </c>
      <c r="H540" s="129">
        <f t="shared" si="96"/>
        <v>8.7695999999999996E-2</v>
      </c>
      <c r="I540" s="102" t="s">
        <v>1212</v>
      </c>
      <c r="J540" s="103" t="s">
        <v>1215</v>
      </c>
      <c r="K540" s="61" t="s">
        <v>299</v>
      </c>
      <c r="L540" s="62" t="s">
        <v>300</v>
      </c>
      <c r="M540" s="63"/>
      <c r="N540" s="64"/>
    </row>
    <row r="541" spans="1:14" s="3" customFormat="1" ht="159" customHeight="1">
      <c r="A541" s="52" t="s">
        <v>1209</v>
      </c>
      <c r="B541" s="95" t="s">
        <v>1216</v>
      </c>
      <c r="C541" s="126" t="s">
        <v>1217</v>
      </c>
      <c r="D541" s="106">
        <v>1</v>
      </c>
      <c r="E541" s="107">
        <v>170</v>
      </c>
      <c r="F541" s="108">
        <v>176</v>
      </c>
      <c r="G541" s="128" t="s">
        <v>903</v>
      </c>
      <c r="H541" s="129">
        <f t="shared" si="96"/>
        <v>8.7695999999999996E-2</v>
      </c>
      <c r="I541" s="102" t="s">
        <v>1212</v>
      </c>
      <c r="J541" s="103" t="s">
        <v>1213</v>
      </c>
      <c r="K541" s="61" t="s">
        <v>299</v>
      </c>
      <c r="L541" s="62" t="s">
        <v>300</v>
      </c>
      <c r="M541" s="63"/>
      <c r="N541" s="64"/>
    </row>
    <row r="542" spans="1:14" s="3" customFormat="1" ht="159" customHeight="1">
      <c r="A542" s="52" t="s">
        <v>1209</v>
      </c>
      <c r="B542" s="95" t="s">
        <v>1218</v>
      </c>
      <c r="C542" s="126" t="s">
        <v>1217</v>
      </c>
      <c r="D542" s="106">
        <v>1</v>
      </c>
      <c r="E542" s="107">
        <v>198</v>
      </c>
      <c r="F542" s="108">
        <v>204</v>
      </c>
      <c r="G542" s="128" t="s">
        <v>903</v>
      </c>
      <c r="H542" s="129">
        <f t="shared" si="96"/>
        <v>8.7695999999999996E-2</v>
      </c>
      <c r="I542" s="102" t="s">
        <v>1212</v>
      </c>
      <c r="J542" s="103" t="s">
        <v>1215</v>
      </c>
      <c r="K542" s="61" t="s">
        <v>299</v>
      </c>
      <c r="L542" s="62" t="s">
        <v>300</v>
      </c>
      <c r="M542" s="63"/>
      <c r="N542" s="64"/>
    </row>
    <row r="543" spans="1:14" s="3" customFormat="1" ht="159" customHeight="1">
      <c r="A543" s="52" t="s">
        <v>1209</v>
      </c>
      <c r="B543" s="95" t="s">
        <v>1210</v>
      </c>
      <c r="C543" s="105" t="s">
        <v>1211</v>
      </c>
      <c r="D543" s="106">
        <v>1</v>
      </c>
      <c r="E543" s="107">
        <v>138</v>
      </c>
      <c r="F543" s="108">
        <v>144</v>
      </c>
      <c r="G543" s="128" t="s">
        <v>903</v>
      </c>
      <c r="H543" s="129">
        <f t="shared" si="96"/>
        <v>8.7695999999999996E-2</v>
      </c>
      <c r="I543" s="102" t="s">
        <v>1212</v>
      </c>
      <c r="J543" s="103" t="s">
        <v>1213</v>
      </c>
      <c r="K543" s="61" t="s">
        <v>299</v>
      </c>
      <c r="L543" s="62" t="s">
        <v>300</v>
      </c>
      <c r="M543" s="63"/>
      <c r="N543" s="64"/>
    </row>
    <row r="544" spans="1:14" s="3" customFormat="1" ht="159" customHeight="1">
      <c r="A544" s="52" t="s">
        <v>1209</v>
      </c>
      <c r="B544" s="95" t="s">
        <v>1210</v>
      </c>
      <c r="C544" s="105" t="s">
        <v>1211</v>
      </c>
      <c r="D544" s="106">
        <v>1</v>
      </c>
      <c r="E544" s="107">
        <v>138</v>
      </c>
      <c r="F544" s="108">
        <v>144</v>
      </c>
      <c r="G544" s="128" t="s">
        <v>903</v>
      </c>
      <c r="H544" s="129">
        <f t="shared" si="96"/>
        <v>8.7695999999999996E-2</v>
      </c>
      <c r="I544" s="102" t="s">
        <v>1212</v>
      </c>
      <c r="J544" s="103" t="s">
        <v>1213</v>
      </c>
      <c r="K544" s="61" t="s">
        <v>299</v>
      </c>
      <c r="L544" s="62" t="s">
        <v>300</v>
      </c>
      <c r="M544" s="63"/>
      <c r="N544" s="64"/>
    </row>
    <row r="545" spans="1:14" s="3" customFormat="1" ht="159" customHeight="1">
      <c r="A545" s="52" t="s">
        <v>1209</v>
      </c>
      <c r="B545" s="95" t="s">
        <v>1214</v>
      </c>
      <c r="C545" s="105" t="s">
        <v>1211</v>
      </c>
      <c r="D545" s="106">
        <v>1</v>
      </c>
      <c r="E545" s="107">
        <v>171</v>
      </c>
      <c r="F545" s="108">
        <v>177</v>
      </c>
      <c r="G545" s="128" t="s">
        <v>903</v>
      </c>
      <c r="H545" s="129">
        <f t="shared" si="96"/>
        <v>8.7695999999999996E-2</v>
      </c>
      <c r="I545" s="102" t="s">
        <v>1212</v>
      </c>
      <c r="J545" s="103" t="s">
        <v>1215</v>
      </c>
      <c r="K545" s="61" t="s">
        <v>299</v>
      </c>
      <c r="L545" s="62" t="s">
        <v>300</v>
      </c>
      <c r="M545" s="63"/>
      <c r="N545" s="64"/>
    </row>
    <row r="546" spans="1:14" s="3" customFormat="1" ht="159" customHeight="1">
      <c r="A546" s="52" t="s">
        <v>1209</v>
      </c>
      <c r="B546" s="95" t="s">
        <v>1216</v>
      </c>
      <c r="C546" s="126" t="s">
        <v>1217</v>
      </c>
      <c r="D546" s="106">
        <v>1</v>
      </c>
      <c r="E546" s="107">
        <v>170</v>
      </c>
      <c r="F546" s="108">
        <v>176</v>
      </c>
      <c r="G546" s="128" t="s">
        <v>903</v>
      </c>
      <c r="H546" s="129">
        <f t="shared" si="96"/>
        <v>8.7695999999999996E-2</v>
      </c>
      <c r="I546" s="102" t="s">
        <v>1212</v>
      </c>
      <c r="J546" s="103" t="s">
        <v>1213</v>
      </c>
      <c r="K546" s="61" t="s">
        <v>299</v>
      </c>
      <c r="L546" s="62" t="s">
        <v>300</v>
      </c>
      <c r="M546" s="63"/>
      <c r="N546" s="64"/>
    </row>
    <row r="547" spans="1:14" s="3" customFormat="1" ht="159" customHeight="1">
      <c r="A547" s="52" t="s">
        <v>1209</v>
      </c>
      <c r="B547" s="95" t="s">
        <v>1218</v>
      </c>
      <c r="C547" s="126" t="s">
        <v>1217</v>
      </c>
      <c r="D547" s="106">
        <v>1</v>
      </c>
      <c r="E547" s="107">
        <v>205</v>
      </c>
      <c r="F547" s="108">
        <v>211</v>
      </c>
      <c r="G547" s="128" t="s">
        <v>903</v>
      </c>
      <c r="H547" s="129">
        <f t="shared" si="96"/>
        <v>8.7695999999999996E-2</v>
      </c>
      <c r="I547" s="102" t="s">
        <v>1212</v>
      </c>
      <c r="J547" s="103" t="s">
        <v>1215</v>
      </c>
      <c r="K547" s="61" t="s">
        <v>299</v>
      </c>
      <c r="L547" s="62" t="s">
        <v>300</v>
      </c>
      <c r="M547" s="63"/>
      <c r="N547" s="64"/>
    </row>
    <row r="548" spans="1:14" s="3" customFormat="1" ht="159" customHeight="1">
      <c r="A548" s="52" t="s">
        <v>1209</v>
      </c>
      <c r="B548" s="95" t="s">
        <v>1219</v>
      </c>
      <c r="C548" s="105" t="s">
        <v>1220</v>
      </c>
      <c r="D548" s="106">
        <v>1</v>
      </c>
      <c r="E548" s="107">
        <v>175</v>
      </c>
      <c r="F548" s="108">
        <v>183</v>
      </c>
      <c r="G548" s="128" t="s">
        <v>1221</v>
      </c>
      <c r="H548" s="129">
        <f t="shared" ref="H548:H550" si="97">0.79*0.3*0.52</f>
        <v>0.12324</v>
      </c>
      <c r="I548" s="102" t="s">
        <v>1222</v>
      </c>
      <c r="J548" s="103" t="s">
        <v>1223</v>
      </c>
      <c r="K548" s="61" t="s">
        <v>299</v>
      </c>
      <c r="L548" s="62" t="s">
        <v>300</v>
      </c>
      <c r="M548" s="120" t="s">
        <v>1224</v>
      </c>
      <c r="N548" s="64"/>
    </row>
    <row r="549" spans="1:14" s="3" customFormat="1" ht="159" customHeight="1">
      <c r="A549" s="52" t="s">
        <v>1209</v>
      </c>
      <c r="B549" s="95" t="s">
        <v>1219</v>
      </c>
      <c r="C549" s="105" t="s">
        <v>1220</v>
      </c>
      <c r="D549" s="106">
        <v>1</v>
      </c>
      <c r="E549" s="107">
        <v>175</v>
      </c>
      <c r="F549" s="108">
        <v>183</v>
      </c>
      <c r="G549" s="128" t="s">
        <v>1221</v>
      </c>
      <c r="H549" s="129">
        <f t="shared" si="97"/>
        <v>0.12324</v>
      </c>
      <c r="I549" s="102" t="s">
        <v>1222</v>
      </c>
      <c r="J549" s="103" t="s">
        <v>1223</v>
      </c>
      <c r="K549" s="61" t="s">
        <v>299</v>
      </c>
      <c r="L549" s="62" t="s">
        <v>300</v>
      </c>
      <c r="M549" s="120" t="s">
        <v>1224</v>
      </c>
      <c r="N549" s="64"/>
    </row>
    <row r="550" spans="1:14" s="3" customFormat="1" ht="159" customHeight="1">
      <c r="A550" s="52" t="s">
        <v>1209</v>
      </c>
      <c r="B550" s="95" t="s">
        <v>1225</v>
      </c>
      <c r="C550" s="105" t="s">
        <v>1220</v>
      </c>
      <c r="D550" s="106">
        <v>1</v>
      </c>
      <c r="E550" s="107">
        <v>196</v>
      </c>
      <c r="F550" s="108">
        <v>204</v>
      </c>
      <c r="G550" s="128" t="s">
        <v>1221</v>
      </c>
      <c r="H550" s="129">
        <f t="shared" si="97"/>
        <v>0.12324</v>
      </c>
      <c r="I550" s="102" t="s">
        <v>1222</v>
      </c>
      <c r="J550" s="121" t="s">
        <v>1226</v>
      </c>
      <c r="K550" s="61" t="s">
        <v>299</v>
      </c>
      <c r="L550" s="62" t="s">
        <v>300</v>
      </c>
      <c r="M550" s="120" t="s">
        <v>1224</v>
      </c>
      <c r="N550" s="64"/>
    </row>
    <row r="551" spans="1:14" s="3" customFormat="1" ht="159" customHeight="1">
      <c r="A551" s="67" t="s">
        <v>1227</v>
      </c>
      <c r="B551" s="95" t="s">
        <v>1228</v>
      </c>
      <c r="C551" s="105" t="s">
        <v>1229</v>
      </c>
      <c r="D551" s="106">
        <v>1</v>
      </c>
      <c r="E551" s="107">
        <v>152</v>
      </c>
      <c r="F551" s="108">
        <v>162</v>
      </c>
      <c r="G551" s="109" t="s">
        <v>1230</v>
      </c>
      <c r="H551" s="130">
        <f t="shared" ref="H551:H559" si="98">0.94*0.35*0.49</f>
        <v>0.16120999999999999</v>
      </c>
      <c r="I551" s="102" t="s">
        <v>1231</v>
      </c>
      <c r="J551" s="103" t="s">
        <v>1232</v>
      </c>
      <c r="K551" s="61" t="s">
        <v>299</v>
      </c>
      <c r="L551" s="62" t="s">
        <v>300</v>
      </c>
      <c r="M551" s="120" t="s">
        <v>1233</v>
      </c>
      <c r="N551" s="64"/>
    </row>
    <row r="552" spans="1:14" s="3" customFormat="1" ht="159" customHeight="1">
      <c r="A552" s="67" t="s">
        <v>1227</v>
      </c>
      <c r="B552" s="95" t="s">
        <v>1228</v>
      </c>
      <c r="C552" s="105" t="s">
        <v>1229</v>
      </c>
      <c r="D552" s="106">
        <v>1</v>
      </c>
      <c r="E552" s="107">
        <v>152</v>
      </c>
      <c r="F552" s="108">
        <v>162</v>
      </c>
      <c r="G552" s="109" t="s">
        <v>1230</v>
      </c>
      <c r="H552" s="130">
        <f t="shared" si="98"/>
        <v>0.16120999999999999</v>
      </c>
      <c r="I552" s="102" t="s">
        <v>1231</v>
      </c>
      <c r="J552" s="103" t="s">
        <v>1232</v>
      </c>
      <c r="K552" s="61" t="s">
        <v>299</v>
      </c>
      <c r="L552" s="62" t="s">
        <v>300</v>
      </c>
      <c r="M552" s="120" t="s">
        <v>1233</v>
      </c>
      <c r="N552" s="64"/>
    </row>
    <row r="553" spans="1:14" s="3" customFormat="1" ht="159" customHeight="1">
      <c r="A553" s="67" t="s">
        <v>1227</v>
      </c>
      <c r="B553" s="95" t="s">
        <v>1228</v>
      </c>
      <c r="C553" s="105" t="s">
        <v>1229</v>
      </c>
      <c r="D553" s="106">
        <v>1</v>
      </c>
      <c r="E553" s="107">
        <v>152</v>
      </c>
      <c r="F553" s="108">
        <v>162</v>
      </c>
      <c r="G553" s="109" t="s">
        <v>1230</v>
      </c>
      <c r="H553" s="130">
        <f t="shared" si="98"/>
        <v>0.16120999999999999</v>
      </c>
      <c r="I553" s="102" t="s">
        <v>1231</v>
      </c>
      <c r="J553" s="103" t="s">
        <v>1232</v>
      </c>
      <c r="K553" s="61" t="s">
        <v>299</v>
      </c>
      <c r="L553" s="62" t="s">
        <v>300</v>
      </c>
      <c r="M553" s="120" t="s">
        <v>1233</v>
      </c>
      <c r="N553" s="64"/>
    </row>
    <row r="554" spans="1:14" s="3" customFormat="1" ht="159" customHeight="1">
      <c r="A554" s="67" t="s">
        <v>1227</v>
      </c>
      <c r="B554" s="95" t="s">
        <v>1234</v>
      </c>
      <c r="C554" s="105" t="s">
        <v>1229</v>
      </c>
      <c r="D554" s="106">
        <v>1</v>
      </c>
      <c r="E554" s="107">
        <v>152</v>
      </c>
      <c r="F554" s="108">
        <v>162</v>
      </c>
      <c r="G554" s="109" t="s">
        <v>1230</v>
      </c>
      <c r="H554" s="130">
        <f t="shared" si="98"/>
        <v>0.16120999999999999</v>
      </c>
      <c r="I554" s="102" t="s">
        <v>1235</v>
      </c>
      <c r="J554" s="103" t="s">
        <v>1232</v>
      </c>
      <c r="K554" s="61" t="s">
        <v>299</v>
      </c>
      <c r="L554" s="62" t="s">
        <v>300</v>
      </c>
      <c r="M554" s="120" t="s">
        <v>1236</v>
      </c>
      <c r="N554" s="64"/>
    </row>
    <row r="555" spans="1:14" s="3" customFormat="1" ht="159" customHeight="1">
      <c r="A555" s="67" t="s">
        <v>1227</v>
      </c>
      <c r="B555" s="95" t="s">
        <v>1234</v>
      </c>
      <c r="C555" s="105" t="s">
        <v>1229</v>
      </c>
      <c r="D555" s="106">
        <v>1</v>
      </c>
      <c r="E555" s="107">
        <v>152</v>
      </c>
      <c r="F555" s="108">
        <v>162</v>
      </c>
      <c r="G555" s="109" t="s">
        <v>1230</v>
      </c>
      <c r="H555" s="130">
        <f t="shared" si="98"/>
        <v>0.16120999999999999</v>
      </c>
      <c r="I555" s="102" t="s">
        <v>1235</v>
      </c>
      <c r="J555" s="103" t="s">
        <v>1232</v>
      </c>
      <c r="K555" s="61" t="s">
        <v>299</v>
      </c>
      <c r="L555" s="62" t="s">
        <v>300</v>
      </c>
      <c r="M555" s="120" t="s">
        <v>1236</v>
      </c>
      <c r="N555" s="64"/>
    </row>
    <row r="556" spans="1:14" s="3" customFormat="1" ht="159" customHeight="1">
      <c r="A556" s="67" t="s">
        <v>1227</v>
      </c>
      <c r="B556" s="95" t="s">
        <v>1234</v>
      </c>
      <c r="C556" s="105" t="s">
        <v>1229</v>
      </c>
      <c r="D556" s="106">
        <v>1</v>
      </c>
      <c r="E556" s="107">
        <v>152</v>
      </c>
      <c r="F556" s="108">
        <v>162</v>
      </c>
      <c r="G556" s="109" t="s">
        <v>1230</v>
      </c>
      <c r="H556" s="130">
        <f t="shared" si="98"/>
        <v>0.16120999999999999</v>
      </c>
      <c r="I556" s="102" t="s">
        <v>1235</v>
      </c>
      <c r="J556" s="103" t="s">
        <v>1232</v>
      </c>
      <c r="K556" s="61" t="s">
        <v>299</v>
      </c>
      <c r="L556" s="62" t="s">
        <v>300</v>
      </c>
      <c r="M556" s="120" t="s">
        <v>1236</v>
      </c>
      <c r="N556" s="64"/>
    </row>
    <row r="557" spans="1:14" s="3" customFormat="1" ht="159" customHeight="1">
      <c r="A557" s="67" t="s">
        <v>1227</v>
      </c>
      <c r="B557" s="95" t="s">
        <v>1237</v>
      </c>
      <c r="C557" s="105" t="s">
        <v>1229</v>
      </c>
      <c r="D557" s="106">
        <v>1</v>
      </c>
      <c r="E557" s="107">
        <v>165</v>
      </c>
      <c r="F557" s="108">
        <v>175</v>
      </c>
      <c r="G557" s="109" t="s">
        <v>1230</v>
      </c>
      <c r="H557" s="130">
        <f t="shared" si="98"/>
        <v>0.16120999999999999</v>
      </c>
      <c r="I557" s="102" t="s">
        <v>1235</v>
      </c>
      <c r="J557" s="103" t="s">
        <v>1238</v>
      </c>
      <c r="K557" s="61" t="s">
        <v>299</v>
      </c>
      <c r="L557" s="62" t="s">
        <v>300</v>
      </c>
      <c r="M557" s="120" t="s">
        <v>1236</v>
      </c>
      <c r="N557" s="64"/>
    </row>
    <row r="558" spans="1:14" s="3" customFormat="1" ht="159" customHeight="1">
      <c r="A558" s="67" t="s">
        <v>1227</v>
      </c>
      <c r="B558" s="95" t="s">
        <v>1237</v>
      </c>
      <c r="C558" s="105" t="s">
        <v>1229</v>
      </c>
      <c r="D558" s="106">
        <v>1</v>
      </c>
      <c r="E558" s="107">
        <v>165</v>
      </c>
      <c r="F558" s="108">
        <v>175</v>
      </c>
      <c r="G558" s="109" t="s">
        <v>1230</v>
      </c>
      <c r="H558" s="130">
        <f t="shared" si="98"/>
        <v>0.16120999999999999</v>
      </c>
      <c r="I558" s="102" t="s">
        <v>1235</v>
      </c>
      <c r="J558" s="103" t="s">
        <v>1238</v>
      </c>
      <c r="K558" s="61" t="s">
        <v>299</v>
      </c>
      <c r="L558" s="62" t="s">
        <v>300</v>
      </c>
      <c r="M558" s="120" t="s">
        <v>1236</v>
      </c>
      <c r="N558" s="64"/>
    </row>
    <row r="559" spans="1:14" s="3" customFormat="1" ht="159" customHeight="1">
      <c r="A559" s="67" t="s">
        <v>1227</v>
      </c>
      <c r="B559" s="95" t="s">
        <v>1237</v>
      </c>
      <c r="C559" s="105" t="s">
        <v>1229</v>
      </c>
      <c r="D559" s="106">
        <v>1</v>
      </c>
      <c r="E559" s="107">
        <v>165</v>
      </c>
      <c r="F559" s="108">
        <v>175</v>
      </c>
      <c r="G559" s="109" t="s">
        <v>1230</v>
      </c>
      <c r="H559" s="130">
        <f t="shared" si="98"/>
        <v>0.16120999999999999</v>
      </c>
      <c r="I559" s="102" t="s">
        <v>1235</v>
      </c>
      <c r="J559" s="103" t="s">
        <v>1238</v>
      </c>
      <c r="K559" s="61" t="s">
        <v>299</v>
      </c>
      <c r="L559" s="62" t="s">
        <v>300</v>
      </c>
      <c r="M559" s="120" t="s">
        <v>1236</v>
      </c>
      <c r="N559" s="64"/>
    </row>
    <row r="560" spans="1:14" s="3" customFormat="1" ht="159" customHeight="1">
      <c r="A560" s="67" t="s">
        <v>1239</v>
      </c>
      <c r="B560" s="95" t="s">
        <v>1240</v>
      </c>
      <c r="C560" s="105" t="s">
        <v>1241</v>
      </c>
      <c r="D560" s="106">
        <v>2</v>
      </c>
      <c r="E560" s="107">
        <v>128</v>
      </c>
      <c r="F560" s="108">
        <v>134</v>
      </c>
      <c r="G560" s="109" t="s">
        <v>1242</v>
      </c>
      <c r="H560" s="130">
        <f t="shared" ref="H560:H563" si="99">0.77*0.69*0.36</f>
        <v>0.19126799999999999</v>
      </c>
      <c r="I560" s="102" t="s">
        <v>1243</v>
      </c>
      <c r="J560" s="103" t="s">
        <v>1244</v>
      </c>
      <c r="K560" s="61" t="s">
        <v>299</v>
      </c>
      <c r="L560" s="62" t="s">
        <v>300</v>
      </c>
      <c r="M560" s="63"/>
      <c r="N560" s="64" t="s">
        <v>1245</v>
      </c>
    </row>
    <row r="561" spans="1:14" s="3" customFormat="1" ht="159" customHeight="1">
      <c r="A561" s="67" t="s">
        <v>1239</v>
      </c>
      <c r="B561" s="95" t="s">
        <v>1240</v>
      </c>
      <c r="C561" s="105" t="s">
        <v>1241</v>
      </c>
      <c r="D561" s="106">
        <v>2</v>
      </c>
      <c r="E561" s="107">
        <v>128</v>
      </c>
      <c r="F561" s="108">
        <v>134</v>
      </c>
      <c r="G561" s="109" t="s">
        <v>1242</v>
      </c>
      <c r="H561" s="130">
        <f t="shared" si="99"/>
        <v>0.19126799999999999</v>
      </c>
      <c r="I561" s="102" t="s">
        <v>1243</v>
      </c>
      <c r="J561" s="103" t="s">
        <v>1244</v>
      </c>
      <c r="K561" s="61" t="s">
        <v>299</v>
      </c>
      <c r="L561" s="62" t="s">
        <v>300</v>
      </c>
      <c r="M561" s="63"/>
      <c r="N561" s="64" t="s">
        <v>1245</v>
      </c>
    </row>
    <row r="562" spans="1:14" s="3" customFormat="1" ht="159" customHeight="1">
      <c r="A562" s="67" t="s">
        <v>1239</v>
      </c>
      <c r="B562" s="95" t="s">
        <v>1240</v>
      </c>
      <c r="C562" s="105" t="s">
        <v>1241</v>
      </c>
      <c r="D562" s="106">
        <v>2</v>
      </c>
      <c r="E562" s="107">
        <v>128</v>
      </c>
      <c r="F562" s="108">
        <v>134</v>
      </c>
      <c r="G562" s="109" t="s">
        <v>1242</v>
      </c>
      <c r="H562" s="130">
        <f t="shared" si="99"/>
        <v>0.19126799999999999</v>
      </c>
      <c r="I562" s="102" t="s">
        <v>1243</v>
      </c>
      <c r="J562" s="103" t="s">
        <v>1244</v>
      </c>
      <c r="K562" s="61" t="s">
        <v>299</v>
      </c>
      <c r="L562" s="62" t="s">
        <v>300</v>
      </c>
      <c r="M562" s="63"/>
      <c r="N562" s="64" t="s">
        <v>1245</v>
      </c>
    </row>
    <row r="563" spans="1:14" s="3" customFormat="1" ht="159" customHeight="1">
      <c r="A563" s="67" t="s">
        <v>1239</v>
      </c>
      <c r="B563" s="95" t="s">
        <v>1240</v>
      </c>
      <c r="C563" s="105" t="s">
        <v>1241</v>
      </c>
      <c r="D563" s="106">
        <v>2</v>
      </c>
      <c r="E563" s="107">
        <v>128</v>
      </c>
      <c r="F563" s="108">
        <v>134</v>
      </c>
      <c r="G563" s="109" t="s">
        <v>1242</v>
      </c>
      <c r="H563" s="130">
        <f t="shared" si="99"/>
        <v>0.19126799999999999</v>
      </c>
      <c r="I563" s="102" t="s">
        <v>1243</v>
      </c>
      <c r="J563" s="103" t="s">
        <v>1244</v>
      </c>
      <c r="K563" s="61" t="s">
        <v>299</v>
      </c>
      <c r="L563" s="62" t="s">
        <v>300</v>
      </c>
      <c r="M563" s="63"/>
      <c r="N563" s="64" t="s">
        <v>1245</v>
      </c>
    </row>
    <row r="564" spans="1:14" s="3" customFormat="1" ht="159" customHeight="1">
      <c r="A564" s="67" t="s">
        <v>1239</v>
      </c>
      <c r="B564" s="95" t="s">
        <v>1246</v>
      </c>
      <c r="C564" s="105" t="s">
        <v>1247</v>
      </c>
      <c r="D564" s="106">
        <v>2</v>
      </c>
      <c r="E564" s="107">
        <v>140</v>
      </c>
      <c r="F564" s="108">
        <v>145</v>
      </c>
      <c r="G564" s="109" t="s">
        <v>1248</v>
      </c>
      <c r="H564" s="130">
        <f>0.8*0.665*0.36</f>
        <v>0.19152</v>
      </c>
      <c r="I564" s="102" t="s">
        <v>1249</v>
      </c>
      <c r="J564" s="103" t="s">
        <v>1244</v>
      </c>
      <c r="K564" s="61" t="s">
        <v>299</v>
      </c>
      <c r="L564" s="62" t="s">
        <v>300</v>
      </c>
      <c r="M564" s="63"/>
      <c r="N564" s="64" t="s">
        <v>1245</v>
      </c>
    </row>
    <row r="565" spans="1:14" s="3" customFormat="1" ht="159" customHeight="1">
      <c r="A565" s="67" t="s">
        <v>1239</v>
      </c>
      <c r="B565" s="95" t="s">
        <v>1246</v>
      </c>
      <c r="C565" s="105" t="s">
        <v>1247</v>
      </c>
      <c r="D565" s="106">
        <v>2</v>
      </c>
      <c r="E565" s="107">
        <v>140</v>
      </c>
      <c r="F565" s="108">
        <v>145</v>
      </c>
      <c r="G565" s="109" t="s">
        <v>1248</v>
      </c>
      <c r="H565" s="130">
        <f>0.8*0.665*0.36</f>
        <v>0.19152</v>
      </c>
      <c r="I565" s="102" t="s">
        <v>1249</v>
      </c>
      <c r="J565" s="103" t="s">
        <v>1244</v>
      </c>
      <c r="K565" s="61" t="s">
        <v>299</v>
      </c>
      <c r="L565" s="62" t="s">
        <v>300</v>
      </c>
      <c r="M565" s="63"/>
      <c r="N565" s="64" t="s">
        <v>1245</v>
      </c>
    </row>
    <row r="566" spans="1:14" s="3" customFormat="1" ht="159" customHeight="1">
      <c r="A566" s="67" t="s">
        <v>1239</v>
      </c>
      <c r="B566" s="95" t="s">
        <v>1240</v>
      </c>
      <c r="C566" s="105" t="s">
        <v>1250</v>
      </c>
      <c r="D566" s="106">
        <v>2</v>
      </c>
      <c r="E566" s="107">
        <v>132</v>
      </c>
      <c r="F566" s="108">
        <v>138</v>
      </c>
      <c r="G566" s="109" t="s">
        <v>1242</v>
      </c>
      <c r="H566" s="130">
        <f t="shared" ref="H566:H568" si="100">0.77*0.69*0.36</f>
        <v>0.19126799999999999</v>
      </c>
      <c r="I566" s="102" t="s">
        <v>1243</v>
      </c>
      <c r="J566" s="103" t="s">
        <v>1244</v>
      </c>
      <c r="K566" s="61" t="s">
        <v>299</v>
      </c>
      <c r="L566" s="62" t="s">
        <v>300</v>
      </c>
      <c r="M566" s="63"/>
      <c r="N566" s="64" t="s">
        <v>1245</v>
      </c>
    </row>
    <row r="567" spans="1:14" s="3" customFormat="1" ht="159" customHeight="1">
      <c r="A567" s="67" t="s">
        <v>1239</v>
      </c>
      <c r="B567" s="95" t="s">
        <v>1240</v>
      </c>
      <c r="C567" s="105" t="s">
        <v>1250</v>
      </c>
      <c r="D567" s="106">
        <v>2</v>
      </c>
      <c r="E567" s="107">
        <v>132</v>
      </c>
      <c r="F567" s="108">
        <v>138</v>
      </c>
      <c r="G567" s="109" t="s">
        <v>1242</v>
      </c>
      <c r="H567" s="130">
        <f t="shared" si="100"/>
        <v>0.19126799999999999</v>
      </c>
      <c r="I567" s="102" t="s">
        <v>1243</v>
      </c>
      <c r="J567" s="103" t="s">
        <v>1244</v>
      </c>
      <c r="K567" s="61" t="s">
        <v>299</v>
      </c>
      <c r="L567" s="62" t="s">
        <v>300</v>
      </c>
      <c r="M567" s="63"/>
      <c r="N567" s="64" t="s">
        <v>1245</v>
      </c>
    </row>
    <row r="568" spans="1:14" s="3" customFormat="1" ht="159" customHeight="1">
      <c r="A568" s="67" t="s">
        <v>1239</v>
      </c>
      <c r="B568" s="95" t="s">
        <v>1240</v>
      </c>
      <c r="C568" s="105" t="s">
        <v>1250</v>
      </c>
      <c r="D568" s="106">
        <v>2</v>
      </c>
      <c r="E568" s="107">
        <v>132</v>
      </c>
      <c r="F568" s="108">
        <v>138</v>
      </c>
      <c r="G568" s="109" t="s">
        <v>1242</v>
      </c>
      <c r="H568" s="130">
        <f t="shared" si="100"/>
        <v>0.19126799999999999</v>
      </c>
      <c r="I568" s="102" t="s">
        <v>1243</v>
      </c>
      <c r="J568" s="103" t="s">
        <v>1244</v>
      </c>
      <c r="K568" s="61" t="s">
        <v>299</v>
      </c>
      <c r="L568" s="62" t="s">
        <v>300</v>
      </c>
      <c r="M568" s="63"/>
      <c r="N568" s="64" t="s">
        <v>1245</v>
      </c>
    </row>
    <row r="569" spans="1:14" s="3" customFormat="1" ht="159" customHeight="1">
      <c r="A569" s="67" t="s">
        <v>1239</v>
      </c>
      <c r="B569" s="95" t="s">
        <v>1251</v>
      </c>
      <c r="C569" s="105" t="s">
        <v>1252</v>
      </c>
      <c r="D569" s="106">
        <v>1</v>
      </c>
      <c r="E569" s="107">
        <v>150</v>
      </c>
      <c r="F569" s="108">
        <v>160</v>
      </c>
      <c r="G569" s="109" t="s">
        <v>1253</v>
      </c>
      <c r="H569" s="130">
        <f t="shared" ref="H569:H571" si="101">0.71*0.35*0.49</f>
        <v>0.121765</v>
      </c>
      <c r="I569" s="102" t="s">
        <v>1254</v>
      </c>
      <c r="J569" s="103" t="s">
        <v>1255</v>
      </c>
      <c r="K569" s="61" t="s">
        <v>299</v>
      </c>
      <c r="L569" s="62" t="s">
        <v>300</v>
      </c>
      <c r="M569" s="63"/>
      <c r="N569" s="64" t="s">
        <v>1245</v>
      </c>
    </row>
    <row r="570" spans="1:14" s="3" customFormat="1" ht="159" customHeight="1">
      <c r="A570" s="67" t="s">
        <v>1239</v>
      </c>
      <c r="B570" s="95" t="s">
        <v>1251</v>
      </c>
      <c r="C570" s="105" t="s">
        <v>1252</v>
      </c>
      <c r="D570" s="106">
        <v>1</v>
      </c>
      <c r="E570" s="107">
        <v>150</v>
      </c>
      <c r="F570" s="108">
        <v>160</v>
      </c>
      <c r="G570" s="109" t="s">
        <v>1253</v>
      </c>
      <c r="H570" s="130">
        <f t="shared" si="101"/>
        <v>0.121765</v>
      </c>
      <c r="I570" s="102" t="s">
        <v>1254</v>
      </c>
      <c r="J570" s="103" t="s">
        <v>1255</v>
      </c>
      <c r="K570" s="61" t="s">
        <v>299</v>
      </c>
      <c r="L570" s="62" t="s">
        <v>300</v>
      </c>
      <c r="M570" s="63"/>
      <c r="N570" s="64" t="s">
        <v>1245</v>
      </c>
    </row>
    <row r="571" spans="1:14" s="3" customFormat="1" ht="159" customHeight="1">
      <c r="A571" s="67" t="s">
        <v>1239</v>
      </c>
      <c r="B571" s="95" t="s">
        <v>1256</v>
      </c>
      <c r="C571" s="105" t="s">
        <v>1252</v>
      </c>
      <c r="D571" s="106">
        <v>1</v>
      </c>
      <c r="E571" s="107">
        <v>175</v>
      </c>
      <c r="F571" s="108">
        <v>185</v>
      </c>
      <c r="G571" s="109" t="s">
        <v>1253</v>
      </c>
      <c r="H571" s="130">
        <f t="shared" si="101"/>
        <v>0.121765</v>
      </c>
      <c r="I571" s="102" t="s">
        <v>1254</v>
      </c>
      <c r="J571" s="103" t="s">
        <v>1257</v>
      </c>
      <c r="K571" s="61" t="s">
        <v>299</v>
      </c>
      <c r="L571" s="62" t="s">
        <v>300</v>
      </c>
      <c r="M571" s="63"/>
      <c r="N571" s="64" t="s">
        <v>1245</v>
      </c>
    </row>
    <row r="572" spans="1:14" s="3" customFormat="1" ht="159" customHeight="1">
      <c r="A572" s="67" t="s">
        <v>1239</v>
      </c>
      <c r="B572" s="95" t="s">
        <v>1256</v>
      </c>
      <c r="C572" s="105" t="s">
        <v>1252</v>
      </c>
      <c r="D572" s="106">
        <v>1</v>
      </c>
      <c r="E572" s="107">
        <v>230</v>
      </c>
      <c r="F572" s="108">
        <v>242</v>
      </c>
      <c r="G572" s="109" t="s">
        <v>1253</v>
      </c>
      <c r="H572" s="130">
        <f t="shared" ref="H572:H574" si="102">0.53*0.3*0.33</f>
        <v>5.2470000000000003E-2</v>
      </c>
      <c r="I572" s="102" t="s">
        <v>1258</v>
      </c>
      <c r="J572" s="103" t="s">
        <v>1257</v>
      </c>
      <c r="K572" s="61" t="s">
        <v>299</v>
      </c>
      <c r="L572" s="62" t="s">
        <v>300</v>
      </c>
      <c r="M572" s="63"/>
      <c r="N572" s="64" t="s">
        <v>1245</v>
      </c>
    </row>
    <row r="573" spans="1:14" s="3" customFormat="1" ht="159" customHeight="1">
      <c r="A573" s="67" t="s">
        <v>1239</v>
      </c>
      <c r="B573" s="95" t="s">
        <v>1256</v>
      </c>
      <c r="C573" s="105" t="s">
        <v>1252</v>
      </c>
      <c r="D573" s="106">
        <v>1</v>
      </c>
      <c r="E573" s="107">
        <v>230</v>
      </c>
      <c r="F573" s="108">
        <v>242</v>
      </c>
      <c r="G573" s="109" t="s">
        <v>1253</v>
      </c>
      <c r="H573" s="130">
        <f t="shared" si="102"/>
        <v>5.2470000000000003E-2</v>
      </c>
      <c r="I573" s="102" t="s">
        <v>1258</v>
      </c>
      <c r="J573" s="103" t="s">
        <v>1257</v>
      </c>
      <c r="K573" s="61" t="s">
        <v>299</v>
      </c>
      <c r="L573" s="62" t="s">
        <v>300</v>
      </c>
      <c r="M573" s="63"/>
      <c r="N573" s="64" t="s">
        <v>1245</v>
      </c>
    </row>
    <row r="574" spans="1:14" s="3" customFormat="1" ht="159" customHeight="1">
      <c r="A574" s="67" t="s">
        <v>1239</v>
      </c>
      <c r="B574" s="95" t="s">
        <v>1256</v>
      </c>
      <c r="C574" s="105" t="s">
        <v>1252</v>
      </c>
      <c r="D574" s="106">
        <v>1</v>
      </c>
      <c r="E574" s="107">
        <v>230</v>
      </c>
      <c r="F574" s="108">
        <v>242</v>
      </c>
      <c r="G574" s="109" t="s">
        <v>1253</v>
      </c>
      <c r="H574" s="130">
        <f t="shared" si="102"/>
        <v>5.2470000000000003E-2</v>
      </c>
      <c r="I574" s="102" t="s">
        <v>1258</v>
      </c>
      <c r="J574" s="103" t="s">
        <v>1257</v>
      </c>
      <c r="K574" s="61" t="s">
        <v>299</v>
      </c>
      <c r="L574" s="62" t="s">
        <v>300</v>
      </c>
      <c r="M574" s="63"/>
      <c r="N574" s="64" t="s">
        <v>1245</v>
      </c>
    </row>
    <row r="575" spans="1:14" s="3" customFormat="1" ht="159" customHeight="1">
      <c r="A575" s="67" t="s">
        <v>1259</v>
      </c>
      <c r="B575" s="95" t="s">
        <v>1260</v>
      </c>
      <c r="C575" s="105" t="s">
        <v>1261</v>
      </c>
      <c r="D575" s="106">
        <v>6</v>
      </c>
      <c r="E575" s="107">
        <v>33</v>
      </c>
      <c r="F575" s="108">
        <v>36</v>
      </c>
      <c r="G575" s="109" t="s">
        <v>1262</v>
      </c>
      <c r="H575" s="130">
        <f t="shared" ref="H575:H579" si="103">0.63*0.6*0.6</f>
        <v>0.2268</v>
      </c>
      <c r="I575" s="102" t="s">
        <v>1263</v>
      </c>
      <c r="J575" s="121" t="s">
        <v>1264</v>
      </c>
      <c r="K575" s="61" t="s">
        <v>299</v>
      </c>
      <c r="L575" s="62" t="s">
        <v>300</v>
      </c>
      <c r="M575" s="120" t="s">
        <v>1265</v>
      </c>
      <c r="N575" s="64"/>
    </row>
    <row r="576" spans="1:14" s="3" customFormat="1" ht="159" customHeight="1">
      <c r="A576" s="67" t="s">
        <v>1259</v>
      </c>
      <c r="B576" s="95" t="s">
        <v>1260</v>
      </c>
      <c r="C576" s="105" t="s">
        <v>1261</v>
      </c>
      <c r="D576" s="106">
        <v>6</v>
      </c>
      <c r="E576" s="107">
        <v>33</v>
      </c>
      <c r="F576" s="108">
        <v>36</v>
      </c>
      <c r="G576" s="109" t="s">
        <v>1262</v>
      </c>
      <c r="H576" s="130">
        <f t="shared" si="103"/>
        <v>0.2268</v>
      </c>
      <c r="I576" s="102" t="s">
        <v>1263</v>
      </c>
      <c r="J576" s="121" t="s">
        <v>1264</v>
      </c>
      <c r="K576" s="61" t="s">
        <v>299</v>
      </c>
      <c r="L576" s="62" t="s">
        <v>300</v>
      </c>
      <c r="M576" s="120" t="s">
        <v>1265</v>
      </c>
      <c r="N576" s="64"/>
    </row>
    <row r="577" spans="1:14" s="3" customFormat="1" ht="159" customHeight="1">
      <c r="A577" s="67" t="s">
        <v>1259</v>
      </c>
      <c r="B577" s="95" t="s">
        <v>1260</v>
      </c>
      <c r="C577" s="105" t="s">
        <v>1261</v>
      </c>
      <c r="D577" s="106">
        <v>6</v>
      </c>
      <c r="E577" s="107">
        <v>33</v>
      </c>
      <c r="F577" s="108">
        <v>36</v>
      </c>
      <c r="G577" s="109" t="s">
        <v>1262</v>
      </c>
      <c r="H577" s="130">
        <f t="shared" si="103"/>
        <v>0.2268</v>
      </c>
      <c r="I577" s="102" t="s">
        <v>1263</v>
      </c>
      <c r="J577" s="121" t="s">
        <v>1264</v>
      </c>
      <c r="K577" s="61" t="s">
        <v>299</v>
      </c>
      <c r="L577" s="62" t="s">
        <v>300</v>
      </c>
      <c r="M577" s="120" t="s">
        <v>1265</v>
      </c>
      <c r="N577" s="64"/>
    </row>
    <row r="578" spans="1:14" s="3" customFormat="1" ht="159" customHeight="1">
      <c r="A578" s="67" t="s">
        <v>1259</v>
      </c>
      <c r="B578" s="95" t="s">
        <v>1260</v>
      </c>
      <c r="C578" s="105" t="s">
        <v>1261</v>
      </c>
      <c r="D578" s="106">
        <v>6</v>
      </c>
      <c r="E578" s="107">
        <v>33</v>
      </c>
      <c r="F578" s="108">
        <v>36</v>
      </c>
      <c r="G578" s="109" t="s">
        <v>1262</v>
      </c>
      <c r="H578" s="130">
        <f t="shared" si="103"/>
        <v>0.2268</v>
      </c>
      <c r="I578" s="102" t="s">
        <v>1263</v>
      </c>
      <c r="J578" s="121" t="s">
        <v>1264</v>
      </c>
      <c r="K578" s="61" t="s">
        <v>299</v>
      </c>
      <c r="L578" s="62" t="s">
        <v>300</v>
      </c>
      <c r="M578" s="120" t="s">
        <v>1265</v>
      </c>
      <c r="N578" s="64"/>
    </row>
    <row r="579" spans="1:14" s="3" customFormat="1" ht="159" customHeight="1">
      <c r="A579" s="67" t="s">
        <v>1259</v>
      </c>
      <c r="B579" s="95" t="s">
        <v>1260</v>
      </c>
      <c r="C579" s="105" t="s">
        <v>1261</v>
      </c>
      <c r="D579" s="106">
        <v>6</v>
      </c>
      <c r="E579" s="107">
        <v>33</v>
      </c>
      <c r="F579" s="108">
        <v>36</v>
      </c>
      <c r="G579" s="109" t="s">
        <v>1262</v>
      </c>
      <c r="H579" s="130">
        <f t="shared" si="103"/>
        <v>0.2268</v>
      </c>
      <c r="I579" s="102" t="s">
        <v>1263</v>
      </c>
      <c r="J579" s="121" t="s">
        <v>1264</v>
      </c>
      <c r="K579" s="61" t="s">
        <v>299</v>
      </c>
      <c r="L579" s="62" t="s">
        <v>300</v>
      </c>
      <c r="M579" s="120" t="s">
        <v>1265</v>
      </c>
      <c r="N579" s="64"/>
    </row>
    <row r="580" spans="1:14" s="3" customFormat="1" ht="159" customHeight="1">
      <c r="A580" s="67" t="s">
        <v>1259</v>
      </c>
      <c r="B580" s="95" t="s">
        <v>1266</v>
      </c>
      <c r="C580" s="105" t="s">
        <v>1267</v>
      </c>
      <c r="D580" s="106">
        <v>1</v>
      </c>
      <c r="E580" s="107">
        <v>176</v>
      </c>
      <c r="F580" s="108">
        <v>183</v>
      </c>
      <c r="G580" s="109" t="s">
        <v>1268</v>
      </c>
      <c r="H580" s="130">
        <f t="shared" ref="H580:H582" si="104">0.83*0.33*0.39</f>
        <v>0.106821</v>
      </c>
      <c r="I580" s="102" t="s">
        <v>1269</v>
      </c>
      <c r="J580" s="103" t="s">
        <v>1270</v>
      </c>
      <c r="K580" s="61" t="s">
        <v>299</v>
      </c>
      <c r="L580" s="62" t="s">
        <v>300</v>
      </c>
      <c r="M580" s="63"/>
      <c r="N580" s="64"/>
    </row>
    <row r="581" spans="1:14" s="3" customFormat="1" ht="159" customHeight="1">
      <c r="A581" s="67" t="s">
        <v>1259</v>
      </c>
      <c r="B581" s="95" t="s">
        <v>1266</v>
      </c>
      <c r="C581" s="105" t="s">
        <v>1267</v>
      </c>
      <c r="D581" s="106">
        <v>1</v>
      </c>
      <c r="E581" s="107">
        <v>176</v>
      </c>
      <c r="F581" s="108">
        <v>183</v>
      </c>
      <c r="G581" s="109" t="s">
        <v>1268</v>
      </c>
      <c r="H581" s="130">
        <f t="shared" si="104"/>
        <v>0.106821</v>
      </c>
      <c r="I581" s="102" t="s">
        <v>1269</v>
      </c>
      <c r="J581" s="103" t="s">
        <v>1270</v>
      </c>
      <c r="K581" s="61" t="s">
        <v>299</v>
      </c>
      <c r="L581" s="62" t="s">
        <v>300</v>
      </c>
      <c r="M581" s="63"/>
      <c r="N581" s="64"/>
    </row>
    <row r="582" spans="1:14" s="3" customFormat="1" ht="159" customHeight="1">
      <c r="A582" s="67" t="s">
        <v>1259</v>
      </c>
      <c r="B582" s="95" t="s">
        <v>1271</v>
      </c>
      <c r="C582" s="105" t="s">
        <v>1267</v>
      </c>
      <c r="D582" s="106">
        <v>1</v>
      </c>
      <c r="E582" s="107">
        <v>198</v>
      </c>
      <c r="F582" s="108">
        <v>205</v>
      </c>
      <c r="G582" s="109" t="s">
        <v>1268</v>
      </c>
      <c r="H582" s="130">
        <f t="shared" si="104"/>
        <v>0.106821</v>
      </c>
      <c r="I582" s="102" t="s">
        <v>1269</v>
      </c>
      <c r="J582" s="103" t="s">
        <v>1272</v>
      </c>
      <c r="K582" s="61" t="s">
        <v>299</v>
      </c>
      <c r="L582" s="62" t="s">
        <v>300</v>
      </c>
      <c r="M582" s="63"/>
      <c r="N582" s="64"/>
    </row>
    <row r="583" spans="1:14" s="3" customFormat="1" ht="159" customHeight="1">
      <c r="A583" s="67" t="s">
        <v>1259</v>
      </c>
      <c r="B583" s="95" t="s">
        <v>1273</v>
      </c>
      <c r="C583" s="105" t="s">
        <v>1274</v>
      </c>
      <c r="D583" s="106">
        <v>1</v>
      </c>
      <c r="E583" s="107">
        <v>185</v>
      </c>
      <c r="F583" s="108">
        <v>193</v>
      </c>
      <c r="G583" s="109" t="s">
        <v>1275</v>
      </c>
      <c r="H583" s="130">
        <f t="shared" ref="H583:H585" si="105">0.82*0.475*0.33</f>
        <v>0.12853500000000001</v>
      </c>
      <c r="I583" s="102" t="s">
        <v>1276</v>
      </c>
      <c r="J583" s="103" t="s">
        <v>1277</v>
      </c>
      <c r="K583" s="61" t="s">
        <v>299</v>
      </c>
      <c r="L583" s="62" t="s">
        <v>300</v>
      </c>
      <c r="M583" s="120" t="s">
        <v>1278</v>
      </c>
      <c r="N583" s="64"/>
    </row>
    <row r="584" spans="1:14" s="3" customFormat="1" ht="159" customHeight="1">
      <c r="A584" s="67" t="s">
        <v>1259</v>
      </c>
      <c r="B584" s="95" t="s">
        <v>1273</v>
      </c>
      <c r="C584" s="105" t="s">
        <v>1274</v>
      </c>
      <c r="D584" s="106">
        <v>1</v>
      </c>
      <c r="E584" s="107">
        <v>185</v>
      </c>
      <c r="F584" s="108">
        <v>193</v>
      </c>
      <c r="G584" s="109" t="s">
        <v>1275</v>
      </c>
      <c r="H584" s="130">
        <f t="shared" si="105"/>
        <v>0.12853500000000001</v>
      </c>
      <c r="I584" s="102" t="s">
        <v>1276</v>
      </c>
      <c r="J584" s="103" t="s">
        <v>1277</v>
      </c>
      <c r="K584" s="61" t="s">
        <v>299</v>
      </c>
      <c r="L584" s="62" t="s">
        <v>300</v>
      </c>
      <c r="M584" s="120" t="s">
        <v>1278</v>
      </c>
      <c r="N584" s="64"/>
    </row>
    <row r="585" spans="1:14" s="3" customFormat="1" ht="159" customHeight="1">
      <c r="A585" s="67" t="s">
        <v>1259</v>
      </c>
      <c r="B585" s="95" t="s">
        <v>1273</v>
      </c>
      <c r="C585" s="105" t="s">
        <v>1274</v>
      </c>
      <c r="D585" s="106">
        <v>1</v>
      </c>
      <c r="E585" s="107">
        <v>185</v>
      </c>
      <c r="F585" s="108">
        <v>193</v>
      </c>
      <c r="G585" s="109" t="s">
        <v>1275</v>
      </c>
      <c r="H585" s="130">
        <f t="shared" si="105"/>
        <v>0.12853500000000001</v>
      </c>
      <c r="I585" s="102" t="s">
        <v>1276</v>
      </c>
      <c r="J585" s="103" t="s">
        <v>1277</v>
      </c>
      <c r="K585" s="61" t="s">
        <v>299</v>
      </c>
      <c r="L585" s="62" t="s">
        <v>300</v>
      </c>
      <c r="M585" s="120" t="s">
        <v>1278</v>
      </c>
      <c r="N585" s="64"/>
    </row>
    <row r="586" spans="1:14" s="3" customFormat="1" ht="159" customHeight="1">
      <c r="A586" s="67" t="s">
        <v>1259</v>
      </c>
      <c r="B586" s="95" t="s">
        <v>1279</v>
      </c>
      <c r="C586" s="105" t="s">
        <v>1280</v>
      </c>
      <c r="D586" s="106">
        <v>1</v>
      </c>
      <c r="E586" s="107">
        <v>185</v>
      </c>
      <c r="F586" s="108">
        <v>195</v>
      </c>
      <c r="G586" s="109" t="s">
        <v>1281</v>
      </c>
      <c r="H586" s="130">
        <f>0.75*0.54*0.38</f>
        <v>0.15390000000000001</v>
      </c>
      <c r="I586" s="102" t="s">
        <v>1282</v>
      </c>
      <c r="J586" s="103" t="s">
        <v>1283</v>
      </c>
      <c r="K586" s="61" t="s">
        <v>299</v>
      </c>
      <c r="L586" s="62" t="s">
        <v>300</v>
      </c>
      <c r="M586" s="63"/>
      <c r="N586" s="64"/>
    </row>
    <row r="587" spans="1:14" s="3" customFormat="1" ht="159" customHeight="1">
      <c r="A587" s="67" t="s">
        <v>1259</v>
      </c>
      <c r="B587" s="95" t="s">
        <v>1279</v>
      </c>
      <c r="C587" s="105" t="s">
        <v>1280</v>
      </c>
      <c r="D587" s="106">
        <v>1</v>
      </c>
      <c r="E587" s="107">
        <v>185</v>
      </c>
      <c r="F587" s="108">
        <v>195</v>
      </c>
      <c r="G587" s="109" t="s">
        <v>1281</v>
      </c>
      <c r="H587" s="130">
        <f>0.75*0.54*0.38</f>
        <v>0.15390000000000001</v>
      </c>
      <c r="I587" s="102" t="s">
        <v>1282</v>
      </c>
      <c r="J587" s="103" t="s">
        <v>1283</v>
      </c>
      <c r="K587" s="61" t="s">
        <v>299</v>
      </c>
      <c r="L587" s="62" t="s">
        <v>300</v>
      </c>
      <c r="M587" s="63"/>
      <c r="N587" s="64"/>
    </row>
    <row r="588" spans="1:14" s="3" customFormat="1" ht="159" customHeight="1">
      <c r="A588" s="67" t="s">
        <v>1259</v>
      </c>
      <c r="B588" s="95" t="s">
        <v>1284</v>
      </c>
      <c r="C588" s="105" t="s">
        <v>1285</v>
      </c>
      <c r="D588" s="106">
        <v>1</v>
      </c>
      <c r="E588" s="107">
        <v>133</v>
      </c>
      <c r="F588" s="108">
        <v>138</v>
      </c>
      <c r="G588" s="109" t="s">
        <v>1286</v>
      </c>
      <c r="H588" s="130">
        <f t="shared" ref="H588:H591" si="106">0.64*0.34*0.34</f>
        <v>7.3983999999999994E-2</v>
      </c>
      <c r="I588" s="102" t="s">
        <v>1287</v>
      </c>
      <c r="J588" s="103" t="s">
        <v>1288</v>
      </c>
      <c r="K588" s="61" t="s">
        <v>299</v>
      </c>
      <c r="L588" s="62" t="s">
        <v>300</v>
      </c>
      <c r="M588" s="120" t="s">
        <v>1289</v>
      </c>
      <c r="N588" s="64"/>
    </row>
    <row r="589" spans="1:14" s="3" customFormat="1" ht="159" customHeight="1">
      <c r="A589" s="67" t="s">
        <v>1259</v>
      </c>
      <c r="B589" s="95" t="s">
        <v>1284</v>
      </c>
      <c r="C589" s="105" t="s">
        <v>1285</v>
      </c>
      <c r="D589" s="106">
        <v>1</v>
      </c>
      <c r="E589" s="107">
        <v>133</v>
      </c>
      <c r="F589" s="108">
        <v>138</v>
      </c>
      <c r="G589" s="109" t="s">
        <v>1286</v>
      </c>
      <c r="H589" s="130">
        <f t="shared" si="106"/>
        <v>7.3983999999999994E-2</v>
      </c>
      <c r="I589" s="102" t="s">
        <v>1287</v>
      </c>
      <c r="J589" s="103" t="s">
        <v>1288</v>
      </c>
      <c r="K589" s="61" t="s">
        <v>299</v>
      </c>
      <c r="L589" s="62" t="s">
        <v>300</v>
      </c>
      <c r="M589" s="120" t="s">
        <v>1289</v>
      </c>
      <c r="N589" s="64"/>
    </row>
    <row r="590" spans="1:14" s="3" customFormat="1" ht="159" customHeight="1">
      <c r="A590" s="67" t="s">
        <v>1259</v>
      </c>
      <c r="B590" s="95" t="s">
        <v>1284</v>
      </c>
      <c r="C590" s="105" t="s">
        <v>1285</v>
      </c>
      <c r="D590" s="106">
        <v>1</v>
      </c>
      <c r="E590" s="107">
        <v>133</v>
      </c>
      <c r="F590" s="108">
        <v>138</v>
      </c>
      <c r="G590" s="109" t="s">
        <v>1286</v>
      </c>
      <c r="H590" s="130">
        <f t="shared" si="106"/>
        <v>7.3983999999999994E-2</v>
      </c>
      <c r="I590" s="102" t="s">
        <v>1287</v>
      </c>
      <c r="J590" s="103" t="s">
        <v>1288</v>
      </c>
      <c r="K590" s="61" t="s">
        <v>299</v>
      </c>
      <c r="L590" s="62" t="s">
        <v>300</v>
      </c>
      <c r="M590" s="120" t="s">
        <v>1289</v>
      </c>
      <c r="N590" s="64"/>
    </row>
    <row r="591" spans="1:14" s="3" customFormat="1" ht="159" customHeight="1">
      <c r="A591" s="67" t="s">
        <v>1259</v>
      </c>
      <c r="B591" s="95" t="s">
        <v>1284</v>
      </c>
      <c r="C591" s="105" t="s">
        <v>1285</v>
      </c>
      <c r="D591" s="106">
        <v>1</v>
      </c>
      <c r="E591" s="107">
        <v>133</v>
      </c>
      <c r="F591" s="108">
        <v>138</v>
      </c>
      <c r="G591" s="109" t="s">
        <v>1286</v>
      </c>
      <c r="H591" s="130">
        <f t="shared" si="106"/>
        <v>7.3983999999999994E-2</v>
      </c>
      <c r="I591" s="102" t="s">
        <v>1287</v>
      </c>
      <c r="J591" s="103" t="s">
        <v>1288</v>
      </c>
      <c r="K591" s="61" t="s">
        <v>299</v>
      </c>
      <c r="L591" s="62" t="s">
        <v>300</v>
      </c>
      <c r="M591" s="120" t="s">
        <v>1289</v>
      </c>
      <c r="N591" s="64"/>
    </row>
    <row r="592" spans="1:14" s="3" customFormat="1" ht="159" customHeight="1">
      <c r="A592" s="67" t="s">
        <v>856</v>
      </c>
      <c r="B592" s="95" t="s">
        <v>1290</v>
      </c>
      <c r="C592" s="105" t="s">
        <v>1291</v>
      </c>
      <c r="D592" s="106">
        <v>1</v>
      </c>
      <c r="E592" s="107">
        <v>50</v>
      </c>
      <c r="F592" s="108">
        <v>53</v>
      </c>
      <c r="G592" s="109" t="s">
        <v>1292</v>
      </c>
      <c r="H592" s="130">
        <f>0.57*0.26*0.28</f>
        <v>4.1495999999999998E-2</v>
      </c>
      <c r="I592" s="102" t="s">
        <v>1293</v>
      </c>
      <c r="J592" s="121" t="s">
        <v>1294</v>
      </c>
      <c r="K592" s="61" t="s">
        <v>299</v>
      </c>
      <c r="L592" s="62" t="s">
        <v>300</v>
      </c>
      <c r="M592" s="63"/>
      <c r="N592" s="64"/>
    </row>
    <row r="593" spans="1:14" s="3" customFormat="1" ht="159" customHeight="1">
      <c r="A593" s="67" t="s">
        <v>856</v>
      </c>
      <c r="B593" s="95" t="s">
        <v>1290</v>
      </c>
      <c r="C593" s="105" t="s">
        <v>1291</v>
      </c>
      <c r="D593" s="106">
        <v>1</v>
      </c>
      <c r="E593" s="107">
        <v>50</v>
      </c>
      <c r="F593" s="108">
        <v>53</v>
      </c>
      <c r="G593" s="109" t="s">
        <v>1292</v>
      </c>
      <c r="H593" s="130">
        <f>0.57*0.26*0.28</f>
        <v>4.1495999999999998E-2</v>
      </c>
      <c r="I593" s="102" t="s">
        <v>1293</v>
      </c>
      <c r="J593" s="121" t="s">
        <v>1294</v>
      </c>
      <c r="K593" s="61" t="s">
        <v>299</v>
      </c>
      <c r="L593" s="62" t="s">
        <v>300</v>
      </c>
      <c r="M593" s="63"/>
      <c r="N593" s="64"/>
    </row>
    <row r="594" spans="1:14" s="3" customFormat="1" ht="159" customHeight="1">
      <c r="A594" s="67" t="s">
        <v>856</v>
      </c>
      <c r="B594" s="95" t="s">
        <v>1290</v>
      </c>
      <c r="C594" s="105" t="s">
        <v>1291</v>
      </c>
      <c r="D594" s="106">
        <v>1</v>
      </c>
      <c r="E594" s="107">
        <v>50</v>
      </c>
      <c r="F594" s="108">
        <v>53</v>
      </c>
      <c r="G594" s="109" t="s">
        <v>1292</v>
      </c>
      <c r="H594" s="130">
        <f>0.57*0.26*0.28</f>
        <v>4.1495999999999998E-2</v>
      </c>
      <c r="I594" s="102" t="s">
        <v>1293</v>
      </c>
      <c r="J594" s="121" t="s">
        <v>1294</v>
      </c>
      <c r="K594" s="61" t="s">
        <v>299</v>
      </c>
      <c r="L594" s="62" t="s">
        <v>300</v>
      </c>
      <c r="M594" s="63"/>
      <c r="N594" s="64"/>
    </row>
    <row r="595" spans="1:14" s="3" customFormat="1" ht="159" customHeight="1">
      <c r="A595" s="67" t="s">
        <v>856</v>
      </c>
      <c r="B595" s="95" t="s">
        <v>1290</v>
      </c>
      <c r="C595" s="105" t="s">
        <v>1291</v>
      </c>
      <c r="D595" s="106">
        <v>1</v>
      </c>
      <c r="E595" s="107">
        <v>50</v>
      </c>
      <c r="F595" s="108">
        <v>53</v>
      </c>
      <c r="G595" s="109" t="s">
        <v>1292</v>
      </c>
      <c r="H595" s="130">
        <f>0.57*0.26*0.28</f>
        <v>4.1495999999999998E-2</v>
      </c>
      <c r="I595" s="102" t="s">
        <v>1293</v>
      </c>
      <c r="J595" s="121" t="s">
        <v>1294</v>
      </c>
      <c r="K595" s="61" t="s">
        <v>299</v>
      </c>
      <c r="L595" s="62" t="s">
        <v>300</v>
      </c>
      <c r="M595" s="63"/>
      <c r="N595" s="64"/>
    </row>
    <row r="596" spans="1:14" s="3" customFormat="1" ht="156.94999999999999" customHeight="1">
      <c r="A596" s="67" t="s">
        <v>856</v>
      </c>
      <c r="B596" s="95" t="s">
        <v>1295</v>
      </c>
      <c r="C596" s="105" t="s">
        <v>1296</v>
      </c>
      <c r="D596" s="106">
        <v>4</v>
      </c>
      <c r="E596" s="107">
        <v>27</v>
      </c>
      <c r="F596" s="108">
        <v>29</v>
      </c>
      <c r="G596" s="109" t="s">
        <v>1297</v>
      </c>
      <c r="H596" s="130">
        <f>0.58*0.28*0.405</f>
        <v>6.5771999999999997E-2</v>
      </c>
      <c r="I596" s="102" t="s">
        <v>1298</v>
      </c>
      <c r="J596" s="121" t="s">
        <v>1299</v>
      </c>
      <c r="K596" s="61" t="s">
        <v>299</v>
      </c>
      <c r="L596" s="62" t="s">
        <v>300</v>
      </c>
      <c r="M596" s="63"/>
      <c r="N596" s="64"/>
    </row>
    <row r="597" spans="1:14" s="3" customFormat="1" ht="156.94999999999999" customHeight="1">
      <c r="A597" s="67" t="s">
        <v>856</v>
      </c>
      <c r="B597" s="95" t="s">
        <v>1295</v>
      </c>
      <c r="C597" s="105" t="s">
        <v>1296</v>
      </c>
      <c r="D597" s="106">
        <v>4</v>
      </c>
      <c r="E597" s="107">
        <v>27</v>
      </c>
      <c r="F597" s="108">
        <v>29</v>
      </c>
      <c r="G597" s="109" t="s">
        <v>1297</v>
      </c>
      <c r="H597" s="130">
        <f>0.58*0.28*0.405</f>
        <v>6.5771999999999997E-2</v>
      </c>
      <c r="I597" s="102" t="s">
        <v>1298</v>
      </c>
      <c r="J597" s="121" t="s">
        <v>1299</v>
      </c>
      <c r="K597" s="61" t="s">
        <v>299</v>
      </c>
      <c r="L597" s="62" t="s">
        <v>300</v>
      </c>
      <c r="M597" s="63"/>
      <c r="N597" s="64"/>
    </row>
    <row r="598" spans="1:14" s="3" customFormat="1" ht="156.94999999999999" customHeight="1">
      <c r="A598" s="67" t="s">
        <v>856</v>
      </c>
      <c r="B598" s="95" t="s">
        <v>1295</v>
      </c>
      <c r="C598" s="105" t="s">
        <v>1296</v>
      </c>
      <c r="D598" s="106">
        <v>1</v>
      </c>
      <c r="E598" s="107">
        <v>28</v>
      </c>
      <c r="F598" s="108">
        <v>30</v>
      </c>
      <c r="G598" s="109" t="s">
        <v>1297</v>
      </c>
      <c r="H598" s="130">
        <f>0.58*0.16*0.245</f>
        <v>2.2735999999999999E-2</v>
      </c>
      <c r="I598" s="102" t="s">
        <v>1300</v>
      </c>
      <c r="J598" s="121" t="s">
        <v>1299</v>
      </c>
      <c r="K598" s="61" t="s">
        <v>299</v>
      </c>
      <c r="L598" s="62" t="s">
        <v>300</v>
      </c>
      <c r="M598" s="63"/>
      <c r="N598" s="64"/>
    </row>
    <row r="599" spans="1:14" s="3" customFormat="1" ht="156.94999999999999" customHeight="1">
      <c r="A599" s="67" t="s">
        <v>856</v>
      </c>
      <c r="B599" s="95" t="s">
        <v>1295</v>
      </c>
      <c r="C599" s="105" t="s">
        <v>1296</v>
      </c>
      <c r="D599" s="106">
        <v>1</v>
      </c>
      <c r="E599" s="107">
        <v>28</v>
      </c>
      <c r="F599" s="108">
        <v>30</v>
      </c>
      <c r="G599" s="109" t="s">
        <v>1297</v>
      </c>
      <c r="H599" s="130">
        <f>0.58*0.16*0.245</f>
        <v>2.2735999999999999E-2</v>
      </c>
      <c r="I599" s="102" t="s">
        <v>1300</v>
      </c>
      <c r="J599" s="121" t="s">
        <v>1299</v>
      </c>
      <c r="K599" s="61" t="s">
        <v>299</v>
      </c>
      <c r="L599" s="62" t="s">
        <v>300</v>
      </c>
      <c r="M599" s="63"/>
      <c r="N599" s="64"/>
    </row>
    <row r="600" spans="1:14" s="3" customFormat="1" ht="156.94999999999999" customHeight="1">
      <c r="A600" s="67" t="s">
        <v>841</v>
      </c>
      <c r="B600" s="95" t="s">
        <v>1301</v>
      </c>
      <c r="C600" s="105" t="s">
        <v>1302</v>
      </c>
      <c r="D600" s="106">
        <v>1</v>
      </c>
      <c r="E600" s="107">
        <v>138</v>
      </c>
      <c r="F600" s="108">
        <v>143</v>
      </c>
      <c r="G600" s="112" t="s">
        <v>1303</v>
      </c>
      <c r="H600" s="110">
        <f>0.64*0.35*0.35</f>
        <v>7.8399999999999997E-2</v>
      </c>
      <c r="I600" s="102" t="s">
        <v>1304</v>
      </c>
      <c r="J600" s="103" t="s">
        <v>1305</v>
      </c>
      <c r="K600" s="61" t="s">
        <v>299</v>
      </c>
      <c r="L600" s="62" t="s">
        <v>300</v>
      </c>
      <c r="M600" s="63"/>
      <c r="N600" s="64"/>
    </row>
    <row r="601" spans="1:14" s="3" customFormat="1" ht="156.94999999999999" customHeight="1">
      <c r="A601" s="67" t="s">
        <v>841</v>
      </c>
      <c r="B601" s="95" t="s">
        <v>1306</v>
      </c>
      <c r="C601" s="105" t="s">
        <v>1307</v>
      </c>
      <c r="D601" s="106">
        <v>4</v>
      </c>
      <c r="E601" s="107">
        <v>77</v>
      </c>
      <c r="F601" s="108">
        <v>81</v>
      </c>
      <c r="G601" s="112" t="s">
        <v>1308</v>
      </c>
      <c r="H601" s="110">
        <f t="shared" ref="H601:H603" si="107">0.72*0.72*0.47</f>
        <v>0.243648</v>
      </c>
      <c r="I601" s="102" t="s">
        <v>1309</v>
      </c>
      <c r="J601" s="121" t="s">
        <v>1310</v>
      </c>
      <c r="K601" s="61" t="s">
        <v>299</v>
      </c>
      <c r="L601" s="62" t="s">
        <v>300</v>
      </c>
      <c r="M601" s="63"/>
      <c r="N601" s="64"/>
    </row>
    <row r="602" spans="1:14" s="3" customFormat="1" ht="156.94999999999999" customHeight="1">
      <c r="A602" s="67" t="s">
        <v>841</v>
      </c>
      <c r="B602" s="95" t="s">
        <v>1306</v>
      </c>
      <c r="C602" s="105" t="s">
        <v>1307</v>
      </c>
      <c r="D602" s="106">
        <v>4</v>
      </c>
      <c r="E602" s="107">
        <v>77</v>
      </c>
      <c r="F602" s="108">
        <v>81</v>
      </c>
      <c r="G602" s="112" t="s">
        <v>1308</v>
      </c>
      <c r="H602" s="110">
        <f t="shared" si="107"/>
        <v>0.243648</v>
      </c>
      <c r="I602" s="102" t="s">
        <v>1309</v>
      </c>
      <c r="J602" s="121" t="s">
        <v>1310</v>
      </c>
      <c r="K602" s="61" t="s">
        <v>299</v>
      </c>
      <c r="L602" s="62" t="s">
        <v>300</v>
      </c>
      <c r="M602" s="63"/>
      <c r="N602" s="64"/>
    </row>
    <row r="603" spans="1:14" s="3" customFormat="1" ht="156.94999999999999" customHeight="1">
      <c r="A603" s="67" t="s">
        <v>841</v>
      </c>
      <c r="B603" s="95" t="s">
        <v>1306</v>
      </c>
      <c r="C603" s="105" t="s">
        <v>1307</v>
      </c>
      <c r="D603" s="106">
        <v>4</v>
      </c>
      <c r="E603" s="107">
        <v>77</v>
      </c>
      <c r="F603" s="108">
        <v>81</v>
      </c>
      <c r="G603" s="112" t="s">
        <v>1308</v>
      </c>
      <c r="H603" s="110">
        <f t="shared" si="107"/>
        <v>0.243648</v>
      </c>
      <c r="I603" s="102" t="s">
        <v>1309</v>
      </c>
      <c r="J603" s="121" t="s">
        <v>1310</v>
      </c>
      <c r="K603" s="61" t="s">
        <v>299</v>
      </c>
      <c r="L603" s="62" t="s">
        <v>300</v>
      </c>
      <c r="M603" s="63"/>
      <c r="N603" s="64"/>
    </row>
    <row r="604" spans="1:14" s="3" customFormat="1" ht="156.94999999999999" customHeight="1">
      <c r="A604" s="67" t="s">
        <v>841</v>
      </c>
      <c r="B604" s="95" t="s">
        <v>1311</v>
      </c>
      <c r="C604" s="105" t="s">
        <v>1307</v>
      </c>
      <c r="D604" s="106">
        <v>1</v>
      </c>
      <c r="E604" s="107">
        <v>110</v>
      </c>
      <c r="F604" s="108">
        <v>115</v>
      </c>
      <c r="G604" s="112" t="s">
        <v>1308</v>
      </c>
      <c r="H604" s="110">
        <f t="shared" ref="H604:H606" si="108">0.72*0.4*0.28</f>
        <v>8.0640000000000003E-2</v>
      </c>
      <c r="I604" s="102" t="s">
        <v>1304</v>
      </c>
      <c r="J604" s="103" t="s">
        <v>1312</v>
      </c>
      <c r="K604" s="61" t="s">
        <v>299</v>
      </c>
      <c r="L604" s="62" t="s">
        <v>300</v>
      </c>
      <c r="M604" s="63"/>
      <c r="N604" s="64"/>
    </row>
    <row r="605" spans="1:14" s="3" customFormat="1" ht="156.94999999999999" customHeight="1">
      <c r="A605" s="67" t="s">
        <v>841</v>
      </c>
      <c r="B605" s="95" t="s">
        <v>1311</v>
      </c>
      <c r="C605" s="105" t="s">
        <v>1307</v>
      </c>
      <c r="D605" s="106">
        <v>1</v>
      </c>
      <c r="E605" s="107">
        <v>110</v>
      </c>
      <c r="F605" s="108">
        <v>115</v>
      </c>
      <c r="G605" s="112" t="s">
        <v>1308</v>
      </c>
      <c r="H605" s="110">
        <f t="shared" si="108"/>
        <v>8.0640000000000003E-2</v>
      </c>
      <c r="I605" s="102" t="s">
        <v>1304</v>
      </c>
      <c r="J605" s="103" t="s">
        <v>1312</v>
      </c>
      <c r="K605" s="61" t="s">
        <v>299</v>
      </c>
      <c r="L605" s="62" t="s">
        <v>300</v>
      </c>
      <c r="M605" s="63"/>
      <c r="N605" s="64"/>
    </row>
    <row r="606" spans="1:14" s="3" customFormat="1" ht="156.94999999999999" customHeight="1">
      <c r="A606" s="67" t="s">
        <v>841</v>
      </c>
      <c r="B606" s="95" t="s">
        <v>1311</v>
      </c>
      <c r="C606" s="105" t="s">
        <v>1307</v>
      </c>
      <c r="D606" s="106">
        <v>1</v>
      </c>
      <c r="E606" s="107">
        <v>110</v>
      </c>
      <c r="F606" s="108">
        <v>115</v>
      </c>
      <c r="G606" s="112" t="s">
        <v>1308</v>
      </c>
      <c r="H606" s="110">
        <f t="shared" si="108"/>
        <v>8.0640000000000003E-2</v>
      </c>
      <c r="I606" s="102" t="s">
        <v>1304</v>
      </c>
      <c r="J606" s="103" t="s">
        <v>1312</v>
      </c>
      <c r="K606" s="61" t="s">
        <v>299</v>
      </c>
      <c r="L606" s="62" t="s">
        <v>300</v>
      </c>
      <c r="M606" s="63"/>
      <c r="N606" s="64"/>
    </row>
    <row r="607" spans="1:14" s="3" customFormat="1" ht="156.94999999999999" customHeight="1">
      <c r="A607" s="67" t="s">
        <v>1313</v>
      </c>
      <c r="B607" s="95" t="s">
        <v>1314</v>
      </c>
      <c r="C607" s="105" t="s">
        <v>1315</v>
      </c>
      <c r="D607" s="106">
        <v>1</v>
      </c>
      <c r="E607" s="107">
        <v>130</v>
      </c>
      <c r="F607" s="108">
        <v>138</v>
      </c>
      <c r="G607" s="112" t="s">
        <v>1316</v>
      </c>
      <c r="H607" s="110">
        <f t="shared" ref="H607:H612" si="109">0.75*0.4*0.4</f>
        <v>0.12</v>
      </c>
      <c r="I607" s="102" t="s">
        <v>1317</v>
      </c>
      <c r="J607" s="103" t="s">
        <v>1318</v>
      </c>
      <c r="K607" s="61" t="s">
        <v>299</v>
      </c>
      <c r="L607" s="62" t="s">
        <v>300</v>
      </c>
      <c r="M607" s="63"/>
      <c r="N607" s="64"/>
    </row>
    <row r="608" spans="1:14" s="3" customFormat="1" ht="156.94999999999999" customHeight="1">
      <c r="A608" s="67" t="s">
        <v>1313</v>
      </c>
      <c r="B608" s="95" t="s">
        <v>1314</v>
      </c>
      <c r="C608" s="105" t="s">
        <v>1315</v>
      </c>
      <c r="D608" s="106">
        <v>1</v>
      </c>
      <c r="E608" s="107">
        <v>130</v>
      </c>
      <c r="F608" s="108">
        <v>138</v>
      </c>
      <c r="G608" s="112" t="s">
        <v>1316</v>
      </c>
      <c r="H608" s="110">
        <f t="shared" si="109"/>
        <v>0.12</v>
      </c>
      <c r="I608" s="102" t="s">
        <v>1317</v>
      </c>
      <c r="J608" s="103" t="s">
        <v>1318</v>
      </c>
      <c r="K608" s="61" t="s">
        <v>299</v>
      </c>
      <c r="L608" s="62" t="s">
        <v>300</v>
      </c>
      <c r="M608" s="63"/>
      <c r="N608" s="64"/>
    </row>
    <row r="609" spans="1:14" s="3" customFormat="1" ht="156.94999999999999" customHeight="1">
      <c r="A609" s="67" t="s">
        <v>1313</v>
      </c>
      <c r="B609" s="95" t="s">
        <v>1314</v>
      </c>
      <c r="C609" s="105" t="s">
        <v>1315</v>
      </c>
      <c r="D609" s="106">
        <v>1</v>
      </c>
      <c r="E609" s="107">
        <v>130</v>
      </c>
      <c r="F609" s="108">
        <v>138</v>
      </c>
      <c r="G609" s="112" t="s">
        <v>1316</v>
      </c>
      <c r="H609" s="110">
        <f t="shared" si="109"/>
        <v>0.12</v>
      </c>
      <c r="I609" s="102" t="s">
        <v>1317</v>
      </c>
      <c r="J609" s="103" t="s">
        <v>1318</v>
      </c>
      <c r="K609" s="61" t="s">
        <v>299</v>
      </c>
      <c r="L609" s="62" t="s">
        <v>300</v>
      </c>
      <c r="M609" s="63"/>
      <c r="N609" s="64"/>
    </row>
    <row r="610" spans="1:14" s="3" customFormat="1" ht="156.94999999999999" customHeight="1">
      <c r="A610" s="67" t="s">
        <v>1313</v>
      </c>
      <c r="B610" s="95" t="s">
        <v>1314</v>
      </c>
      <c r="C610" s="105" t="s">
        <v>1315</v>
      </c>
      <c r="D610" s="106">
        <v>1</v>
      </c>
      <c r="E610" s="107">
        <v>130</v>
      </c>
      <c r="F610" s="108">
        <v>138</v>
      </c>
      <c r="G610" s="112" t="s">
        <v>1316</v>
      </c>
      <c r="H610" s="110">
        <f t="shared" si="109"/>
        <v>0.12</v>
      </c>
      <c r="I610" s="102" t="s">
        <v>1317</v>
      </c>
      <c r="J610" s="103" t="s">
        <v>1318</v>
      </c>
      <c r="K610" s="61" t="s">
        <v>299</v>
      </c>
      <c r="L610" s="62" t="s">
        <v>300</v>
      </c>
      <c r="M610" s="63"/>
      <c r="N610" s="64"/>
    </row>
    <row r="611" spans="1:14" s="3" customFormat="1" ht="156.94999999999999" customHeight="1">
      <c r="A611" s="67" t="s">
        <v>1313</v>
      </c>
      <c r="B611" s="95" t="s">
        <v>1314</v>
      </c>
      <c r="C611" s="105" t="s">
        <v>1315</v>
      </c>
      <c r="D611" s="106">
        <v>1</v>
      </c>
      <c r="E611" s="107">
        <v>130</v>
      </c>
      <c r="F611" s="108">
        <v>138</v>
      </c>
      <c r="G611" s="112" t="s">
        <v>1316</v>
      </c>
      <c r="H611" s="110">
        <f t="shared" si="109"/>
        <v>0.12</v>
      </c>
      <c r="I611" s="102" t="s">
        <v>1317</v>
      </c>
      <c r="J611" s="103" t="s">
        <v>1318</v>
      </c>
      <c r="K611" s="61" t="s">
        <v>299</v>
      </c>
      <c r="L611" s="62" t="s">
        <v>300</v>
      </c>
      <c r="M611" s="63"/>
      <c r="N611" s="64"/>
    </row>
    <row r="612" spans="1:14" s="3" customFormat="1" ht="156.94999999999999" customHeight="1">
      <c r="A612" s="67" t="s">
        <v>1313</v>
      </c>
      <c r="B612" s="95" t="s">
        <v>1314</v>
      </c>
      <c r="C612" s="105" t="s">
        <v>1315</v>
      </c>
      <c r="D612" s="106">
        <v>1</v>
      </c>
      <c r="E612" s="107">
        <v>130</v>
      </c>
      <c r="F612" s="108">
        <v>138</v>
      </c>
      <c r="G612" s="112" t="s">
        <v>1316</v>
      </c>
      <c r="H612" s="110">
        <f t="shared" si="109"/>
        <v>0.12</v>
      </c>
      <c r="I612" s="102" t="s">
        <v>1317</v>
      </c>
      <c r="J612" s="103" t="s">
        <v>1318</v>
      </c>
      <c r="K612" s="61" t="s">
        <v>299</v>
      </c>
      <c r="L612" s="62" t="s">
        <v>300</v>
      </c>
      <c r="M612" s="63"/>
      <c r="N612" s="64"/>
    </row>
    <row r="613" spans="1:14" s="3" customFormat="1" ht="156.94999999999999" customHeight="1">
      <c r="A613" s="67" t="s">
        <v>909</v>
      </c>
      <c r="B613" s="95" t="s">
        <v>1319</v>
      </c>
      <c r="C613" s="105" t="s">
        <v>1320</v>
      </c>
      <c r="D613" s="106">
        <v>1</v>
      </c>
      <c r="E613" s="107">
        <v>163</v>
      </c>
      <c r="F613" s="108">
        <v>170</v>
      </c>
      <c r="G613" s="112" t="s">
        <v>912</v>
      </c>
      <c r="H613" s="110">
        <f t="shared" ref="H613:H615" si="110">0.815*0.39*0.395</f>
        <v>0.12555074999999999</v>
      </c>
      <c r="I613" s="102" t="s">
        <v>1321</v>
      </c>
      <c r="J613" s="103" t="s">
        <v>1322</v>
      </c>
      <c r="K613" s="61" t="s">
        <v>299</v>
      </c>
      <c r="L613" s="62" t="s">
        <v>300</v>
      </c>
      <c r="M613" s="63"/>
      <c r="N613" s="64"/>
    </row>
    <row r="614" spans="1:14" s="3" customFormat="1" ht="156.94999999999999" customHeight="1">
      <c r="A614" s="67" t="s">
        <v>909</v>
      </c>
      <c r="B614" s="95" t="s">
        <v>1323</v>
      </c>
      <c r="C614" s="105" t="s">
        <v>1320</v>
      </c>
      <c r="D614" s="106">
        <v>1</v>
      </c>
      <c r="E614" s="107">
        <v>185</v>
      </c>
      <c r="F614" s="108">
        <v>192</v>
      </c>
      <c r="G614" s="112" t="s">
        <v>912</v>
      </c>
      <c r="H614" s="110">
        <f t="shared" si="110"/>
        <v>0.12555074999999999</v>
      </c>
      <c r="I614" s="102" t="s">
        <v>1321</v>
      </c>
      <c r="J614" s="103" t="s">
        <v>1324</v>
      </c>
      <c r="K614" s="61" t="s">
        <v>299</v>
      </c>
      <c r="L614" s="62" t="s">
        <v>300</v>
      </c>
      <c r="M614" s="63"/>
      <c r="N614" s="64"/>
    </row>
    <row r="615" spans="1:14" s="3" customFormat="1" ht="156.94999999999999" customHeight="1">
      <c r="A615" s="67" t="s">
        <v>909</v>
      </c>
      <c r="B615" s="95" t="s">
        <v>1325</v>
      </c>
      <c r="C615" s="105" t="s">
        <v>1320</v>
      </c>
      <c r="D615" s="106">
        <v>1</v>
      </c>
      <c r="E615" s="107">
        <v>208</v>
      </c>
      <c r="F615" s="108">
        <v>215</v>
      </c>
      <c r="G615" s="112" t="s">
        <v>912</v>
      </c>
      <c r="H615" s="110">
        <f t="shared" si="110"/>
        <v>0.12555074999999999</v>
      </c>
      <c r="I615" s="102" t="s">
        <v>1321</v>
      </c>
      <c r="J615" s="103" t="s">
        <v>1324</v>
      </c>
      <c r="K615" s="61" t="s">
        <v>299</v>
      </c>
      <c r="L615" s="62" t="s">
        <v>300</v>
      </c>
      <c r="M615" s="63"/>
      <c r="N615" s="64"/>
    </row>
    <row r="616" spans="1:14" s="3" customFormat="1" ht="156.94999999999999" customHeight="1">
      <c r="A616" s="67" t="s">
        <v>856</v>
      </c>
      <c r="B616" s="95" t="s">
        <v>1326</v>
      </c>
      <c r="C616" s="105" t="s">
        <v>1327</v>
      </c>
      <c r="D616" s="106">
        <v>1</v>
      </c>
      <c r="E616" s="107">
        <v>152</v>
      </c>
      <c r="F616" s="108">
        <v>158</v>
      </c>
      <c r="G616" s="112" t="s">
        <v>1328</v>
      </c>
      <c r="H616" s="110">
        <f t="shared" ref="H616:H618" si="111">0.71*0.36*0.37</f>
        <v>9.4572000000000003E-2</v>
      </c>
      <c r="I616" s="102" t="s">
        <v>1329</v>
      </c>
      <c r="J616" s="103" t="s">
        <v>1330</v>
      </c>
      <c r="K616" s="61" t="s">
        <v>299</v>
      </c>
      <c r="L616" s="62" t="s">
        <v>300</v>
      </c>
      <c r="M616" s="63"/>
      <c r="N616" s="64"/>
    </row>
    <row r="617" spans="1:14" s="3" customFormat="1" ht="156.94999999999999" customHeight="1">
      <c r="A617" s="67" t="s">
        <v>856</v>
      </c>
      <c r="B617" s="95" t="s">
        <v>1326</v>
      </c>
      <c r="C617" s="105" t="s">
        <v>1327</v>
      </c>
      <c r="D617" s="106">
        <v>1</v>
      </c>
      <c r="E617" s="107">
        <v>152</v>
      </c>
      <c r="F617" s="108">
        <v>158</v>
      </c>
      <c r="G617" s="112" t="s">
        <v>1328</v>
      </c>
      <c r="H617" s="110">
        <f t="shared" si="111"/>
        <v>9.4572000000000003E-2</v>
      </c>
      <c r="I617" s="102" t="s">
        <v>1329</v>
      </c>
      <c r="J617" s="103" t="s">
        <v>1330</v>
      </c>
      <c r="K617" s="61" t="s">
        <v>299</v>
      </c>
      <c r="L617" s="62" t="s">
        <v>300</v>
      </c>
      <c r="M617" s="63"/>
      <c r="N617" s="64"/>
    </row>
    <row r="618" spans="1:14" s="3" customFormat="1" ht="156.94999999999999" customHeight="1">
      <c r="A618" s="67" t="s">
        <v>856</v>
      </c>
      <c r="B618" s="95" t="s">
        <v>1326</v>
      </c>
      <c r="C618" s="105" t="s">
        <v>1327</v>
      </c>
      <c r="D618" s="106">
        <v>1</v>
      </c>
      <c r="E618" s="107">
        <v>152</v>
      </c>
      <c r="F618" s="108">
        <v>158</v>
      </c>
      <c r="G618" s="112" t="s">
        <v>1328</v>
      </c>
      <c r="H618" s="110">
        <f t="shared" si="111"/>
        <v>9.4572000000000003E-2</v>
      </c>
      <c r="I618" s="102" t="s">
        <v>1329</v>
      </c>
      <c r="J618" s="103" t="s">
        <v>1330</v>
      </c>
      <c r="K618" s="61" t="s">
        <v>299</v>
      </c>
      <c r="L618" s="62" t="s">
        <v>300</v>
      </c>
      <c r="M618" s="63"/>
      <c r="N618" s="64"/>
    </row>
    <row r="619" spans="1:14" s="3" customFormat="1" ht="156.94999999999999" customHeight="1">
      <c r="A619" s="67" t="s">
        <v>856</v>
      </c>
      <c r="B619" s="95" t="s">
        <v>1331</v>
      </c>
      <c r="C619" s="105" t="s">
        <v>1327</v>
      </c>
      <c r="D619" s="106">
        <v>1</v>
      </c>
      <c r="E619" s="107">
        <v>230</v>
      </c>
      <c r="F619" s="108">
        <v>238</v>
      </c>
      <c r="G619" s="112" t="s">
        <v>1332</v>
      </c>
      <c r="H619" s="110">
        <f t="shared" ref="H619:H621" si="112">0.835*0.36*0.45</f>
        <v>0.13527</v>
      </c>
      <c r="I619" s="102" t="s">
        <v>1333</v>
      </c>
      <c r="J619" s="103" t="s">
        <v>1330</v>
      </c>
      <c r="K619" s="61" t="s">
        <v>299</v>
      </c>
      <c r="L619" s="62" t="s">
        <v>300</v>
      </c>
      <c r="M619" s="63"/>
      <c r="N619" s="64"/>
    </row>
    <row r="620" spans="1:14" s="3" customFormat="1" ht="156.94999999999999" customHeight="1">
      <c r="A620" s="67" t="s">
        <v>856</v>
      </c>
      <c r="B620" s="95" t="s">
        <v>1331</v>
      </c>
      <c r="C620" s="105" t="s">
        <v>1327</v>
      </c>
      <c r="D620" s="106">
        <v>1</v>
      </c>
      <c r="E620" s="107">
        <v>230</v>
      </c>
      <c r="F620" s="108">
        <v>238</v>
      </c>
      <c r="G620" s="112" t="s">
        <v>1332</v>
      </c>
      <c r="H620" s="110">
        <f t="shared" si="112"/>
        <v>0.13527</v>
      </c>
      <c r="I620" s="102" t="s">
        <v>1333</v>
      </c>
      <c r="J620" s="103" t="s">
        <v>1330</v>
      </c>
      <c r="K620" s="61" t="s">
        <v>299</v>
      </c>
      <c r="L620" s="62" t="s">
        <v>300</v>
      </c>
      <c r="M620" s="63"/>
      <c r="N620" s="64"/>
    </row>
    <row r="621" spans="1:14" s="3" customFormat="1" ht="156.94999999999999" customHeight="1">
      <c r="A621" s="67" t="s">
        <v>856</v>
      </c>
      <c r="B621" s="95" t="s">
        <v>1331</v>
      </c>
      <c r="C621" s="105" t="s">
        <v>1327</v>
      </c>
      <c r="D621" s="106">
        <v>1</v>
      </c>
      <c r="E621" s="107">
        <v>230</v>
      </c>
      <c r="F621" s="108">
        <v>238</v>
      </c>
      <c r="G621" s="112" t="s">
        <v>1332</v>
      </c>
      <c r="H621" s="110">
        <f t="shared" si="112"/>
        <v>0.13527</v>
      </c>
      <c r="I621" s="102" t="s">
        <v>1333</v>
      </c>
      <c r="J621" s="103" t="s">
        <v>1330</v>
      </c>
      <c r="K621" s="61" t="s">
        <v>299</v>
      </c>
      <c r="L621" s="62" t="s">
        <v>300</v>
      </c>
      <c r="M621" s="63"/>
      <c r="N621" s="64"/>
    </row>
    <row r="622" spans="1:14" s="3" customFormat="1" ht="156.94999999999999" customHeight="1">
      <c r="A622" s="67" t="s">
        <v>856</v>
      </c>
      <c r="B622" s="95" t="s">
        <v>1334</v>
      </c>
      <c r="C622" s="105" t="s">
        <v>1335</v>
      </c>
      <c r="D622" s="106">
        <v>1</v>
      </c>
      <c r="E622" s="107">
        <v>160</v>
      </c>
      <c r="F622" s="108">
        <v>170</v>
      </c>
      <c r="G622" s="112" t="s">
        <v>1336</v>
      </c>
      <c r="H622" s="110">
        <f t="shared" ref="H622:H625" si="113">0.84*0.39*0.45</f>
        <v>0.14742</v>
      </c>
      <c r="I622" s="102" t="s">
        <v>512</v>
      </c>
      <c r="J622" s="103" t="s">
        <v>1337</v>
      </c>
      <c r="K622" s="61" t="s">
        <v>299</v>
      </c>
      <c r="L622" s="62" t="s">
        <v>300</v>
      </c>
      <c r="M622" s="120" t="s">
        <v>1338</v>
      </c>
      <c r="N622" s="64"/>
    </row>
    <row r="623" spans="1:14" s="3" customFormat="1" ht="156.94999999999999" customHeight="1">
      <c r="A623" s="67" t="s">
        <v>856</v>
      </c>
      <c r="B623" s="95" t="s">
        <v>1334</v>
      </c>
      <c r="C623" s="105" t="s">
        <v>1335</v>
      </c>
      <c r="D623" s="106">
        <v>1</v>
      </c>
      <c r="E623" s="107">
        <v>160</v>
      </c>
      <c r="F623" s="108">
        <v>170</v>
      </c>
      <c r="G623" s="112" t="s">
        <v>1336</v>
      </c>
      <c r="H623" s="110">
        <f t="shared" si="113"/>
        <v>0.14742</v>
      </c>
      <c r="I623" s="102" t="s">
        <v>512</v>
      </c>
      <c r="J623" s="103" t="s">
        <v>1337</v>
      </c>
      <c r="K623" s="61" t="s">
        <v>299</v>
      </c>
      <c r="L623" s="62" t="s">
        <v>300</v>
      </c>
      <c r="M623" s="120" t="s">
        <v>1338</v>
      </c>
      <c r="N623" s="64"/>
    </row>
    <row r="624" spans="1:14" s="3" customFormat="1" ht="156.94999999999999" customHeight="1">
      <c r="A624" s="67" t="s">
        <v>856</v>
      </c>
      <c r="B624" s="95" t="s">
        <v>1339</v>
      </c>
      <c r="C624" s="105" t="s">
        <v>1335</v>
      </c>
      <c r="D624" s="106">
        <v>1</v>
      </c>
      <c r="E624" s="107">
        <v>176</v>
      </c>
      <c r="F624" s="108">
        <v>186</v>
      </c>
      <c r="G624" s="112" t="s">
        <v>1336</v>
      </c>
      <c r="H624" s="110">
        <f t="shared" si="113"/>
        <v>0.14742</v>
      </c>
      <c r="I624" s="102" t="s">
        <v>512</v>
      </c>
      <c r="J624" s="103" t="s">
        <v>1340</v>
      </c>
      <c r="K624" s="61" t="s">
        <v>299</v>
      </c>
      <c r="L624" s="62" t="s">
        <v>300</v>
      </c>
      <c r="M624" s="120" t="s">
        <v>1338</v>
      </c>
      <c r="N624" s="64"/>
    </row>
    <row r="625" spans="1:14" s="3" customFormat="1" ht="156.94999999999999" customHeight="1">
      <c r="A625" s="67" t="s">
        <v>856</v>
      </c>
      <c r="B625" s="95" t="s">
        <v>1339</v>
      </c>
      <c r="C625" s="105" t="s">
        <v>1335</v>
      </c>
      <c r="D625" s="106">
        <v>1</v>
      </c>
      <c r="E625" s="107">
        <v>176</v>
      </c>
      <c r="F625" s="108">
        <v>186</v>
      </c>
      <c r="G625" s="112" t="s">
        <v>1336</v>
      </c>
      <c r="H625" s="110">
        <f t="shared" si="113"/>
        <v>0.14742</v>
      </c>
      <c r="I625" s="102" t="s">
        <v>512</v>
      </c>
      <c r="J625" s="103" t="s">
        <v>1340</v>
      </c>
      <c r="K625" s="61" t="s">
        <v>299</v>
      </c>
      <c r="L625" s="62" t="s">
        <v>300</v>
      </c>
      <c r="M625" s="120" t="s">
        <v>1338</v>
      </c>
      <c r="N625" s="64"/>
    </row>
    <row r="626" spans="1:14" s="3" customFormat="1" ht="156.94999999999999" customHeight="1">
      <c r="A626" s="67" t="s">
        <v>856</v>
      </c>
      <c r="B626" s="95" t="s">
        <v>1341</v>
      </c>
      <c r="C626" s="105" t="s">
        <v>1342</v>
      </c>
      <c r="D626" s="106">
        <v>1</v>
      </c>
      <c r="E626" s="107">
        <v>138</v>
      </c>
      <c r="F626" s="108">
        <v>144</v>
      </c>
      <c r="G626" s="112" t="s">
        <v>1343</v>
      </c>
      <c r="H626" s="110">
        <f t="shared" ref="H626:H628" si="114">0.8*0.28*0.41</f>
        <v>9.1840000000000005E-2</v>
      </c>
      <c r="I626" s="102" t="s">
        <v>1344</v>
      </c>
      <c r="J626" s="103" t="s">
        <v>1345</v>
      </c>
      <c r="K626" s="61" t="s">
        <v>299</v>
      </c>
      <c r="L626" s="62" t="s">
        <v>300</v>
      </c>
      <c r="M626" s="120" t="s">
        <v>1346</v>
      </c>
      <c r="N626" s="64"/>
    </row>
    <row r="627" spans="1:14" s="3" customFormat="1" ht="156.94999999999999" customHeight="1">
      <c r="A627" s="67" t="s">
        <v>856</v>
      </c>
      <c r="B627" s="95" t="s">
        <v>1341</v>
      </c>
      <c r="C627" s="105" t="s">
        <v>1342</v>
      </c>
      <c r="D627" s="106">
        <v>1</v>
      </c>
      <c r="E627" s="107">
        <v>138</v>
      </c>
      <c r="F627" s="108">
        <v>144</v>
      </c>
      <c r="G627" s="112" t="s">
        <v>1343</v>
      </c>
      <c r="H627" s="110">
        <f t="shared" si="114"/>
        <v>9.1840000000000005E-2</v>
      </c>
      <c r="I627" s="102" t="s">
        <v>1344</v>
      </c>
      <c r="J627" s="103" t="s">
        <v>1345</v>
      </c>
      <c r="K627" s="61" t="s">
        <v>299</v>
      </c>
      <c r="L627" s="62" t="s">
        <v>300</v>
      </c>
      <c r="M627" s="120" t="s">
        <v>1346</v>
      </c>
      <c r="N627" s="64"/>
    </row>
    <row r="628" spans="1:14" s="3" customFormat="1" ht="156.94999999999999" customHeight="1">
      <c r="A628" s="67" t="s">
        <v>856</v>
      </c>
      <c r="B628" s="95" t="s">
        <v>1341</v>
      </c>
      <c r="C628" s="105" t="s">
        <v>1342</v>
      </c>
      <c r="D628" s="106">
        <v>1</v>
      </c>
      <c r="E628" s="107">
        <v>138</v>
      </c>
      <c r="F628" s="108">
        <v>144</v>
      </c>
      <c r="G628" s="112" t="s">
        <v>1343</v>
      </c>
      <c r="H628" s="110">
        <f t="shared" si="114"/>
        <v>9.1840000000000005E-2</v>
      </c>
      <c r="I628" s="102" t="s">
        <v>1344</v>
      </c>
      <c r="J628" s="103" t="s">
        <v>1345</v>
      </c>
      <c r="K628" s="61" t="s">
        <v>299</v>
      </c>
      <c r="L628" s="62" t="s">
        <v>300</v>
      </c>
      <c r="M628" s="120" t="s">
        <v>1346</v>
      </c>
      <c r="N628" s="64"/>
    </row>
    <row r="629" spans="1:14" s="3" customFormat="1" ht="156.94999999999999" customHeight="1">
      <c r="A629" s="67" t="s">
        <v>856</v>
      </c>
      <c r="B629" s="95" t="s">
        <v>1347</v>
      </c>
      <c r="C629" s="105" t="s">
        <v>1342</v>
      </c>
      <c r="D629" s="106">
        <v>1</v>
      </c>
      <c r="E629" s="107">
        <v>138</v>
      </c>
      <c r="F629" s="108">
        <v>144</v>
      </c>
      <c r="G629" s="112" t="s">
        <v>1343</v>
      </c>
      <c r="H629" s="110">
        <f t="shared" ref="H629:H632" si="115">0.7*0.37*0.4</f>
        <v>0.1036</v>
      </c>
      <c r="I629" s="102" t="s">
        <v>1344</v>
      </c>
      <c r="J629" s="103" t="s">
        <v>1348</v>
      </c>
      <c r="K629" s="61" t="s">
        <v>299</v>
      </c>
      <c r="L629" s="62" t="s">
        <v>300</v>
      </c>
      <c r="M629" s="120" t="s">
        <v>1346</v>
      </c>
      <c r="N629" s="64"/>
    </row>
    <row r="630" spans="1:14" s="3" customFormat="1" ht="156.94999999999999" customHeight="1">
      <c r="A630" s="67" t="s">
        <v>856</v>
      </c>
      <c r="B630" s="95" t="s">
        <v>1347</v>
      </c>
      <c r="C630" s="105" t="s">
        <v>1342</v>
      </c>
      <c r="D630" s="106">
        <v>1</v>
      </c>
      <c r="E630" s="107">
        <v>138</v>
      </c>
      <c r="F630" s="108">
        <v>144</v>
      </c>
      <c r="G630" s="112" t="s">
        <v>1343</v>
      </c>
      <c r="H630" s="110">
        <f t="shared" si="115"/>
        <v>0.1036</v>
      </c>
      <c r="I630" s="102" t="s">
        <v>1344</v>
      </c>
      <c r="J630" s="103" t="s">
        <v>1348</v>
      </c>
      <c r="K630" s="61" t="s">
        <v>299</v>
      </c>
      <c r="L630" s="62" t="s">
        <v>300</v>
      </c>
      <c r="M630" s="120" t="s">
        <v>1346</v>
      </c>
      <c r="N630" s="64"/>
    </row>
    <row r="631" spans="1:14" s="3" customFormat="1" ht="156.94999999999999" customHeight="1">
      <c r="A631" s="67" t="s">
        <v>856</v>
      </c>
      <c r="B631" s="95" t="s">
        <v>1349</v>
      </c>
      <c r="C631" s="105" t="s">
        <v>1342</v>
      </c>
      <c r="D631" s="106">
        <v>1</v>
      </c>
      <c r="E631" s="107">
        <v>155</v>
      </c>
      <c r="F631" s="108">
        <v>161</v>
      </c>
      <c r="G631" s="112" t="s">
        <v>1343</v>
      </c>
      <c r="H631" s="110">
        <f t="shared" si="115"/>
        <v>0.1036</v>
      </c>
      <c r="I631" s="102" t="s">
        <v>1344</v>
      </c>
      <c r="J631" s="103" t="s">
        <v>1350</v>
      </c>
      <c r="K631" s="61" t="s">
        <v>299</v>
      </c>
      <c r="L631" s="62" t="s">
        <v>300</v>
      </c>
      <c r="M631" s="120" t="s">
        <v>1346</v>
      </c>
      <c r="N631" s="64"/>
    </row>
    <row r="632" spans="1:14" s="3" customFormat="1" ht="156.94999999999999" customHeight="1">
      <c r="A632" s="67" t="s">
        <v>856</v>
      </c>
      <c r="B632" s="95" t="s">
        <v>1349</v>
      </c>
      <c r="C632" s="105" t="s">
        <v>1342</v>
      </c>
      <c r="D632" s="106">
        <v>1</v>
      </c>
      <c r="E632" s="107">
        <v>155</v>
      </c>
      <c r="F632" s="108">
        <v>161</v>
      </c>
      <c r="G632" s="112" t="s">
        <v>1343</v>
      </c>
      <c r="H632" s="110">
        <f t="shared" si="115"/>
        <v>0.1036</v>
      </c>
      <c r="I632" s="102" t="s">
        <v>1344</v>
      </c>
      <c r="J632" s="103" t="s">
        <v>1350</v>
      </c>
      <c r="K632" s="61" t="s">
        <v>299</v>
      </c>
      <c r="L632" s="62" t="s">
        <v>300</v>
      </c>
      <c r="M632" s="120" t="s">
        <v>1346</v>
      </c>
      <c r="N632" s="64"/>
    </row>
    <row r="633" spans="1:14" s="3" customFormat="1" ht="156.94999999999999" customHeight="1">
      <c r="A633" s="67" t="s">
        <v>856</v>
      </c>
      <c r="B633" s="95" t="s">
        <v>1351</v>
      </c>
      <c r="C633" s="105" t="s">
        <v>1342</v>
      </c>
      <c r="D633" s="106">
        <v>1</v>
      </c>
      <c r="E633" s="107">
        <v>130</v>
      </c>
      <c r="F633" s="108">
        <v>138</v>
      </c>
      <c r="G633" s="112" t="s">
        <v>1352</v>
      </c>
      <c r="H633" s="110">
        <f t="shared" ref="H633:H656" si="116">0.84*0.41*0.37</f>
        <v>0.12742800000000001</v>
      </c>
      <c r="I633" s="102" t="s">
        <v>1353</v>
      </c>
      <c r="J633" s="103" t="s">
        <v>1354</v>
      </c>
      <c r="K633" s="61" t="s">
        <v>299</v>
      </c>
      <c r="L633" s="62" t="s">
        <v>300</v>
      </c>
      <c r="M633" s="120" t="s">
        <v>1355</v>
      </c>
      <c r="N633" s="64"/>
    </row>
    <row r="634" spans="1:14" s="3" customFormat="1" ht="156.94999999999999" customHeight="1">
      <c r="A634" s="67" t="s">
        <v>856</v>
      </c>
      <c r="B634" s="95" t="s">
        <v>1351</v>
      </c>
      <c r="C634" s="105" t="s">
        <v>1342</v>
      </c>
      <c r="D634" s="106">
        <v>1</v>
      </c>
      <c r="E634" s="107">
        <v>130</v>
      </c>
      <c r="F634" s="108">
        <v>138</v>
      </c>
      <c r="G634" s="112" t="s">
        <v>1352</v>
      </c>
      <c r="H634" s="110">
        <f t="shared" si="116"/>
        <v>0.12742800000000001</v>
      </c>
      <c r="I634" s="102" t="s">
        <v>1353</v>
      </c>
      <c r="J634" s="103" t="s">
        <v>1354</v>
      </c>
      <c r="K634" s="61" t="s">
        <v>299</v>
      </c>
      <c r="L634" s="62" t="s">
        <v>300</v>
      </c>
      <c r="M634" s="120" t="s">
        <v>1355</v>
      </c>
      <c r="N634" s="64"/>
    </row>
    <row r="635" spans="1:14" s="3" customFormat="1" ht="156.94999999999999" customHeight="1">
      <c r="A635" s="67" t="s">
        <v>856</v>
      </c>
      <c r="B635" s="95" t="s">
        <v>1356</v>
      </c>
      <c r="C635" s="105" t="s">
        <v>1342</v>
      </c>
      <c r="D635" s="106">
        <v>1</v>
      </c>
      <c r="E635" s="107">
        <v>141</v>
      </c>
      <c r="F635" s="108">
        <v>149</v>
      </c>
      <c r="G635" s="112" t="s">
        <v>1352</v>
      </c>
      <c r="H635" s="110">
        <f t="shared" si="116"/>
        <v>0.12742800000000001</v>
      </c>
      <c r="I635" s="102" t="s">
        <v>1353</v>
      </c>
      <c r="J635" s="103" t="s">
        <v>1357</v>
      </c>
      <c r="K635" s="61" t="s">
        <v>299</v>
      </c>
      <c r="L635" s="62" t="s">
        <v>300</v>
      </c>
      <c r="M635" s="120" t="s">
        <v>1355</v>
      </c>
      <c r="N635" s="64"/>
    </row>
    <row r="636" spans="1:14" s="3" customFormat="1" ht="156.94999999999999" customHeight="1">
      <c r="A636" s="67" t="s">
        <v>856</v>
      </c>
      <c r="B636" s="95" t="s">
        <v>1358</v>
      </c>
      <c r="C636" s="105" t="s">
        <v>1342</v>
      </c>
      <c r="D636" s="106">
        <v>1</v>
      </c>
      <c r="E636" s="107">
        <v>141</v>
      </c>
      <c r="F636" s="108">
        <v>149</v>
      </c>
      <c r="G636" s="112" t="s">
        <v>1352</v>
      </c>
      <c r="H636" s="110">
        <f t="shared" si="116"/>
        <v>0.12742800000000001</v>
      </c>
      <c r="I636" s="102" t="s">
        <v>1353</v>
      </c>
      <c r="J636" s="103" t="s">
        <v>1357</v>
      </c>
      <c r="K636" s="61" t="s">
        <v>299</v>
      </c>
      <c r="L636" s="62" t="s">
        <v>300</v>
      </c>
      <c r="M636" s="120" t="s">
        <v>1355</v>
      </c>
      <c r="N636" s="64"/>
    </row>
    <row r="637" spans="1:14" s="3" customFormat="1" ht="156.94999999999999" customHeight="1">
      <c r="A637" s="67" t="s">
        <v>856</v>
      </c>
      <c r="B637" s="95" t="s">
        <v>1359</v>
      </c>
      <c r="C637" s="105" t="s">
        <v>1342</v>
      </c>
      <c r="D637" s="106">
        <v>1</v>
      </c>
      <c r="E637" s="107">
        <v>145</v>
      </c>
      <c r="F637" s="108">
        <v>153</v>
      </c>
      <c r="G637" s="112" t="s">
        <v>1352</v>
      </c>
      <c r="H637" s="110">
        <f t="shared" si="116"/>
        <v>0.12742800000000001</v>
      </c>
      <c r="I637" s="102" t="s">
        <v>1353</v>
      </c>
      <c r="J637" s="103" t="s">
        <v>1354</v>
      </c>
      <c r="K637" s="61" t="s">
        <v>299</v>
      </c>
      <c r="L637" s="62" t="s">
        <v>300</v>
      </c>
      <c r="M637" s="120" t="s">
        <v>1355</v>
      </c>
      <c r="N637" s="64"/>
    </row>
    <row r="638" spans="1:14" s="3" customFormat="1" ht="156.94999999999999" customHeight="1">
      <c r="A638" s="67" t="s">
        <v>856</v>
      </c>
      <c r="B638" s="95" t="s">
        <v>1359</v>
      </c>
      <c r="C638" s="105" t="s">
        <v>1342</v>
      </c>
      <c r="D638" s="106">
        <v>1</v>
      </c>
      <c r="E638" s="107">
        <v>145</v>
      </c>
      <c r="F638" s="108">
        <v>153</v>
      </c>
      <c r="G638" s="112" t="s">
        <v>1352</v>
      </c>
      <c r="H638" s="110">
        <f t="shared" si="116"/>
        <v>0.12742800000000001</v>
      </c>
      <c r="I638" s="102" t="s">
        <v>1353</v>
      </c>
      <c r="J638" s="103" t="s">
        <v>1354</v>
      </c>
      <c r="K638" s="61" t="s">
        <v>299</v>
      </c>
      <c r="L638" s="62" t="s">
        <v>300</v>
      </c>
      <c r="M638" s="120" t="s">
        <v>1355</v>
      </c>
      <c r="N638" s="64"/>
    </row>
    <row r="639" spans="1:14" s="3" customFormat="1" ht="156.94999999999999" customHeight="1">
      <c r="A639" s="67" t="s">
        <v>856</v>
      </c>
      <c r="B639" s="95" t="s">
        <v>1360</v>
      </c>
      <c r="C639" s="105" t="s">
        <v>1342</v>
      </c>
      <c r="D639" s="106">
        <v>1</v>
      </c>
      <c r="E639" s="107">
        <v>156</v>
      </c>
      <c r="F639" s="108">
        <v>164</v>
      </c>
      <c r="G639" s="112" t="s">
        <v>1352</v>
      </c>
      <c r="H639" s="110">
        <f t="shared" si="116"/>
        <v>0.12742800000000001</v>
      </c>
      <c r="I639" s="102" t="s">
        <v>1353</v>
      </c>
      <c r="J639" s="103" t="s">
        <v>1357</v>
      </c>
      <c r="K639" s="61" t="s">
        <v>299</v>
      </c>
      <c r="L639" s="62" t="s">
        <v>300</v>
      </c>
      <c r="M639" s="120" t="s">
        <v>1355</v>
      </c>
      <c r="N639" s="64"/>
    </row>
    <row r="640" spans="1:14" s="3" customFormat="1" ht="156.94999999999999" customHeight="1">
      <c r="A640" s="67" t="s">
        <v>856</v>
      </c>
      <c r="B640" s="95" t="s">
        <v>1361</v>
      </c>
      <c r="C640" s="105" t="s">
        <v>1342</v>
      </c>
      <c r="D640" s="106">
        <v>1</v>
      </c>
      <c r="E640" s="107">
        <v>156</v>
      </c>
      <c r="F640" s="108">
        <v>164</v>
      </c>
      <c r="G640" s="112" t="s">
        <v>1352</v>
      </c>
      <c r="H640" s="110">
        <f t="shared" si="116"/>
        <v>0.12742800000000001</v>
      </c>
      <c r="I640" s="102" t="s">
        <v>1353</v>
      </c>
      <c r="J640" s="103" t="s">
        <v>1357</v>
      </c>
      <c r="K640" s="61" t="s">
        <v>299</v>
      </c>
      <c r="L640" s="62" t="s">
        <v>300</v>
      </c>
      <c r="M640" s="120" t="s">
        <v>1355</v>
      </c>
      <c r="N640" s="64"/>
    </row>
    <row r="641" spans="1:14" s="3" customFormat="1" ht="156.94999999999999" customHeight="1">
      <c r="A641" s="67" t="s">
        <v>856</v>
      </c>
      <c r="B641" s="95" t="s">
        <v>1362</v>
      </c>
      <c r="C641" s="105" t="s">
        <v>1342</v>
      </c>
      <c r="D641" s="106">
        <v>1</v>
      </c>
      <c r="E641" s="107">
        <v>130</v>
      </c>
      <c r="F641" s="108">
        <v>138</v>
      </c>
      <c r="G641" s="112" t="s">
        <v>1352</v>
      </c>
      <c r="H641" s="110">
        <f t="shared" si="116"/>
        <v>0.12742800000000001</v>
      </c>
      <c r="I641" s="102" t="s">
        <v>1353</v>
      </c>
      <c r="J641" s="103" t="s">
        <v>1354</v>
      </c>
      <c r="K641" s="61" t="s">
        <v>299</v>
      </c>
      <c r="L641" s="62" t="s">
        <v>300</v>
      </c>
      <c r="M641" s="120" t="s">
        <v>1355</v>
      </c>
      <c r="N641" s="64"/>
    </row>
    <row r="642" spans="1:14" s="3" customFormat="1" ht="156.94999999999999" customHeight="1">
      <c r="A642" s="67" t="s">
        <v>856</v>
      </c>
      <c r="B642" s="95" t="s">
        <v>1362</v>
      </c>
      <c r="C642" s="105" t="s">
        <v>1342</v>
      </c>
      <c r="D642" s="106">
        <v>1</v>
      </c>
      <c r="E642" s="107">
        <v>130</v>
      </c>
      <c r="F642" s="108">
        <v>138</v>
      </c>
      <c r="G642" s="112" t="s">
        <v>1352</v>
      </c>
      <c r="H642" s="110">
        <f t="shared" si="116"/>
        <v>0.12742800000000001</v>
      </c>
      <c r="I642" s="102" t="s">
        <v>1353</v>
      </c>
      <c r="J642" s="103" t="s">
        <v>1354</v>
      </c>
      <c r="K642" s="61" t="s">
        <v>299</v>
      </c>
      <c r="L642" s="62" t="s">
        <v>300</v>
      </c>
      <c r="M642" s="120" t="s">
        <v>1355</v>
      </c>
      <c r="N642" s="64"/>
    </row>
    <row r="643" spans="1:14" s="3" customFormat="1" ht="156.94999999999999" customHeight="1">
      <c r="A643" s="67" t="s">
        <v>856</v>
      </c>
      <c r="B643" s="95" t="s">
        <v>1363</v>
      </c>
      <c r="C643" s="105" t="s">
        <v>1342</v>
      </c>
      <c r="D643" s="106">
        <v>1</v>
      </c>
      <c r="E643" s="107">
        <v>141</v>
      </c>
      <c r="F643" s="108">
        <v>149</v>
      </c>
      <c r="G643" s="112" t="s">
        <v>1352</v>
      </c>
      <c r="H643" s="110">
        <f t="shared" si="116"/>
        <v>0.12742800000000001</v>
      </c>
      <c r="I643" s="102" t="s">
        <v>1353</v>
      </c>
      <c r="J643" s="103" t="s">
        <v>1357</v>
      </c>
      <c r="K643" s="61" t="s">
        <v>299</v>
      </c>
      <c r="L643" s="62" t="s">
        <v>300</v>
      </c>
      <c r="M643" s="120" t="s">
        <v>1355</v>
      </c>
      <c r="N643" s="64"/>
    </row>
    <row r="644" spans="1:14" s="3" customFormat="1" ht="156.94999999999999" customHeight="1">
      <c r="A644" s="67" t="s">
        <v>856</v>
      </c>
      <c r="B644" s="95" t="s">
        <v>1364</v>
      </c>
      <c r="C644" s="105" t="s">
        <v>1342</v>
      </c>
      <c r="D644" s="106">
        <v>1</v>
      </c>
      <c r="E644" s="107">
        <v>141</v>
      </c>
      <c r="F644" s="108">
        <v>149</v>
      </c>
      <c r="G644" s="112" t="s">
        <v>1352</v>
      </c>
      <c r="H644" s="110">
        <f t="shared" si="116"/>
        <v>0.12742800000000001</v>
      </c>
      <c r="I644" s="102" t="s">
        <v>1353</v>
      </c>
      <c r="J644" s="103" t="s">
        <v>1357</v>
      </c>
      <c r="K644" s="61" t="s">
        <v>299</v>
      </c>
      <c r="L644" s="62" t="s">
        <v>300</v>
      </c>
      <c r="M644" s="120" t="s">
        <v>1355</v>
      </c>
      <c r="N644" s="64"/>
    </row>
    <row r="645" spans="1:14" s="3" customFormat="1" ht="156.94999999999999" customHeight="1">
      <c r="A645" s="67" t="s">
        <v>856</v>
      </c>
      <c r="B645" s="95" t="s">
        <v>1365</v>
      </c>
      <c r="C645" s="105" t="s">
        <v>1342</v>
      </c>
      <c r="D645" s="106">
        <v>1</v>
      </c>
      <c r="E645" s="107">
        <v>145</v>
      </c>
      <c r="F645" s="108">
        <v>153</v>
      </c>
      <c r="G645" s="112" t="s">
        <v>1352</v>
      </c>
      <c r="H645" s="110">
        <f t="shared" si="116"/>
        <v>0.12742800000000001</v>
      </c>
      <c r="I645" s="102" t="s">
        <v>1353</v>
      </c>
      <c r="J645" s="103" t="s">
        <v>1354</v>
      </c>
      <c r="K645" s="61" t="s">
        <v>299</v>
      </c>
      <c r="L645" s="62" t="s">
        <v>300</v>
      </c>
      <c r="M645" s="120" t="s">
        <v>1355</v>
      </c>
      <c r="N645" s="64"/>
    </row>
    <row r="646" spans="1:14" s="3" customFormat="1" ht="156.94999999999999" customHeight="1">
      <c r="A646" s="67" t="s">
        <v>856</v>
      </c>
      <c r="B646" s="95" t="s">
        <v>1365</v>
      </c>
      <c r="C646" s="105" t="s">
        <v>1342</v>
      </c>
      <c r="D646" s="106">
        <v>1</v>
      </c>
      <c r="E646" s="107">
        <v>145</v>
      </c>
      <c r="F646" s="108">
        <v>153</v>
      </c>
      <c r="G646" s="112" t="s">
        <v>1352</v>
      </c>
      <c r="H646" s="110">
        <f t="shared" si="116"/>
        <v>0.12742800000000001</v>
      </c>
      <c r="I646" s="102" t="s">
        <v>1353</v>
      </c>
      <c r="J646" s="103" t="s">
        <v>1354</v>
      </c>
      <c r="K646" s="61" t="s">
        <v>299</v>
      </c>
      <c r="L646" s="62" t="s">
        <v>300</v>
      </c>
      <c r="M646" s="120" t="s">
        <v>1355</v>
      </c>
      <c r="N646" s="64"/>
    </row>
    <row r="647" spans="1:14" s="3" customFormat="1" ht="156.94999999999999" customHeight="1">
      <c r="A647" s="67" t="s">
        <v>856</v>
      </c>
      <c r="B647" s="95" t="s">
        <v>1366</v>
      </c>
      <c r="C647" s="105" t="s">
        <v>1342</v>
      </c>
      <c r="D647" s="106">
        <v>1</v>
      </c>
      <c r="E647" s="107">
        <v>156</v>
      </c>
      <c r="F647" s="108">
        <v>164</v>
      </c>
      <c r="G647" s="112" t="s">
        <v>1352</v>
      </c>
      <c r="H647" s="110">
        <f t="shared" si="116"/>
        <v>0.12742800000000001</v>
      </c>
      <c r="I647" s="102" t="s">
        <v>1353</v>
      </c>
      <c r="J647" s="103" t="s">
        <v>1357</v>
      </c>
      <c r="K647" s="61" t="s">
        <v>299</v>
      </c>
      <c r="L647" s="62" t="s">
        <v>300</v>
      </c>
      <c r="M647" s="120" t="s">
        <v>1355</v>
      </c>
      <c r="N647" s="64"/>
    </row>
    <row r="648" spans="1:14" s="3" customFormat="1" ht="156.94999999999999" customHeight="1">
      <c r="A648" s="67" t="s">
        <v>856</v>
      </c>
      <c r="B648" s="95" t="s">
        <v>1367</v>
      </c>
      <c r="C648" s="105" t="s">
        <v>1342</v>
      </c>
      <c r="D648" s="106">
        <v>1</v>
      </c>
      <c r="E648" s="107">
        <v>156</v>
      </c>
      <c r="F648" s="108">
        <v>164</v>
      </c>
      <c r="G648" s="112" t="s">
        <v>1352</v>
      </c>
      <c r="H648" s="110">
        <f t="shared" si="116"/>
        <v>0.12742800000000001</v>
      </c>
      <c r="I648" s="102" t="s">
        <v>1353</v>
      </c>
      <c r="J648" s="103" t="s">
        <v>1357</v>
      </c>
      <c r="K648" s="61" t="s">
        <v>299</v>
      </c>
      <c r="L648" s="62" t="s">
        <v>300</v>
      </c>
      <c r="M648" s="120" t="s">
        <v>1355</v>
      </c>
      <c r="N648" s="64"/>
    </row>
    <row r="649" spans="1:14" s="3" customFormat="1" ht="156.94999999999999" customHeight="1">
      <c r="A649" s="67" t="s">
        <v>856</v>
      </c>
      <c r="B649" s="95" t="s">
        <v>1368</v>
      </c>
      <c r="C649" s="105" t="s">
        <v>1342</v>
      </c>
      <c r="D649" s="106">
        <v>1</v>
      </c>
      <c r="E649" s="107">
        <v>130</v>
      </c>
      <c r="F649" s="108">
        <v>138</v>
      </c>
      <c r="G649" s="112" t="s">
        <v>1352</v>
      </c>
      <c r="H649" s="110">
        <f t="shared" si="116"/>
        <v>0.12742800000000001</v>
      </c>
      <c r="I649" s="102" t="s">
        <v>1353</v>
      </c>
      <c r="J649" s="103" t="s">
        <v>1354</v>
      </c>
      <c r="K649" s="61" t="s">
        <v>299</v>
      </c>
      <c r="L649" s="62" t="s">
        <v>300</v>
      </c>
      <c r="M649" s="120" t="s">
        <v>1355</v>
      </c>
      <c r="N649" s="64"/>
    </row>
    <row r="650" spans="1:14" s="3" customFormat="1" ht="156.94999999999999" customHeight="1">
      <c r="A650" s="67" t="s">
        <v>856</v>
      </c>
      <c r="B650" s="95" t="s">
        <v>1368</v>
      </c>
      <c r="C650" s="105" t="s">
        <v>1342</v>
      </c>
      <c r="D650" s="106">
        <v>1</v>
      </c>
      <c r="E650" s="107">
        <v>130</v>
      </c>
      <c r="F650" s="108">
        <v>138</v>
      </c>
      <c r="G650" s="112" t="s">
        <v>1352</v>
      </c>
      <c r="H650" s="110">
        <f t="shared" si="116"/>
        <v>0.12742800000000001</v>
      </c>
      <c r="I650" s="102" t="s">
        <v>1353</v>
      </c>
      <c r="J650" s="103" t="s">
        <v>1354</v>
      </c>
      <c r="K650" s="61" t="s">
        <v>299</v>
      </c>
      <c r="L650" s="62" t="s">
        <v>300</v>
      </c>
      <c r="M650" s="120" t="s">
        <v>1355</v>
      </c>
      <c r="N650" s="64"/>
    </row>
    <row r="651" spans="1:14" s="3" customFormat="1" ht="156.94999999999999" customHeight="1">
      <c r="A651" s="67" t="s">
        <v>856</v>
      </c>
      <c r="B651" s="95" t="s">
        <v>1369</v>
      </c>
      <c r="C651" s="105" t="s">
        <v>1342</v>
      </c>
      <c r="D651" s="106">
        <v>1</v>
      </c>
      <c r="E651" s="107">
        <v>141</v>
      </c>
      <c r="F651" s="108">
        <v>149</v>
      </c>
      <c r="G651" s="112" t="s">
        <v>1352</v>
      </c>
      <c r="H651" s="110">
        <f t="shared" si="116"/>
        <v>0.12742800000000001</v>
      </c>
      <c r="I651" s="102" t="s">
        <v>1353</v>
      </c>
      <c r="J651" s="103" t="s">
        <v>1357</v>
      </c>
      <c r="K651" s="61" t="s">
        <v>299</v>
      </c>
      <c r="L651" s="62" t="s">
        <v>300</v>
      </c>
      <c r="M651" s="120" t="s">
        <v>1355</v>
      </c>
      <c r="N651" s="64"/>
    </row>
    <row r="652" spans="1:14" s="3" customFormat="1" ht="156.94999999999999" customHeight="1">
      <c r="A652" s="67" t="s">
        <v>856</v>
      </c>
      <c r="B652" s="95" t="s">
        <v>1370</v>
      </c>
      <c r="C652" s="105" t="s">
        <v>1342</v>
      </c>
      <c r="D652" s="106">
        <v>1</v>
      </c>
      <c r="E652" s="107">
        <v>141</v>
      </c>
      <c r="F652" s="108">
        <v>149</v>
      </c>
      <c r="G652" s="112" t="s">
        <v>1352</v>
      </c>
      <c r="H652" s="110">
        <f t="shared" si="116"/>
        <v>0.12742800000000001</v>
      </c>
      <c r="I652" s="102" t="s">
        <v>1353</v>
      </c>
      <c r="J652" s="103" t="s">
        <v>1357</v>
      </c>
      <c r="K652" s="61" t="s">
        <v>299</v>
      </c>
      <c r="L652" s="62" t="s">
        <v>300</v>
      </c>
      <c r="M652" s="120" t="s">
        <v>1355</v>
      </c>
      <c r="N652" s="64"/>
    </row>
    <row r="653" spans="1:14" s="3" customFormat="1" ht="156.94999999999999" customHeight="1">
      <c r="A653" s="67" t="s">
        <v>856</v>
      </c>
      <c r="B653" s="95" t="s">
        <v>1371</v>
      </c>
      <c r="C653" s="105" t="s">
        <v>1342</v>
      </c>
      <c r="D653" s="106">
        <v>1</v>
      </c>
      <c r="E653" s="107">
        <v>145</v>
      </c>
      <c r="F653" s="108">
        <v>153</v>
      </c>
      <c r="G653" s="112" t="s">
        <v>1352</v>
      </c>
      <c r="H653" s="110">
        <f t="shared" si="116"/>
        <v>0.12742800000000001</v>
      </c>
      <c r="I653" s="102" t="s">
        <v>1353</v>
      </c>
      <c r="J653" s="103" t="s">
        <v>1354</v>
      </c>
      <c r="K653" s="61" t="s">
        <v>299</v>
      </c>
      <c r="L653" s="62" t="s">
        <v>300</v>
      </c>
      <c r="M653" s="120" t="s">
        <v>1355</v>
      </c>
      <c r="N653" s="64"/>
    </row>
    <row r="654" spans="1:14" s="3" customFormat="1" ht="156.94999999999999" customHeight="1">
      <c r="A654" s="67" t="s">
        <v>856</v>
      </c>
      <c r="B654" s="95" t="s">
        <v>1371</v>
      </c>
      <c r="C654" s="105" t="s">
        <v>1342</v>
      </c>
      <c r="D654" s="106">
        <v>1</v>
      </c>
      <c r="E654" s="107">
        <v>145</v>
      </c>
      <c r="F654" s="108">
        <v>153</v>
      </c>
      <c r="G654" s="112" t="s">
        <v>1352</v>
      </c>
      <c r="H654" s="110">
        <f t="shared" si="116"/>
        <v>0.12742800000000001</v>
      </c>
      <c r="I654" s="102" t="s">
        <v>1353</v>
      </c>
      <c r="J654" s="103" t="s">
        <v>1354</v>
      </c>
      <c r="K654" s="61" t="s">
        <v>299</v>
      </c>
      <c r="L654" s="62" t="s">
        <v>300</v>
      </c>
      <c r="M654" s="120" t="s">
        <v>1355</v>
      </c>
      <c r="N654" s="64"/>
    </row>
    <row r="655" spans="1:14" s="3" customFormat="1" ht="156.94999999999999" customHeight="1">
      <c r="A655" s="67" t="s">
        <v>856</v>
      </c>
      <c r="B655" s="95" t="s">
        <v>1372</v>
      </c>
      <c r="C655" s="105" t="s">
        <v>1342</v>
      </c>
      <c r="D655" s="106">
        <v>1</v>
      </c>
      <c r="E655" s="107">
        <v>156</v>
      </c>
      <c r="F655" s="108">
        <v>164</v>
      </c>
      <c r="G655" s="112" t="s">
        <v>1352</v>
      </c>
      <c r="H655" s="110">
        <f t="shared" si="116"/>
        <v>0.12742800000000001</v>
      </c>
      <c r="I655" s="102" t="s">
        <v>1353</v>
      </c>
      <c r="J655" s="103" t="s">
        <v>1357</v>
      </c>
      <c r="K655" s="61" t="s">
        <v>299</v>
      </c>
      <c r="L655" s="62" t="s">
        <v>300</v>
      </c>
      <c r="M655" s="120" t="s">
        <v>1355</v>
      </c>
      <c r="N655" s="64"/>
    </row>
    <row r="656" spans="1:14" s="3" customFormat="1" ht="156.94999999999999" customHeight="1">
      <c r="A656" s="67" t="s">
        <v>856</v>
      </c>
      <c r="B656" s="95" t="s">
        <v>1373</v>
      </c>
      <c r="C656" s="105" t="s">
        <v>1342</v>
      </c>
      <c r="D656" s="106">
        <v>1</v>
      </c>
      <c r="E656" s="107">
        <v>156</v>
      </c>
      <c r="F656" s="108">
        <v>164</v>
      </c>
      <c r="G656" s="112" t="s">
        <v>1352</v>
      </c>
      <c r="H656" s="110">
        <f t="shared" si="116"/>
        <v>0.12742800000000001</v>
      </c>
      <c r="I656" s="102" t="s">
        <v>1353</v>
      </c>
      <c r="J656" s="103" t="s">
        <v>1357</v>
      </c>
      <c r="K656" s="61" t="s">
        <v>299</v>
      </c>
      <c r="L656" s="62" t="s">
        <v>300</v>
      </c>
      <c r="M656" s="120" t="s">
        <v>1355</v>
      </c>
      <c r="N656" s="64"/>
    </row>
    <row r="657" spans="1:14" s="3" customFormat="1" ht="156.94999999999999" customHeight="1">
      <c r="A657" s="67" t="s">
        <v>1374</v>
      </c>
      <c r="B657" s="95" t="s">
        <v>1375</v>
      </c>
      <c r="C657" s="105" t="s">
        <v>1376</v>
      </c>
      <c r="D657" s="106">
        <v>1</v>
      </c>
      <c r="E657" s="107">
        <v>140</v>
      </c>
      <c r="F657" s="108">
        <v>148</v>
      </c>
      <c r="G657" s="112" t="s">
        <v>1377</v>
      </c>
      <c r="H657" s="110">
        <f t="shared" ref="H657:H659" si="117">0.7*0.56*0.34</f>
        <v>0.13328000000000001</v>
      </c>
      <c r="I657" s="102" t="s">
        <v>1378</v>
      </c>
      <c r="J657" s="103" t="s">
        <v>1379</v>
      </c>
      <c r="K657" s="61" t="s">
        <v>299</v>
      </c>
      <c r="L657" s="62" t="s">
        <v>300</v>
      </c>
      <c r="M657" s="63"/>
      <c r="N657" s="64"/>
    </row>
    <row r="658" spans="1:14" s="3" customFormat="1" ht="156.94999999999999" customHeight="1">
      <c r="A658" s="67" t="s">
        <v>1374</v>
      </c>
      <c r="B658" s="95" t="s">
        <v>1375</v>
      </c>
      <c r="C658" s="105" t="s">
        <v>1376</v>
      </c>
      <c r="D658" s="106">
        <v>1</v>
      </c>
      <c r="E658" s="107">
        <v>140</v>
      </c>
      <c r="F658" s="108">
        <v>148</v>
      </c>
      <c r="G658" s="112" t="s">
        <v>1377</v>
      </c>
      <c r="H658" s="110">
        <f t="shared" si="117"/>
        <v>0.13328000000000001</v>
      </c>
      <c r="I658" s="102" t="s">
        <v>1378</v>
      </c>
      <c r="J658" s="103" t="s">
        <v>1379</v>
      </c>
      <c r="K658" s="61" t="s">
        <v>299</v>
      </c>
      <c r="L658" s="62" t="s">
        <v>300</v>
      </c>
      <c r="M658" s="63"/>
      <c r="N658" s="64"/>
    </row>
    <row r="659" spans="1:14" s="3" customFormat="1" ht="156.94999999999999" customHeight="1">
      <c r="A659" s="67" t="s">
        <v>1374</v>
      </c>
      <c r="B659" s="95" t="s">
        <v>1375</v>
      </c>
      <c r="C659" s="105" t="s">
        <v>1376</v>
      </c>
      <c r="D659" s="106">
        <v>1</v>
      </c>
      <c r="E659" s="107">
        <v>140</v>
      </c>
      <c r="F659" s="108">
        <v>148</v>
      </c>
      <c r="G659" s="112" t="s">
        <v>1377</v>
      </c>
      <c r="H659" s="110">
        <f t="shared" si="117"/>
        <v>0.13328000000000001</v>
      </c>
      <c r="I659" s="102" t="s">
        <v>1378</v>
      </c>
      <c r="J659" s="103" t="s">
        <v>1379</v>
      </c>
      <c r="K659" s="61" t="s">
        <v>299</v>
      </c>
      <c r="L659" s="62" t="s">
        <v>300</v>
      </c>
      <c r="M659" s="63"/>
      <c r="N659" s="64"/>
    </row>
    <row r="660" spans="1:14" s="3" customFormat="1" ht="156.94999999999999" customHeight="1">
      <c r="A660" s="67" t="s">
        <v>1374</v>
      </c>
      <c r="B660" s="95" t="s">
        <v>1380</v>
      </c>
      <c r="C660" s="105" t="s">
        <v>1381</v>
      </c>
      <c r="D660" s="106">
        <v>2</v>
      </c>
      <c r="E660" s="107">
        <v>105</v>
      </c>
      <c r="F660" s="108">
        <v>111</v>
      </c>
      <c r="G660" s="112" t="s">
        <v>1377</v>
      </c>
      <c r="H660" s="110">
        <f>0.38*0.65*0.76</f>
        <v>0.18772</v>
      </c>
      <c r="I660" s="102" t="s">
        <v>1382</v>
      </c>
      <c r="J660" s="103" t="s">
        <v>1383</v>
      </c>
      <c r="K660" s="61" t="s">
        <v>299</v>
      </c>
      <c r="L660" s="62" t="s">
        <v>300</v>
      </c>
      <c r="M660" s="63"/>
      <c r="N660" s="64"/>
    </row>
    <row r="661" spans="1:14" s="3" customFormat="1" ht="156.94999999999999" customHeight="1">
      <c r="A661" s="67" t="s">
        <v>1374</v>
      </c>
      <c r="B661" s="95" t="s">
        <v>1380</v>
      </c>
      <c r="C661" s="105" t="s">
        <v>1381</v>
      </c>
      <c r="D661" s="106">
        <v>2</v>
      </c>
      <c r="E661" s="107">
        <v>105</v>
      </c>
      <c r="F661" s="108">
        <v>111</v>
      </c>
      <c r="G661" s="112" t="s">
        <v>1377</v>
      </c>
      <c r="H661" s="110">
        <f>0.38*0.65*0.76</f>
        <v>0.18772</v>
      </c>
      <c r="I661" s="102" t="s">
        <v>1382</v>
      </c>
      <c r="J661" s="103" t="s">
        <v>1383</v>
      </c>
      <c r="K661" s="61" t="s">
        <v>299</v>
      </c>
      <c r="L661" s="62" t="s">
        <v>300</v>
      </c>
      <c r="M661" s="63"/>
      <c r="N661" s="64"/>
    </row>
    <row r="662" spans="1:14" s="3" customFormat="1" ht="156.94999999999999" customHeight="1">
      <c r="A662" s="67" t="s">
        <v>1384</v>
      </c>
      <c r="B662" s="95" t="s">
        <v>1385</v>
      </c>
      <c r="C662" s="105" t="s">
        <v>1386</v>
      </c>
      <c r="D662" s="106">
        <v>1</v>
      </c>
      <c r="E662" s="107">
        <v>152</v>
      </c>
      <c r="F662" s="108">
        <v>160</v>
      </c>
      <c r="G662" s="112" t="s">
        <v>1387</v>
      </c>
      <c r="H662" s="110">
        <f t="shared" ref="H662:H665" si="118">0.78*0.36*0.45</f>
        <v>0.12636</v>
      </c>
      <c r="I662" s="102" t="s">
        <v>1388</v>
      </c>
      <c r="J662" s="103" t="s">
        <v>1389</v>
      </c>
      <c r="K662" s="61" t="s">
        <v>299</v>
      </c>
      <c r="L662" s="62" t="s">
        <v>300</v>
      </c>
      <c r="M662" s="63"/>
      <c r="N662" s="64"/>
    </row>
    <row r="663" spans="1:14" s="3" customFormat="1" ht="156.94999999999999" customHeight="1">
      <c r="A663" s="67" t="s">
        <v>1384</v>
      </c>
      <c r="B663" s="95" t="s">
        <v>1385</v>
      </c>
      <c r="C663" s="105" t="s">
        <v>1386</v>
      </c>
      <c r="D663" s="106">
        <v>1</v>
      </c>
      <c r="E663" s="107">
        <v>152</v>
      </c>
      <c r="F663" s="108">
        <v>160</v>
      </c>
      <c r="G663" s="112" t="s">
        <v>1387</v>
      </c>
      <c r="H663" s="110">
        <f t="shared" si="118"/>
        <v>0.12636</v>
      </c>
      <c r="I663" s="102" t="s">
        <v>1388</v>
      </c>
      <c r="J663" s="103" t="s">
        <v>1389</v>
      </c>
      <c r="K663" s="61" t="s">
        <v>299</v>
      </c>
      <c r="L663" s="62" t="s">
        <v>300</v>
      </c>
      <c r="M663" s="63"/>
      <c r="N663" s="64"/>
    </row>
    <row r="664" spans="1:14" s="3" customFormat="1" ht="156.94999999999999" customHeight="1">
      <c r="A664" s="67" t="s">
        <v>1384</v>
      </c>
      <c r="B664" s="95" t="s">
        <v>1385</v>
      </c>
      <c r="C664" s="105" t="s">
        <v>1386</v>
      </c>
      <c r="D664" s="106">
        <v>1</v>
      </c>
      <c r="E664" s="107">
        <v>152</v>
      </c>
      <c r="F664" s="108">
        <v>160</v>
      </c>
      <c r="G664" s="112" t="s">
        <v>1387</v>
      </c>
      <c r="H664" s="110">
        <f t="shared" si="118"/>
        <v>0.12636</v>
      </c>
      <c r="I664" s="102" t="s">
        <v>1388</v>
      </c>
      <c r="J664" s="103" t="s">
        <v>1389</v>
      </c>
      <c r="K664" s="61" t="s">
        <v>299</v>
      </c>
      <c r="L664" s="62" t="s">
        <v>300</v>
      </c>
      <c r="M664" s="63"/>
      <c r="N664" s="64"/>
    </row>
    <row r="665" spans="1:14" s="3" customFormat="1" ht="156.94999999999999" customHeight="1">
      <c r="A665" s="67" t="s">
        <v>1384</v>
      </c>
      <c r="B665" s="95" t="s">
        <v>1385</v>
      </c>
      <c r="C665" s="105" t="s">
        <v>1386</v>
      </c>
      <c r="D665" s="106">
        <v>1</v>
      </c>
      <c r="E665" s="107">
        <v>152</v>
      </c>
      <c r="F665" s="108">
        <v>160</v>
      </c>
      <c r="G665" s="112" t="s">
        <v>1387</v>
      </c>
      <c r="H665" s="110">
        <f t="shared" si="118"/>
        <v>0.12636</v>
      </c>
      <c r="I665" s="102" t="s">
        <v>1388</v>
      </c>
      <c r="J665" s="103" t="s">
        <v>1389</v>
      </c>
      <c r="K665" s="61" t="s">
        <v>299</v>
      </c>
      <c r="L665" s="62" t="s">
        <v>300</v>
      </c>
      <c r="M665" s="63"/>
      <c r="N665" s="64"/>
    </row>
    <row r="666" spans="1:14" s="3" customFormat="1" ht="156.94999999999999" customHeight="1">
      <c r="A666" s="67" t="s">
        <v>1384</v>
      </c>
      <c r="B666" s="95" t="s">
        <v>1390</v>
      </c>
      <c r="C666" s="105" t="s">
        <v>1386</v>
      </c>
      <c r="D666" s="106">
        <v>1</v>
      </c>
      <c r="E666" s="107">
        <v>174</v>
      </c>
      <c r="F666" s="108">
        <v>181</v>
      </c>
      <c r="G666" s="112" t="s">
        <v>1391</v>
      </c>
      <c r="H666" s="110">
        <f t="shared" ref="H666:H669" si="119">0.75*0.36*0.4</f>
        <v>0.108</v>
      </c>
      <c r="I666" s="102" t="s">
        <v>1392</v>
      </c>
      <c r="J666" s="103" t="s">
        <v>1393</v>
      </c>
      <c r="K666" s="61" t="s">
        <v>299</v>
      </c>
      <c r="L666" s="62" t="s">
        <v>300</v>
      </c>
      <c r="M666" s="63"/>
      <c r="N666" s="64"/>
    </row>
    <row r="667" spans="1:14" s="3" customFormat="1" ht="156.94999999999999" customHeight="1">
      <c r="A667" s="67" t="s">
        <v>1384</v>
      </c>
      <c r="B667" s="95" t="s">
        <v>1390</v>
      </c>
      <c r="C667" s="105" t="s">
        <v>1386</v>
      </c>
      <c r="D667" s="106">
        <v>1</v>
      </c>
      <c r="E667" s="107">
        <v>174</v>
      </c>
      <c r="F667" s="108">
        <v>181</v>
      </c>
      <c r="G667" s="112" t="s">
        <v>1391</v>
      </c>
      <c r="H667" s="110">
        <f t="shared" si="119"/>
        <v>0.108</v>
      </c>
      <c r="I667" s="102" t="s">
        <v>1392</v>
      </c>
      <c r="J667" s="103" t="s">
        <v>1393</v>
      </c>
      <c r="K667" s="61" t="s">
        <v>299</v>
      </c>
      <c r="L667" s="62" t="s">
        <v>300</v>
      </c>
      <c r="M667" s="63"/>
      <c r="N667" s="64"/>
    </row>
    <row r="668" spans="1:14" s="3" customFormat="1" ht="156.94999999999999" customHeight="1">
      <c r="A668" s="67" t="s">
        <v>1384</v>
      </c>
      <c r="B668" s="95" t="s">
        <v>1394</v>
      </c>
      <c r="C668" s="105" t="s">
        <v>1386</v>
      </c>
      <c r="D668" s="106">
        <v>1</v>
      </c>
      <c r="E668" s="107">
        <v>208</v>
      </c>
      <c r="F668" s="108">
        <v>215</v>
      </c>
      <c r="G668" s="112" t="s">
        <v>1391</v>
      </c>
      <c r="H668" s="110">
        <f t="shared" si="119"/>
        <v>0.108</v>
      </c>
      <c r="I668" s="102" t="s">
        <v>1392</v>
      </c>
      <c r="J668" s="103" t="s">
        <v>1395</v>
      </c>
      <c r="K668" s="61" t="s">
        <v>299</v>
      </c>
      <c r="L668" s="62" t="s">
        <v>300</v>
      </c>
      <c r="M668" s="63"/>
      <c r="N668" s="64"/>
    </row>
    <row r="669" spans="1:14" s="3" customFormat="1" ht="156.94999999999999" customHeight="1">
      <c r="A669" s="67" t="s">
        <v>1384</v>
      </c>
      <c r="B669" s="95" t="s">
        <v>1394</v>
      </c>
      <c r="C669" s="105" t="s">
        <v>1386</v>
      </c>
      <c r="D669" s="106">
        <v>1</v>
      </c>
      <c r="E669" s="107">
        <v>208</v>
      </c>
      <c r="F669" s="108">
        <v>215</v>
      </c>
      <c r="G669" s="112" t="s">
        <v>1391</v>
      </c>
      <c r="H669" s="110">
        <f t="shared" si="119"/>
        <v>0.108</v>
      </c>
      <c r="I669" s="102" t="s">
        <v>1392</v>
      </c>
      <c r="J669" s="103" t="s">
        <v>1395</v>
      </c>
      <c r="K669" s="61" t="s">
        <v>299</v>
      </c>
      <c r="L669" s="62" t="s">
        <v>300</v>
      </c>
      <c r="M669" s="63"/>
      <c r="N669" s="64"/>
    </row>
    <row r="670" spans="1:14" s="3" customFormat="1" ht="156.94999999999999" customHeight="1">
      <c r="A670" s="67" t="s">
        <v>1396</v>
      </c>
      <c r="B670" s="95" t="s">
        <v>1397</v>
      </c>
      <c r="C670" s="105" t="s">
        <v>1398</v>
      </c>
      <c r="D670" s="106">
        <v>2</v>
      </c>
      <c r="E670" s="107">
        <v>110</v>
      </c>
      <c r="F670" s="108">
        <v>116</v>
      </c>
      <c r="G670" s="112" t="s">
        <v>1399</v>
      </c>
      <c r="H670" s="110">
        <f t="shared" ref="H670:H677" si="120">0.76*0.37*0.66</f>
        <v>0.18559200000000001</v>
      </c>
      <c r="I670" s="102" t="s">
        <v>1400</v>
      </c>
      <c r="J670" s="103" t="s">
        <v>1401</v>
      </c>
      <c r="K670" s="61" t="s">
        <v>299</v>
      </c>
      <c r="L670" s="62" t="s">
        <v>300</v>
      </c>
      <c r="M670" s="63"/>
      <c r="N670" s="64"/>
    </row>
    <row r="671" spans="1:14" s="3" customFormat="1" ht="156.94999999999999" customHeight="1">
      <c r="A671" s="67" t="s">
        <v>1396</v>
      </c>
      <c r="B671" s="95" t="s">
        <v>1397</v>
      </c>
      <c r="C671" s="105" t="s">
        <v>1398</v>
      </c>
      <c r="D671" s="106">
        <v>2</v>
      </c>
      <c r="E671" s="107">
        <v>110</v>
      </c>
      <c r="F671" s="108">
        <v>116</v>
      </c>
      <c r="G671" s="112" t="s">
        <v>1399</v>
      </c>
      <c r="H671" s="110">
        <f t="shared" si="120"/>
        <v>0.18559200000000001</v>
      </c>
      <c r="I671" s="102" t="s">
        <v>1400</v>
      </c>
      <c r="J671" s="103" t="s">
        <v>1401</v>
      </c>
      <c r="K671" s="61" t="s">
        <v>299</v>
      </c>
      <c r="L671" s="62" t="s">
        <v>300</v>
      </c>
      <c r="M671" s="63"/>
      <c r="N671" s="64"/>
    </row>
    <row r="672" spans="1:14" s="3" customFormat="1" ht="156.94999999999999" customHeight="1">
      <c r="A672" s="67" t="s">
        <v>1396</v>
      </c>
      <c r="B672" s="95" t="s">
        <v>1402</v>
      </c>
      <c r="C672" s="105" t="s">
        <v>1398</v>
      </c>
      <c r="D672" s="106">
        <v>2</v>
      </c>
      <c r="E672" s="107">
        <v>138</v>
      </c>
      <c r="F672" s="108">
        <v>144</v>
      </c>
      <c r="G672" s="112" t="s">
        <v>1399</v>
      </c>
      <c r="H672" s="110">
        <f t="shared" si="120"/>
        <v>0.18559200000000001</v>
      </c>
      <c r="I672" s="102" t="s">
        <v>1403</v>
      </c>
      <c r="J672" s="103" t="s">
        <v>1404</v>
      </c>
      <c r="K672" s="61" t="s">
        <v>299</v>
      </c>
      <c r="L672" s="62" t="s">
        <v>300</v>
      </c>
      <c r="M672" s="63"/>
      <c r="N672" s="64"/>
    </row>
    <row r="673" spans="1:14" s="3" customFormat="1" ht="156.94999999999999" customHeight="1">
      <c r="A673" s="67" t="s">
        <v>1396</v>
      </c>
      <c r="B673" s="95" t="s">
        <v>1402</v>
      </c>
      <c r="C673" s="105" t="s">
        <v>1398</v>
      </c>
      <c r="D673" s="106">
        <v>2</v>
      </c>
      <c r="E673" s="107">
        <v>138</v>
      </c>
      <c r="F673" s="108">
        <v>144</v>
      </c>
      <c r="G673" s="112" t="s">
        <v>1399</v>
      </c>
      <c r="H673" s="110">
        <f t="shared" si="120"/>
        <v>0.18559200000000001</v>
      </c>
      <c r="I673" s="102" t="s">
        <v>1403</v>
      </c>
      <c r="J673" s="103" t="s">
        <v>1404</v>
      </c>
      <c r="K673" s="61" t="s">
        <v>299</v>
      </c>
      <c r="L673" s="62" t="s">
        <v>300</v>
      </c>
      <c r="M673" s="63"/>
      <c r="N673" s="64"/>
    </row>
    <row r="674" spans="1:14" s="3" customFormat="1" ht="156.94999999999999" customHeight="1">
      <c r="A674" s="67" t="s">
        <v>1396</v>
      </c>
      <c r="B674" s="95" t="s">
        <v>1405</v>
      </c>
      <c r="C674" s="105" t="s">
        <v>1398</v>
      </c>
      <c r="D674" s="106">
        <v>2</v>
      </c>
      <c r="E674" s="107">
        <v>110</v>
      </c>
      <c r="F674" s="108">
        <v>116</v>
      </c>
      <c r="G674" s="112" t="s">
        <v>1399</v>
      </c>
      <c r="H674" s="110">
        <f t="shared" si="120"/>
        <v>0.18559200000000001</v>
      </c>
      <c r="I674" s="102" t="s">
        <v>1400</v>
      </c>
      <c r="J674" s="103" t="s">
        <v>1401</v>
      </c>
      <c r="K674" s="61" t="s">
        <v>299</v>
      </c>
      <c r="L674" s="62" t="s">
        <v>300</v>
      </c>
      <c r="M674" s="63"/>
      <c r="N674" s="64"/>
    </row>
    <row r="675" spans="1:14" s="3" customFormat="1" ht="156.94999999999999" customHeight="1">
      <c r="A675" s="67" t="s">
        <v>1396</v>
      </c>
      <c r="B675" s="95" t="s">
        <v>1405</v>
      </c>
      <c r="C675" s="105" t="s">
        <v>1398</v>
      </c>
      <c r="D675" s="106">
        <v>2</v>
      </c>
      <c r="E675" s="107">
        <v>110</v>
      </c>
      <c r="F675" s="108">
        <v>116</v>
      </c>
      <c r="G675" s="112" t="s">
        <v>1399</v>
      </c>
      <c r="H675" s="110">
        <f t="shared" si="120"/>
        <v>0.18559200000000001</v>
      </c>
      <c r="I675" s="102" t="s">
        <v>1400</v>
      </c>
      <c r="J675" s="103" t="s">
        <v>1401</v>
      </c>
      <c r="K675" s="61" t="s">
        <v>299</v>
      </c>
      <c r="L675" s="62" t="s">
        <v>300</v>
      </c>
      <c r="M675" s="63"/>
      <c r="N675" s="64"/>
    </row>
    <row r="676" spans="1:14" s="3" customFormat="1" ht="156.94999999999999" customHeight="1">
      <c r="A676" s="67" t="s">
        <v>1396</v>
      </c>
      <c r="B676" s="95" t="s">
        <v>1406</v>
      </c>
      <c r="C676" s="105" t="s">
        <v>1398</v>
      </c>
      <c r="D676" s="106">
        <v>2</v>
      </c>
      <c r="E676" s="107">
        <v>138</v>
      </c>
      <c r="F676" s="108">
        <v>144</v>
      </c>
      <c r="G676" s="112" t="s">
        <v>1399</v>
      </c>
      <c r="H676" s="110">
        <f t="shared" si="120"/>
        <v>0.18559200000000001</v>
      </c>
      <c r="I676" s="102" t="s">
        <v>1403</v>
      </c>
      <c r="J676" s="103" t="s">
        <v>1404</v>
      </c>
      <c r="K676" s="61" t="s">
        <v>299</v>
      </c>
      <c r="L676" s="62" t="s">
        <v>300</v>
      </c>
      <c r="M676" s="63"/>
      <c r="N676" s="64"/>
    </row>
    <row r="677" spans="1:14" s="3" customFormat="1" ht="156.94999999999999" customHeight="1">
      <c r="A677" s="67" t="s">
        <v>1396</v>
      </c>
      <c r="B677" s="95" t="s">
        <v>1406</v>
      </c>
      <c r="C677" s="105" t="s">
        <v>1398</v>
      </c>
      <c r="D677" s="106">
        <v>2</v>
      </c>
      <c r="E677" s="107">
        <v>138</v>
      </c>
      <c r="F677" s="108">
        <v>144</v>
      </c>
      <c r="G677" s="112" t="s">
        <v>1399</v>
      </c>
      <c r="H677" s="110">
        <f t="shared" si="120"/>
        <v>0.18559200000000001</v>
      </c>
      <c r="I677" s="102" t="s">
        <v>1403</v>
      </c>
      <c r="J677" s="103" t="s">
        <v>1404</v>
      </c>
      <c r="K677" s="61" t="s">
        <v>299</v>
      </c>
      <c r="L677" s="62" t="s">
        <v>300</v>
      </c>
      <c r="M677" s="63"/>
      <c r="N677" s="64"/>
    </row>
    <row r="678" spans="1:14" s="3" customFormat="1" ht="156.94999999999999" customHeight="1">
      <c r="A678" s="67" t="s">
        <v>1396</v>
      </c>
      <c r="B678" s="95" t="s">
        <v>1407</v>
      </c>
      <c r="C678" s="105" t="s">
        <v>1408</v>
      </c>
      <c r="D678" s="106">
        <v>1</v>
      </c>
      <c r="E678" s="107">
        <v>122</v>
      </c>
      <c r="F678" s="108">
        <v>129</v>
      </c>
      <c r="G678" s="112" t="s">
        <v>1399</v>
      </c>
      <c r="H678" s="110">
        <f t="shared" ref="H678:H683" si="121">0.8*0.37*0.4</f>
        <v>0.11840000000000001</v>
      </c>
      <c r="I678" s="102" t="s">
        <v>1409</v>
      </c>
      <c r="J678" s="103" t="s">
        <v>1410</v>
      </c>
      <c r="K678" s="61" t="s">
        <v>299</v>
      </c>
      <c r="L678" s="62" t="s">
        <v>300</v>
      </c>
      <c r="M678" s="63"/>
      <c r="N678" s="64"/>
    </row>
    <row r="679" spans="1:14" s="3" customFormat="1" ht="156.94999999999999" customHeight="1">
      <c r="A679" s="67" t="s">
        <v>1396</v>
      </c>
      <c r="B679" s="95" t="s">
        <v>1407</v>
      </c>
      <c r="C679" s="105" t="s">
        <v>1408</v>
      </c>
      <c r="D679" s="106">
        <v>1</v>
      </c>
      <c r="E679" s="107">
        <v>122</v>
      </c>
      <c r="F679" s="108">
        <v>129</v>
      </c>
      <c r="G679" s="112" t="s">
        <v>1399</v>
      </c>
      <c r="H679" s="110">
        <f t="shared" si="121"/>
        <v>0.11840000000000001</v>
      </c>
      <c r="I679" s="102" t="s">
        <v>1409</v>
      </c>
      <c r="J679" s="103" t="s">
        <v>1410</v>
      </c>
      <c r="K679" s="61" t="s">
        <v>299</v>
      </c>
      <c r="L679" s="62" t="s">
        <v>300</v>
      </c>
      <c r="M679" s="63"/>
      <c r="N679" s="64"/>
    </row>
    <row r="680" spans="1:14" s="3" customFormat="1" ht="156.94999999999999" customHeight="1">
      <c r="A680" s="67" t="s">
        <v>1396</v>
      </c>
      <c r="B680" s="95" t="s">
        <v>1411</v>
      </c>
      <c r="C680" s="105" t="s">
        <v>1408</v>
      </c>
      <c r="D680" s="106">
        <v>1</v>
      </c>
      <c r="E680" s="107">
        <v>132</v>
      </c>
      <c r="F680" s="108">
        <v>139</v>
      </c>
      <c r="G680" s="112" t="s">
        <v>1399</v>
      </c>
      <c r="H680" s="110">
        <f t="shared" si="121"/>
        <v>0.11840000000000001</v>
      </c>
      <c r="I680" s="102" t="s">
        <v>1412</v>
      </c>
      <c r="J680" s="103" t="s">
        <v>1413</v>
      </c>
      <c r="K680" s="61" t="s">
        <v>299</v>
      </c>
      <c r="L680" s="62" t="s">
        <v>300</v>
      </c>
      <c r="M680" s="63"/>
      <c r="N680" s="64"/>
    </row>
    <row r="681" spans="1:14" s="3" customFormat="1" ht="156.94999999999999" customHeight="1">
      <c r="A681" s="67" t="s">
        <v>1396</v>
      </c>
      <c r="B681" s="95" t="s">
        <v>1414</v>
      </c>
      <c r="C681" s="105" t="s">
        <v>1408</v>
      </c>
      <c r="D681" s="106">
        <v>1</v>
      </c>
      <c r="E681" s="107">
        <v>138</v>
      </c>
      <c r="F681" s="108">
        <v>145</v>
      </c>
      <c r="G681" s="112" t="s">
        <v>1399</v>
      </c>
      <c r="H681" s="110">
        <f t="shared" si="121"/>
        <v>0.11840000000000001</v>
      </c>
      <c r="I681" s="102" t="s">
        <v>1409</v>
      </c>
      <c r="J681" s="103" t="s">
        <v>1410</v>
      </c>
      <c r="K681" s="61" t="s">
        <v>299</v>
      </c>
      <c r="L681" s="62" t="s">
        <v>300</v>
      </c>
      <c r="M681" s="63"/>
      <c r="N681" s="64"/>
    </row>
    <row r="682" spans="1:14" s="3" customFormat="1" ht="156.94999999999999" customHeight="1">
      <c r="A682" s="67" t="s">
        <v>1396</v>
      </c>
      <c r="B682" s="95" t="s">
        <v>1414</v>
      </c>
      <c r="C682" s="105" t="s">
        <v>1408</v>
      </c>
      <c r="D682" s="106">
        <v>1</v>
      </c>
      <c r="E682" s="107">
        <v>138</v>
      </c>
      <c r="F682" s="108">
        <v>145</v>
      </c>
      <c r="G682" s="112" t="s">
        <v>1399</v>
      </c>
      <c r="H682" s="110">
        <f t="shared" si="121"/>
        <v>0.11840000000000001</v>
      </c>
      <c r="I682" s="102" t="s">
        <v>1409</v>
      </c>
      <c r="J682" s="103" t="s">
        <v>1410</v>
      </c>
      <c r="K682" s="61" t="s">
        <v>299</v>
      </c>
      <c r="L682" s="62" t="s">
        <v>300</v>
      </c>
      <c r="M682" s="63"/>
      <c r="N682" s="64"/>
    </row>
    <row r="683" spans="1:14" s="3" customFormat="1" ht="156.94999999999999" customHeight="1">
      <c r="A683" s="67" t="s">
        <v>1396</v>
      </c>
      <c r="B683" s="95" t="s">
        <v>1415</v>
      </c>
      <c r="C683" s="105" t="s">
        <v>1408</v>
      </c>
      <c r="D683" s="106">
        <v>1</v>
      </c>
      <c r="E683" s="107">
        <v>148</v>
      </c>
      <c r="F683" s="108">
        <v>155</v>
      </c>
      <c r="G683" s="112" t="s">
        <v>1399</v>
      </c>
      <c r="H683" s="110">
        <f t="shared" si="121"/>
        <v>0.11840000000000001</v>
      </c>
      <c r="I683" s="102" t="s">
        <v>1412</v>
      </c>
      <c r="J683" s="103" t="s">
        <v>1413</v>
      </c>
      <c r="K683" s="61" t="s">
        <v>299</v>
      </c>
      <c r="L683" s="62" t="s">
        <v>300</v>
      </c>
      <c r="M683" s="63"/>
      <c r="N683" s="64"/>
    </row>
    <row r="684" spans="1:14" s="3" customFormat="1" ht="156.94999999999999" customHeight="1">
      <c r="A684" s="67" t="s">
        <v>1416</v>
      </c>
      <c r="B684" s="95" t="s">
        <v>1417</v>
      </c>
      <c r="C684" s="105" t="s">
        <v>1418</v>
      </c>
      <c r="D684" s="106">
        <v>1</v>
      </c>
      <c r="E684" s="107">
        <v>149</v>
      </c>
      <c r="F684" s="108">
        <v>156</v>
      </c>
      <c r="G684" s="112" t="s">
        <v>1419</v>
      </c>
      <c r="H684" s="110">
        <f t="shared" ref="H684:H687" si="122">0.74*0.38*0.4</f>
        <v>0.11248</v>
      </c>
      <c r="I684" s="102" t="s">
        <v>1420</v>
      </c>
      <c r="J684" s="103" t="s">
        <v>1421</v>
      </c>
      <c r="K684" s="61" t="s">
        <v>299</v>
      </c>
      <c r="L684" s="62" t="s">
        <v>300</v>
      </c>
      <c r="M684" s="120" t="s">
        <v>1422</v>
      </c>
      <c r="N684" s="64"/>
    </row>
    <row r="685" spans="1:14" s="3" customFormat="1" ht="156.94999999999999" customHeight="1">
      <c r="A685" s="67" t="s">
        <v>1416</v>
      </c>
      <c r="B685" s="95" t="s">
        <v>1423</v>
      </c>
      <c r="C685" s="105" t="s">
        <v>1418</v>
      </c>
      <c r="D685" s="106">
        <v>1</v>
      </c>
      <c r="E685" s="107">
        <v>140</v>
      </c>
      <c r="F685" s="108">
        <v>147</v>
      </c>
      <c r="G685" s="112" t="s">
        <v>1419</v>
      </c>
      <c r="H685" s="110">
        <f t="shared" si="122"/>
        <v>0.11248</v>
      </c>
      <c r="I685" s="102" t="s">
        <v>1420</v>
      </c>
      <c r="J685" s="103" t="s">
        <v>1421</v>
      </c>
      <c r="K685" s="61" t="s">
        <v>299</v>
      </c>
      <c r="L685" s="62" t="s">
        <v>300</v>
      </c>
      <c r="M685" s="120" t="s">
        <v>1422</v>
      </c>
      <c r="N685" s="64"/>
    </row>
    <row r="686" spans="1:14" s="3" customFormat="1" ht="156.94999999999999" customHeight="1">
      <c r="A686" s="67" t="s">
        <v>1416</v>
      </c>
      <c r="B686" s="95" t="s">
        <v>1424</v>
      </c>
      <c r="C686" s="105" t="s">
        <v>1418</v>
      </c>
      <c r="D686" s="106">
        <v>1</v>
      </c>
      <c r="E686" s="107">
        <v>165</v>
      </c>
      <c r="F686" s="108">
        <v>172</v>
      </c>
      <c r="G686" s="112" t="s">
        <v>1419</v>
      </c>
      <c r="H686" s="110">
        <f t="shared" si="122"/>
        <v>0.11248</v>
      </c>
      <c r="I686" s="102" t="s">
        <v>1420</v>
      </c>
      <c r="J686" s="103" t="s">
        <v>1421</v>
      </c>
      <c r="K686" s="61" t="s">
        <v>299</v>
      </c>
      <c r="L686" s="62" t="s">
        <v>300</v>
      </c>
      <c r="M686" s="120" t="s">
        <v>1422</v>
      </c>
      <c r="N686" s="64"/>
    </row>
    <row r="687" spans="1:14" s="3" customFormat="1" ht="156.94999999999999" customHeight="1">
      <c r="A687" s="67" t="s">
        <v>1416</v>
      </c>
      <c r="B687" s="95" t="s">
        <v>1424</v>
      </c>
      <c r="C687" s="105" t="s">
        <v>1418</v>
      </c>
      <c r="D687" s="106">
        <v>1</v>
      </c>
      <c r="E687" s="107">
        <v>165</v>
      </c>
      <c r="F687" s="108">
        <v>172</v>
      </c>
      <c r="G687" s="112" t="s">
        <v>1419</v>
      </c>
      <c r="H687" s="110">
        <f t="shared" si="122"/>
        <v>0.11248</v>
      </c>
      <c r="I687" s="102" t="s">
        <v>1420</v>
      </c>
      <c r="J687" s="103" t="s">
        <v>1421</v>
      </c>
      <c r="K687" s="61" t="s">
        <v>299</v>
      </c>
      <c r="L687" s="62" t="s">
        <v>300</v>
      </c>
      <c r="M687" s="120" t="s">
        <v>1422</v>
      </c>
      <c r="N687" s="64"/>
    </row>
    <row r="688" spans="1:14" s="3" customFormat="1" ht="156.94999999999999" customHeight="1">
      <c r="A688" s="67" t="s">
        <v>1425</v>
      </c>
      <c r="B688" s="95" t="s">
        <v>1426</v>
      </c>
      <c r="C688" s="105" t="s">
        <v>1427</v>
      </c>
      <c r="D688" s="106">
        <v>1</v>
      </c>
      <c r="E688" s="107">
        <v>130</v>
      </c>
      <c r="F688" s="108">
        <v>136</v>
      </c>
      <c r="G688" s="112" t="s">
        <v>1428</v>
      </c>
      <c r="H688" s="110">
        <f t="shared" ref="H688:H690" si="123">0.74*0.36*0.34</f>
        <v>9.0576000000000004E-2</v>
      </c>
      <c r="I688" s="102" t="s">
        <v>1429</v>
      </c>
      <c r="J688" s="103" t="s">
        <v>1430</v>
      </c>
      <c r="K688" s="61" t="s">
        <v>299</v>
      </c>
      <c r="L688" s="62" t="s">
        <v>300</v>
      </c>
      <c r="M688" s="63"/>
      <c r="N688" s="64"/>
    </row>
    <row r="689" spans="1:14" s="3" customFormat="1" ht="156.94999999999999" customHeight="1">
      <c r="A689" s="67" t="s">
        <v>1425</v>
      </c>
      <c r="B689" s="95" t="s">
        <v>1426</v>
      </c>
      <c r="C689" s="105" t="s">
        <v>1427</v>
      </c>
      <c r="D689" s="106">
        <v>1</v>
      </c>
      <c r="E689" s="107">
        <v>130</v>
      </c>
      <c r="F689" s="108">
        <v>136</v>
      </c>
      <c r="G689" s="112" t="s">
        <v>1428</v>
      </c>
      <c r="H689" s="110">
        <f t="shared" si="123"/>
        <v>9.0576000000000004E-2</v>
      </c>
      <c r="I689" s="102" t="s">
        <v>1429</v>
      </c>
      <c r="J689" s="103" t="s">
        <v>1430</v>
      </c>
      <c r="K689" s="61" t="s">
        <v>299</v>
      </c>
      <c r="L689" s="62" t="s">
        <v>300</v>
      </c>
      <c r="M689" s="63"/>
      <c r="N689" s="64"/>
    </row>
    <row r="690" spans="1:14" s="3" customFormat="1" ht="156.94999999999999" customHeight="1">
      <c r="A690" s="67" t="s">
        <v>1425</v>
      </c>
      <c r="B690" s="95" t="s">
        <v>1431</v>
      </c>
      <c r="C690" s="105" t="s">
        <v>1427</v>
      </c>
      <c r="D690" s="106">
        <v>1</v>
      </c>
      <c r="E690" s="107">
        <v>147</v>
      </c>
      <c r="F690" s="108">
        <v>153</v>
      </c>
      <c r="G690" s="112" t="s">
        <v>1428</v>
      </c>
      <c r="H690" s="110">
        <f t="shared" si="123"/>
        <v>9.0576000000000004E-2</v>
      </c>
      <c r="I690" s="102" t="s">
        <v>1429</v>
      </c>
      <c r="J690" s="103" t="s">
        <v>1432</v>
      </c>
      <c r="K690" s="61" t="s">
        <v>299</v>
      </c>
      <c r="L690" s="62" t="s">
        <v>300</v>
      </c>
      <c r="M690" s="63"/>
      <c r="N690" s="64"/>
    </row>
    <row r="691" spans="1:14" s="3" customFormat="1" ht="156.94999999999999" customHeight="1">
      <c r="A691" s="67" t="s">
        <v>1425</v>
      </c>
      <c r="B691" s="95" t="s">
        <v>1433</v>
      </c>
      <c r="C691" s="105" t="s">
        <v>1434</v>
      </c>
      <c r="D691" s="106">
        <v>1</v>
      </c>
      <c r="E691" s="107">
        <v>196</v>
      </c>
      <c r="F691" s="108">
        <v>206</v>
      </c>
      <c r="G691" s="112" t="s">
        <v>1435</v>
      </c>
      <c r="H691" s="110">
        <f t="shared" ref="H691:H694" si="124">0.64*0.43*0.54</f>
        <v>0.14860799999999999</v>
      </c>
      <c r="I691" s="102" t="s">
        <v>1118</v>
      </c>
      <c r="J691" s="103" t="s">
        <v>1436</v>
      </c>
      <c r="K691" s="61" t="s">
        <v>299</v>
      </c>
      <c r="L691" s="62" t="s">
        <v>300</v>
      </c>
      <c r="M691" s="63"/>
      <c r="N691" s="64"/>
    </row>
    <row r="692" spans="1:14" s="3" customFormat="1" ht="156.94999999999999" customHeight="1">
      <c r="A692" s="67" t="s">
        <v>1425</v>
      </c>
      <c r="B692" s="95" t="s">
        <v>1433</v>
      </c>
      <c r="C692" s="105" t="s">
        <v>1434</v>
      </c>
      <c r="D692" s="106">
        <v>1</v>
      </c>
      <c r="E692" s="107">
        <v>196</v>
      </c>
      <c r="F692" s="108">
        <v>206</v>
      </c>
      <c r="G692" s="112" t="s">
        <v>1435</v>
      </c>
      <c r="H692" s="110">
        <f t="shared" si="124"/>
        <v>0.14860799999999999</v>
      </c>
      <c r="I692" s="102" t="s">
        <v>1118</v>
      </c>
      <c r="J692" s="103" t="s">
        <v>1436</v>
      </c>
      <c r="K692" s="61" t="s">
        <v>299</v>
      </c>
      <c r="L692" s="62" t="s">
        <v>300</v>
      </c>
      <c r="M692" s="63"/>
      <c r="N692" s="64"/>
    </row>
    <row r="693" spans="1:14" s="3" customFormat="1" ht="156.94999999999999" customHeight="1">
      <c r="A693" s="67" t="s">
        <v>1425</v>
      </c>
      <c r="B693" s="95" t="s">
        <v>1433</v>
      </c>
      <c r="C693" s="105" t="s">
        <v>1434</v>
      </c>
      <c r="D693" s="106">
        <v>1</v>
      </c>
      <c r="E693" s="107">
        <v>196</v>
      </c>
      <c r="F693" s="108">
        <v>206</v>
      </c>
      <c r="G693" s="112" t="s">
        <v>1435</v>
      </c>
      <c r="H693" s="110">
        <f t="shared" si="124"/>
        <v>0.14860799999999999</v>
      </c>
      <c r="I693" s="102" t="s">
        <v>1118</v>
      </c>
      <c r="J693" s="103" t="s">
        <v>1436</v>
      </c>
      <c r="K693" s="61" t="s">
        <v>299</v>
      </c>
      <c r="L693" s="62" t="s">
        <v>300</v>
      </c>
      <c r="M693" s="63"/>
      <c r="N693" s="64"/>
    </row>
    <row r="694" spans="1:14" s="3" customFormat="1" ht="156.94999999999999" customHeight="1">
      <c r="A694" s="67" t="s">
        <v>1425</v>
      </c>
      <c r="B694" s="95" t="s">
        <v>1433</v>
      </c>
      <c r="C694" s="105" t="s">
        <v>1434</v>
      </c>
      <c r="D694" s="106">
        <v>1</v>
      </c>
      <c r="E694" s="107">
        <v>196</v>
      </c>
      <c r="F694" s="108">
        <v>206</v>
      </c>
      <c r="G694" s="112" t="s">
        <v>1435</v>
      </c>
      <c r="H694" s="110">
        <f t="shared" si="124"/>
        <v>0.14860799999999999</v>
      </c>
      <c r="I694" s="102" t="s">
        <v>1118</v>
      </c>
      <c r="J694" s="103" t="s">
        <v>1436</v>
      </c>
      <c r="K694" s="61" t="s">
        <v>299</v>
      </c>
      <c r="L694" s="62" t="s">
        <v>300</v>
      </c>
      <c r="M694" s="63"/>
      <c r="N694" s="64"/>
    </row>
    <row r="695" spans="1:14" s="3" customFormat="1" ht="156.94999999999999" customHeight="1">
      <c r="A695" s="67" t="s">
        <v>1425</v>
      </c>
      <c r="B695" s="95" t="s">
        <v>1437</v>
      </c>
      <c r="C695" s="105" t="s">
        <v>1438</v>
      </c>
      <c r="D695" s="106">
        <v>1</v>
      </c>
      <c r="E695" s="107">
        <v>141</v>
      </c>
      <c r="F695" s="108">
        <v>148</v>
      </c>
      <c r="G695" s="112" t="s">
        <v>1439</v>
      </c>
      <c r="H695" s="110">
        <f t="shared" ref="H695:H699" si="125">0.74*0.38*0.39</f>
        <v>0.109668</v>
      </c>
      <c r="I695" s="102" t="s">
        <v>1440</v>
      </c>
      <c r="J695" s="103" t="s">
        <v>1430</v>
      </c>
      <c r="K695" s="61" t="s">
        <v>299</v>
      </c>
      <c r="L695" s="62" t="s">
        <v>300</v>
      </c>
      <c r="M695" s="120" t="s">
        <v>1441</v>
      </c>
      <c r="N695" s="64"/>
    </row>
    <row r="696" spans="1:14" s="3" customFormat="1" ht="156.94999999999999" customHeight="1">
      <c r="A696" s="67" t="s">
        <v>1425</v>
      </c>
      <c r="B696" s="95" t="s">
        <v>1437</v>
      </c>
      <c r="C696" s="105" t="s">
        <v>1438</v>
      </c>
      <c r="D696" s="106">
        <v>1</v>
      </c>
      <c r="E696" s="107">
        <v>141</v>
      </c>
      <c r="F696" s="108">
        <v>148</v>
      </c>
      <c r="G696" s="112" t="s">
        <v>1439</v>
      </c>
      <c r="H696" s="110">
        <f t="shared" si="125"/>
        <v>0.109668</v>
      </c>
      <c r="I696" s="102" t="s">
        <v>1440</v>
      </c>
      <c r="J696" s="103" t="s">
        <v>1430</v>
      </c>
      <c r="K696" s="61" t="s">
        <v>299</v>
      </c>
      <c r="L696" s="62" t="s">
        <v>300</v>
      </c>
      <c r="M696" s="120" t="s">
        <v>1441</v>
      </c>
      <c r="N696" s="64"/>
    </row>
    <row r="697" spans="1:14" s="3" customFormat="1" ht="156.94999999999999" customHeight="1">
      <c r="A697" s="67" t="s">
        <v>1425</v>
      </c>
      <c r="B697" s="95" t="s">
        <v>1442</v>
      </c>
      <c r="C697" s="105" t="s">
        <v>1438</v>
      </c>
      <c r="D697" s="106">
        <v>1</v>
      </c>
      <c r="E697" s="107">
        <v>158</v>
      </c>
      <c r="F697" s="108">
        <v>165</v>
      </c>
      <c r="G697" s="112" t="s">
        <v>1439</v>
      </c>
      <c r="H697" s="110">
        <f t="shared" si="125"/>
        <v>0.109668</v>
      </c>
      <c r="I697" s="102" t="s">
        <v>1440</v>
      </c>
      <c r="J697" s="103" t="s">
        <v>1430</v>
      </c>
      <c r="K697" s="61" t="s">
        <v>299</v>
      </c>
      <c r="L697" s="62" t="s">
        <v>300</v>
      </c>
      <c r="M697" s="120" t="s">
        <v>1441</v>
      </c>
      <c r="N697" s="64"/>
    </row>
    <row r="698" spans="1:14" s="3" customFormat="1" ht="156.94999999999999" customHeight="1">
      <c r="A698" s="67" t="s">
        <v>1425</v>
      </c>
      <c r="B698" s="95" t="s">
        <v>1442</v>
      </c>
      <c r="C698" s="105" t="s">
        <v>1438</v>
      </c>
      <c r="D698" s="106">
        <v>1</v>
      </c>
      <c r="E698" s="107">
        <v>158</v>
      </c>
      <c r="F698" s="108">
        <v>165</v>
      </c>
      <c r="G698" s="112" t="s">
        <v>1439</v>
      </c>
      <c r="H698" s="110">
        <f t="shared" si="125"/>
        <v>0.109668</v>
      </c>
      <c r="I698" s="102" t="s">
        <v>1440</v>
      </c>
      <c r="J698" s="103" t="s">
        <v>1430</v>
      </c>
      <c r="K698" s="61" t="s">
        <v>299</v>
      </c>
      <c r="L698" s="62" t="s">
        <v>300</v>
      </c>
      <c r="M698" s="120" t="s">
        <v>1441</v>
      </c>
      <c r="N698" s="64"/>
    </row>
    <row r="699" spans="1:14" s="3" customFormat="1" ht="156.94999999999999" customHeight="1">
      <c r="A699" s="67" t="s">
        <v>1425</v>
      </c>
      <c r="B699" s="95" t="s">
        <v>1443</v>
      </c>
      <c r="C699" s="105" t="s">
        <v>1438</v>
      </c>
      <c r="D699" s="106">
        <v>1</v>
      </c>
      <c r="E699" s="107">
        <v>182</v>
      </c>
      <c r="F699" s="108">
        <v>189</v>
      </c>
      <c r="G699" s="112" t="s">
        <v>1439</v>
      </c>
      <c r="H699" s="110">
        <f t="shared" si="125"/>
        <v>0.109668</v>
      </c>
      <c r="I699" s="102" t="s">
        <v>1440</v>
      </c>
      <c r="J699" s="103" t="s">
        <v>1430</v>
      </c>
      <c r="K699" s="61" t="s">
        <v>299</v>
      </c>
      <c r="L699" s="62" t="s">
        <v>300</v>
      </c>
      <c r="M699" s="120" t="s">
        <v>1441</v>
      </c>
      <c r="N699" s="64"/>
    </row>
    <row r="700" spans="1:14" s="3" customFormat="1" ht="156.94999999999999" customHeight="1">
      <c r="A700" s="67" t="s">
        <v>1444</v>
      </c>
      <c r="B700" s="95" t="s">
        <v>1445</v>
      </c>
      <c r="C700" s="105" t="s">
        <v>1446</v>
      </c>
      <c r="D700" s="106">
        <v>1</v>
      </c>
      <c r="E700" s="107">
        <v>148</v>
      </c>
      <c r="F700" s="108">
        <v>155</v>
      </c>
      <c r="G700" s="112" t="s">
        <v>1447</v>
      </c>
      <c r="H700" s="110">
        <f>0.79*0.38*0.405</f>
        <v>0.12158099999999999</v>
      </c>
      <c r="I700" s="102" t="s">
        <v>1448</v>
      </c>
      <c r="J700" s="103" t="s">
        <v>1430</v>
      </c>
      <c r="K700" s="61" t="s">
        <v>299</v>
      </c>
      <c r="L700" s="62" t="s">
        <v>300</v>
      </c>
      <c r="M700" s="63"/>
      <c r="N700" s="64"/>
    </row>
    <row r="701" spans="1:14" s="3" customFormat="1" ht="156.94999999999999" customHeight="1">
      <c r="A701" s="67" t="s">
        <v>1444</v>
      </c>
      <c r="B701" s="95" t="s">
        <v>1445</v>
      </c>
      <c r="C701" s="105" t="s">
        <v>1446</v>
      </c>
      <c r="D701" s="106">
        <v>1</v>
      </c>
      <c r="E701" s="107">
        <v>148</v>
      </c>
      <c r="F701" s="108">
        <v>155</v>
      </c>
      <c r="G701" s="112" t="s">
        <v>1447</v>
      </c>
      <c r="H701" s="110">
        <f>0.79*0.38*0.405</f>
        <v>0.12158099999999999</v>
      </c>
      <c r="I701" s="102" t="s">
        <v>1448</v>
      </c>
      <c r="J701" s="103" t="s">
        <v>1430</v>
      </c>
      <c r="K701" s="61" t="s">
        <v>299</v>
      </c>
      <c r="L701" s="62" t="s">
        <v>300</v>
      </c>
      <c r="M701" s="63"/>
      <c r="N701" s="64"/>
    </row>
    <row r="702" spans="1:14" s="3" customFormat="1" ht="143.1" customHeight="1">
      <c r="A702" s="67" t="s">
        <v>1449</v>
      </c>
      <c r="B702" s="112" t="s">
        <v>1450</v>
      </c>
      <c r="C702" s="105" t="s">
        <v>1451</v>
      </c>
      <c r="D702" s="106">
        <v>1</v>
      </c>
      <c r="E702" s="107">
        <v>174</v>
      </c>
      <c r="F702" s="108">
        <v>180</v>
      </c>
      <c r="G702" s="112" t="s">
        <v>1452</v>
      </c>
      <c r="H702" s="110">
        <f>0.74*0.37*0.38</f>
        <v>0.104044</v>
      </c>
      <c r="I702" s="102" t="s">
        <v>1453</v>
      </c>
      <c r="J702" s="103" t="s">
        <v>1454</v>
      </c>
      <c r="K702" s="61" t="s">
        <v>299</v>
      </c>
      <c r="L702" s="62" t="s">
        <v>300</v>
      </c>
      <c r="M702" s="120"/>
      <c r="N702" s="64"/>
    </row>
    <row r="703" spans="1:14" s="3" customFormat="1" ht="156.94999999999999" customHeight="1">
      <c r="A703" s="67" t="s">
        <v>1449</v>
      </c>
      <c r="B703" s="112" t="s">
        <v>1455</v>
      </c>
      <c r="C703" s="105" t="s">
        <v>1451</v>
      </c>
      <c r="D703" s="106">
        <v>1</v>
      </c>
      <c r="E703" s="107">
        <v>196</v>
      </c>
      <c r="F703" s="108">
        <v>202</v>
      </c>
      <c r="G703" s="112" t="s">
        <v>1452</v>
      </c>
      <c r="H703" s="110">
        <f>0.74*0.37*0.38</f>
        <v>0.104044</v>
      </c>
      <c r="I703" s="102" t="s">
        <v>1453</v>
      </c>
      <c r="J703" s="103" t="s">
        <v>1454</v>
      </c>
      <c r="K703" s="61" t="s">
        <v>299</v>
      </c>
      <c r="L703" s="62" t="s">
        <v>300</v>
      </c>
      <c r="M703" s="120"/>
      <c r="N703" s="64"/>
    </row>
    <row r="704" spans="1:14" s="3" customFormat="1" ht="158.1" customHeight="1">
      <c r="A704" s="67" t="s">
        <v>1449</v>
      </c>
      <c r="B704" s="112" t="s">
        <v>1456</v>
      </c>
      <c r="C704" s="105" t="s">
        <v>1451</v>
      </c>
      <c r="D704" s="106">
        <v>1</v>
      </c>
      <c r="E704" s="107">
        <v>229</v>
      </c>
      <c r="F704" s="108">
        <v>235</v>
      </c>
      <c r="G704" s="112" t="s">
        <v>1452</v>
      </c>
      <c r="H704" s="110">
        <f>0.74*0.37*0.38</f>
        <v>0.104044</v>
      </c>
      <c r="I704" s="102" t="s">
        <v>1453</v>
      </c>
      <c r="J704" s="103" t="s">
        <v>1454</v>
      </c>
      <c r="K704" s="61" t="s">
        <v>299</v>
      </c>
      <c r="L704" s="62" t="s">
        <v>300</v>
      </c>
      <c r="M704" s="120"/>
      <c r="N704" s="64"/>
    </row>
    <row r="705" spans="1:14" s="3" customFormat="1" ht="156.94999999999999" customHeight="1">
      <c r="A705" s="67" t="s">
        <v>1449</v>
      </c>
      <c r="B705" s="112" t="s">
        <v>1457</v>
      </c>
      <c r="C705" s="105" t="s">
        <v>1451</v>
      </c>
      <c r="D705" s="106">
        <v>1</v>
      </c>
      <c r="E705" s="107">
        <v>262</v>
      </c>
      <c r="F705" s="108">
        <v>268</v>
      </c>
      <c r="G705" s="112" t="s">
        <v>1452</v>
      </c>
      <c r="H705" s="110">
        <f>0.74*0.37*0.38</f>
        <v>0.104044</v>
      </c>
      <c r="I705" s="102" t="s">
        <v>1453</v>
      </c>
      <c r="J705" s="103" t="s">
        <v>1454</v>
      </c>
      <c r="K705" s="61" t="s">
        <v>299</v>
      </c>
      <c r="L705" s="62" t="s">
        <v>300</v>
      </c>
      <c r="M705" s="120"/>
      <c r="N705" s="64"/>
    </row>
    <row r="706" spans="1:14" s="3" customFormat="1" ht="156.94999999999999" customHeight="1">
      <c r="A706" s="67" t="s">
        <v>1449</v>
      </c>
      <c r="B706" s="95" t="s">
        <v>1458</v>
      </c>
      <c r="C706" s="105" t="s">
        <v>1459</v>
      </c>
      <c r="D706" s="106">
        <v>1</v>
      </c>
      <c r="E706" s="107">
        <v>160</v>
      </c>
      <c r="F706" s="108">
        <v>168</v>
      </c>
      <c r="G706" s="112" t="s">
        <v>1460</v>
      </c>
      <c r="H706" s="110">
        <f t="shared" ref="H706:H708" si="126">0.76*0.46*0.4</f>
        <v>0.13983999999999999</v>
      </c>
      <c r="I706" s="102" t="s">
        <v>1461</v>
      </c>
      <c r="J706" s="103" t="s">
        <v>1454</v>
      </c>
      <c r="K706" s="61" t="s">
        <v>299</v>
      </c>
      <c r="L706" s="62" t="s">
        <v>300</v>
      </c>
      <c r="M706" s="120" t="s">
        <v>1462</v>
      </c>
      <c r="N706" s="64"/>
    </row>
    <row r="707" spans="1:14" s="3" customFormat="1" ht="156.94999999999999" customHeight="1">
      <c r="A707" s="67" t="s">
        <v>1449</v>
      </c>
      <c r="B707" s="95" t="s">
        <v>1458</v>
      </c>
      <c r="C707" s="105" t="s">
        <v>1459</v>
      </c>
      <c r="D707" s="106">
        <v>1</v>
      </c>
      <c r="E707" s="107">
        <v>160</v>
      </c>
      <c r="F707" s="108">
        <v>168</v>
      </c>
      <c r="G707" s="112" t="s">
        <v>1460</v>
      </c>
      <c r="H707" s="110">
        <f t="shared" si="126"/>
        <v>0.13983999999999999</v>
      </c>
      <c r="I707" s="102" t="s">
        <v>1461</v>
      </c>
      <c r="J707" s="103" t="s">
        <v>1454</v>
      </c>
      <c r="K707" s="61" t="s">
        <v>299</v>
      </c>
      <c r="L707" s="62" t="s">
        <v>300</v>
      </c>
      <c r="M707" s="120" t="s">
        <v>1462</v>
      </c>
      <c r="N707" s="64"/>
    </row>
    <row r="708" spans="1:14" s="3" customFormat="1" ht="156.94999999999999" customHeight="1">
      <c r="A708" s="67" t="s">
        <v>1449</v>
      </c>
      <c r="B708" s="95" t="s">
        <v>1463</v>
      </c>
      <c r="C708" s="105" t="s">
        <v>1459</v>
      </c>
      <c r="D708" s="106">
        <v>1</v>
      </c>
      <c r="E708" s="107">
        <v>182</v>
      </c>
      <c r="F708" s="108">
        <v>190</v>
      </c>
      <c r="G708" s="112" t="s">
        <v>1460</v>
      </c>
      <c r="H708" s="110">
        <f t="shared" si="126"/>
        <v>0.13983999999999999</v>
      </c>
      <c r="I708" s="102" t="s">
        <v>1461</v>
      </c>
      <c r="J708" s="103" t="s">
        <v>1464</v>
      </c>
      <c r="K708" s="61" t="s">
        <v>299</v>
      </c>
      <c r="L708" s="62" t="s">
        <v>300</v>
      </c>
      <c r="M708" s="120" t="s">
        <v>1462</v>
      </c>
      <c r="N708" s="64"/>
    </row>
    <row r="709" spans="1:14" s="3" customFormat="1" ht="156.94999999999999" customHeight="1">
      <c r="A709" s="67" t="s">
        <v>1449</v>
      </c>
      <c r="B709" s="95" t="s">
        <v>1465</v>
      </c>
      <c r="C709" s="105" t="s">
        <v>1466</v>
      </c>
      <c r="D709" s="106">
        <v>1</v>
      </c>
      <c r="E709" s="107">
        <v>138</v>
      </c>
      <c r="F709" s="108">
        <v>145</v>
      </c>
      <c r="G709" s="112" t="s">
        <v>1467</v>
      </c>
      <c r="H709" s="110">
        <f t="shared" ref="H709:H711" si="127">0.74*0.38*0.39</f>
        <v>0.109668</v>
      </c>
      <c r="I709" s="102" t="s">
        <v>1468</v>
      </c>
      <c r="J709" s="103" t="s">
        <v>1469</v>
      </c>
      <c r="K709" s="61" t="s">
        <v>299</v>
      </c>
      <c r="L709" s="62" t="s">
        <v>300</v>
      </c>
      <c r="M709" s="63"/>
      <c r="N709" s="64"/>
    </row>
    <row r="710" spans="1:14" s="3" customFormat="1" ht="156.94999999999999" customHeight="1">
      <c r="A710" s="67" t="s">
        <v>1449</v>
      </c>
      <c r="B710" s="95" t="s">
        <v>1465</v>
      </c>
      <c r="C710" s="105" t="s">
        <v>1466</v>
      </c>
      <c r="D710" s="106">
        <v>1</v>
      </c>
      <c r="E710" s="107">
        <v>138</v>
      </c>
      <c r="F710" s="108">
        <v>145</v>
      </c>
      <c r="G710" s="112" t="s">
        <v>1467</v>
      </c>
      <c r="H710" s="110">
        <f t="shared" si="127"/>
        <v>0.109668</v>
      </c>
      <c r="I710" s="102" t="s">
        <v>1468</v>
      </c>
      <c r="J710" s="103" t="s">
        <v>1469</v>
      </c>
      <c r="K710" s="61" t="s">
        <v>299</v>
      </c>
      <c r="L710" s="62" t="s">
        <v>300</v>
      </c>
      <c r="M710" s="63"/>
      <c r="N710" s="64"/>
    </row>
    <row r="711" spans="1:14" s="3" customFormat="1" ht="156.94999999999999" customHeight="1">
      <c r="A711" s="67" t="s">
        <v>1449</v>
      </c>
      <c r="B711" s="95" t="s">
        <v>1470</v>
      </c>
      <c r="C711" s="105" t="s">
        <v>1466</v>
      </c>
      <c r="D711" s="106">
        <v>1</v>
      </c>
      <c r="E711" s="107">
        <v>163</v>
      </c>
      <c r="F711" s="108">
        <v>170</v>
      </c>
      <c r="G711" s="112" t="s">
        <v>1467</v>
      </c>
      <c r="H711" s="110">
        <f t="shared" si="127"/>
        <v>0.109668</v>
      </c>
      <c r="I711" s="102" t="s">
        <v>1468</v>
      </c>
      <c r="J711" s="103" t="s">
        <v>1471</v>
      </c>
      <c r="K711" s="61" t="s">
        <v>299</v>
      </c>
      <c r="L711" s="62" t="s">
        <v>300</v>
      </c>
      <c r="M711" s="63"/>
      <c r="N711" s="64"/>
    </row>
    <row r="712" spans="1:14" s="3" customFormat="1" ht="156.94999999999999" customHeight="1">
      <c r="A712" s="67" t="s">
        <v>1449</v>
      </c>
      <c r="B712" s="95" t="s">
        <v>1472</v>
      </c>
      <c r="C712" s="105" t="s">
        <v>1069</v>
      </c>
      <c r="D712" s="106">
        <v>1</v>
      </c>
      <c r="E712" s="107">
        <v>174</v>
      </c>
      <c r="F712" s="108">
        <v>180</v>
      </c>
      <c r="G712" s="112" t="s">
        <v>1473</v>
      </c>
      <c r="H712" s="110">
        <f>0.725*0.35*0.385</f>
        <v>9.7693749999999996E-2</v>
      </c>
      <c r="I712" s="102" t="s">
        <v>1474</v>
      </c>
      <c r="J712" s="103" t="s">
        <v>1469</v>
      </c>
      <c r="K712" s="61" t="s">
        <v>299</v>
      </c>
      <c r="L712" s="62" t="s">
        <v>300</v>
      </c>
      <c r="M712" s="63"/>
      <c r="N712" s="64"/>
    </row>
    <row r="713" spans="1:14" s="3" customFormat="1" ht="156.94999999999999" customHeight="1">
      <c r="A713" s="67" t="s">
        <v>1449</v>
      </c>
      <c r="B713" s="95" t="s">
        <v>1475</v>
      </c>
      <c r="C713" s="105" t="s">
        <v>1069</v>
      </c>
      <c r="D713" s="106">
        <v>1</v>
      </c>
      <c r="E713" s="107">
        <v>196</v>
      </c>
      <c r="F713" s="108">
        <v>202</v>
      </c>
      <c r="G713" s="112" t="s">
        <v>1473</v>
      </c>
      <c r="H713" s="110">
        <f>0.725*0.35*0.385</f>
        <v>9.7693749999999996E-2</v>
      </c>
      <c r="I713" s="102" t="s">
        <v>1474</v>
      </c>
      <c r="J713" s="103" t="s">
        <v>1469</v>
      </c>
      <c r="K713" s="61" t="s">
        <v>299</v>
      </c>
      <c r="L713" s="62" t="s">
        <v>300</v>
      </c>
      <c r="M713" s="63"/>
      <c r="N713" s="64"/>
    </row>
    <row r="714" spans="1:14" s="3" customFormat="1" ht="156.94999999999999" customHeight="1">
      <c r="A714" s="67" t="s">
        <v>1476</v>
      </c>
      <c r="B714" s="95" t="s">
        <v>1477</v>
      </c>
      <c r="C714" s="105" t="s">
        <v>1478</v>
      </c>
      <c r="D714" s="106">
        <v>1</v>
      </c>
      <c r="E714" s="107">
        <v>127</v>
      </c>
      <c r="F714" s="108">
        <v>133</v>
      </c>
      <c r="G714" s="112" t="s">
        <v>1479</v>
      </c>
      <c r="H714" s="110">
        <f t="shared" ref="H714:H716" si="128">0.56*0.36*0.4</f>
        <v>8.0640000000000003E-2</v>
      </c>
      <c r="I714" s="102" t="s">
        <v>1480</v>
      </c>
      <c r="J714" s="103" t="s">
        <v>1469</v>
      </c>
      <c r="K714" s="61" t="s">
        <v>299</v>
      </c>
      <c r="L714" s="62" t="s">
        <v>300</v>
      </c>
      <c r="M714" s="63"/>
      <c r="N714" s="64"/>
    </row>
    <row r="715" spans="1:14" s="3" customFormat="1" ht="156.94999999999999" customHeight="1">
      <c r="A715" s="67" t="s">
        <v>1476</v>
      </c>
      <c r="B715" s="95" t="s">
        <v>1477</v>
      </c>
      <c r="C715" s="105" t="s">
        <v>1478</v>
      </c>
      <c r="D715" s="106">
        <v>1</v>
      </c>
      <c r="E715" s="107">
        <v>127</v>
      </c>
      <c r="F715" s="108">
        <v>133</v>
      </c>
      <c r="G715" s="112" t="s">
        <v>1479</v>
      </c>
      <c r="H715" s="110">
        <f t="shared" si="128"/>
        <v>8.0640000000000003E-2</v>
      </c>
      <c r="I715" s="102" t="s">
        <v>1480</v>
      </c>
      <c r="J715" s="103" t="s">
        <v>1469</v>
      </c>
      <c r="K715" s="61" t="s">
        <v>299</v>
      </c>
      <c r="L715" s="62" t="s">
        <v>300</v>
      </c>
      <c r="M715" s="63"/>
      <c r="N715" s="64"/>
    </row>
    <row r="716" spans="1:14" s="3" customFormat="1" ht="156.94999999999999" customHeight="1">
      <c r="A716" s="67" t="s">
        <v>1476</v>
      </c>
      <c r="B716" s="95" t="s">
        <v>1477</v>
      </c>
      <c r="C716" s="105" t="s">
        <v>1478</v>
      </c>
      <c r="D716" s="106">
        <v>1</v>
      </c>
      <c r="E716" s="107">
        <v>127</v>
      </c>
      <c r="F716" s="108">
        <v>133</v>
      </c>
      <c r="G716" s="112" t="s">
        <v>1479</v>
      </c>
      <c r="H716" s="110">
        <f t="shared" si="128"/>
        <v>8.0640000000000003E-2</v>
      </c>
      <c r="I716" s="102" t="s">
        <v>1480</v>
      </c>
      <c r="J716" s="103" t="s">
        <v>1469</v>
      </c>
      <c r="K716" s="61" t="s">
        <v>299</v>
      </c>
      <c r="L716" s="62" t="s">
        <v>300</v>
      </c>
      <c r="M716" s="63"/>
      <c r="N716" s="64"/>
    </row>
    <row r="717" spans="1:14" s="3" customFormat="1" ht="156.94999999999999" customHeight="1">
      <c r="A717" s="67" t="s">
        <v>1476</v>
      </c>
      <c r="B717" s="95" t="s">
        <v>1463</v>
      </c>
      <c r="C717" s="105" t="s">
        <v>1478</v>
      </c>
      <c r="D717" s="106">
        <v>1</v>
      </c>
      <c r="E717" s="107">
        <v>160</v>
      </c>
      <c r="F717" s="108">
        <v>165</v>
      </c>
      <c r="G717" s="112" t="s">
        <v>1479</v>
      </c>
      <c r="H717" s="110">
        <f t="shared" ref="H717:H719" si="129">0.56*0.36*0.54</f>
        <v>0.108864</v>
      </c>
      <c r="I717" s="102" t="s">
        <v>1481</v>
      </c>
      <c r="J717" s="103" t="s">
        <v>1482</v>
      </c>
      <c r="K717" s="61" t="s">
        <v>299</v>
      </c>
      <c r="L717" s="62" t="s">
        <v>300</v>
      </c>
      <c r="M717" s="63"/>
      <c r="N717" s="64"/>
    </row>
    <row r="718" spans="1:14" s="3" customFormat="1" ht="156.94999999999999" customHeight="1">
      <c r="A718" s="67" t="s">
        <v>1476</v>
      </c>
      <c r="B718" s="95" t="s">
        <v>1463</v>
      </c>
      <c r="C718" s="105" t="s">
        <v>1478</v>
      </c>
      <c r="D718" s="106">
        <v>1</v>
      </c>
      <c r="E718" s="107">
        <v>160</v>
      </c>
      <c r="F718" s="108">
        <v>165</v>
      </c>
      <c r="G718" s="112" t="s">
        <v>1479</v>
      </c>
      <c r="H718" s="110">
        <f t="shared" si="129"/>
        <v>0.108864</v>
      </c>
      <c r="I718" s="102" t="s">
        <v>1481</v>
      </c>
      <c r="J718" s="103" t="s">
        <v>1482</v>
      </c>
      <c r="K718" s="61" t="s">
        <v>299</v>
      </c>
      <c r="L718" s="62" t="s">
        <v>300</v>
      </c>
      <c r="M718" s="63"/>
      <c r="N718" s="64"/>
    </row>
    <row r="719" spans="1:14" s="3" customFormat="1" ht="156.94999999999999" customHeight="1">
      <c r="A719" s="67" t="s">
        <v>1476</v>
      </c>
      <c r="B719" s="95" t="s">
        <v>1463</v>
      </c>
      <c r="C719" s="105" t="s">
        <v>1478</v>
      </c>
      <c r="D719" s="106">
        <v>1</v>
      </c>
      <c r="E719" s="107">
        <v>160</v>
      </c>
      <c r="F719" s="108">
        <v>165</v>
      </c>
      <c r="G719" s="112" t="s">
        <v>1479</v>
      </c>
      <c r="H719" s="110">
        <f t="shared" si="129"/>
        <v>0.108864</v>
      </c>
      <c r="I719" s="102" t="s">
        <v>1481</v>
      </c>
      <c r="J719" s="103" t="s">
        <v>1482</v>
      </c>
      <c r="K719" s="61" t="s">
        <v>299</v>
      </c>
      <c r="L719" s="62" t="s">
        <v>300</v>
      </c>
      <c r="M719" s="63"/>
      <c r="N719" s="64"/>
    </row>
    <row r="720" spans="1:14" s="3" customFormat="1" ht="156.94999999999999" customHeight="1">
      <c r="A720" s="67" t="s">
        <v>1476</v>
      </c>
      <c r="B720" s="95" t="s">
        <v>1472</v>
      </c>
      <c r="C720" s="105" t="s">
        <v>1483</v>
      </c>
      <c r="D720" s="106">
        <v>1</v>
      </c>
      <c r="E720" s="107">
        <v>128</v>
      </c>
      <c r="F720" s="108">
        <v>134</v>
      </c>
      <c r="G720" s="112" t="s">
        <v>1484</v>
      </c>
      <c r="H720" s="110">
        <f t="shared" ref="H720:H722" si="130">0.66*0.36*0.38</f>
        <v>9.0287999999999993E-2</v>
      </c>
      <c r="I720" s="102" t="s">
        <v>1485</v>
      </c>
      <c r="J720" s="103" t="s">
        <v>1486</v>
      </c>
      <c r="K720" s="61" t="s">
        <v>299</v>
      </c>
      <c r="L720" s="62" t="s">
        <v>300</v>
      </c>
      <c r="M720" s="63"/>
      <c r="N720" s="64"/>
    </row>
    <row r="721" spans="1:14" s="3" customFormat="1" ht="156.94999999999999" customHeight="1">
      <c r="A721" s="67" t="s">
        <v>1476</v>
      </c>
      <c r="B721" s="95" t="s">
        <v>1472</v>
      </c>
      <c r="C721" s="105" t="s">
        <v>1483</v>
      </c>
      <c r="D721" s="106">
        <v>1</v>
      </c>
      <c r="E721" s="107">
        <v>128</v>
      </c>
      <c r="F721" s="108">
        <v>134</v>
      </c>
      <c r="G721" s="112" t="s">
        <v>1484</v>
      </c>
      <c r="H721" s="110">
        <f t="shared" si="130"/>
        <v>9.0287999999999993E-2</v>
      </c>
      <c r="I721" s="102" t="s">
        <v>1485</v>
      </c>
      <c r="J721" s="103" t="s">
        <v>1486</v>
      </c>
      <c r="K721" s="61" t="s">
        <v>299</v>
      </c>
      <c r="L721" s="62" t="s">
        <v>300</v>
      </c>
      <c r="M721" s="63"/>
      <c r="N721" s="64"/>
    </row>
    <row r="722" spans="1:14" s="3" customFormat="1" ht="156.94999999999999" customHeight="1">
      <c r="A722" s="67" t="s">
        <v>1476</v>
      </c>
      <c r="B722" s="95" t="s">
        <v>1475</v>
      </c>
      <c r="C722" s="105" t="s">
        <v>1483</v>
      </c>
      <c r="D722" s="106">
        <v>1</v>
      </c>
      <c r="E722" s="107">
        <v>150</v>
      </c>
      <c r="F722" s="108">
        <v>161</v>
      </c>
      <c r="G722" s="112" t="s">
        <v>1484</v>
      </c>
      <c r="H722" s="110">
        <f t="shared" si="130"/>
        <v>9.0287999999999993E-2</v>
      </c>
      <c r="I722" s="102" t="s">
        <v>1485</v>
      </c>
      <c r="J722" s="103" t="s">
        <v>1487</v>
      </c>
      <c r="K722" s="61" t="s">
        <v>299</v>
      </c>
      <c r="L722" s="62" t="s">
        <v>300</v>
      </c>
      <c r="M722" s="63"/>
      <c r="N722" s="64"/>
    </row>
    <row r="723" spans="1:14" s="3" customFormat="1" ht="156.94999999999999" customHeight="1">
      <c r="A723" s="67" t="s">
        <v>1488</v>
      </c>
      <c r="B723" s="95" t="s">
        <v>1489</v>
      </c>
      <c r="C723" s="105" t="s">
        <v>1490</v>
      </c>
      <c r="D723" s="106">
        <v>1</v>
      </c>
      <c r="E723" s="107">
        <v>163</v>
      </c>
      <c r="F723" s="108">
        <v>173</v>
      </c>
      <c r="G723" s="112" t="s">
        <v>1491</v>
      </c>
      <c r="H723" s="110">
        <f t="shared" ref="H723:H725" si="131">0.88*0.56*0.29</f>
        <v>0.14291200000000001</v>
      </c>
      <c r="I723" s="102" t="s">
        <v>1492</v>
      </c>
      <c r="J723" s="103" t="s">
        <v>1493</v>
      </c>
      <c r="K723" s="61" t="s">
        <v>299</v>
      </c>
      <c r="L723" s="62" t="s">
        <v>300</v>
      </c>
      <c r="M723" s="63"/>
      <c r="N723" s="64"/>
    </row>
    <row r="724" spans="1:14" s="3" customFormat="1" ht="156.94999999999999" customHeight="1">
      <c r="A724" s="67" t="s">
        <v>1488</v>
      </c>
      <c r="B724" s="95" t="s">
        <v>1494</v>
      </c>
      <c r="C724" s="105" t="s">
        <v>1490</v>
      </c>
      <c r="D724" s="106">
        <v>1</v>
      </c>
      <c r="E724" s="107">
        <v>196</v>
      </c>
      <c r="F724" s="108">
        <v>206</v>
      </c>
      <c r="G724" s="112" t="s">
        <v>1491</v>
      </c>
      <c r="H724" s="110">
        <f t="shared" si="131"/>
        <v>0.14291200000000001</v>
      </c>
      <c r="I724" s="102" t="s">
        <v>1492</v>
      </c>
      <c r="J724" s="103" t="s">
        <v>1495</v>
      </c>
      <c r="K724" s="61" t="s">
        <v>299</v>
      </c>
      <c r="L724" s="62" t="s">
        <v>300</v>
      </c>
      <c r="M724" s="63"/>
      <c r="N724" s="64"/>
    </row>
    <row r="725" spans="1:14" s="3" customFormat="1" ht="156.94999999999999" customHeight="1">
      <c r="A725" s="67" t="s">
        <v>1488</v>
      </c>
      <c r="B725" s="95" t="s">
        <v>1496</v>
      </c>
      <c r="C725" s="105" t="s">
        <v>1490</v>
      </c>
      <c r="D725" s="106">
        <v>1</v>
      </c>
      <c r="E725" s="107">
        <v>230</v>
      </c>
      <c r="F725" s="108">
        <v>240</v>
      </c>
      <c r="G725" s="112" t="s">
        <v>1491</v>
      </c>
      <c r="H725" s="110">
        <f t="shared" si="131"/>
        <v>0.14291200000000001</v>
      </c>
      <c r="I725" s="102" t="s">
        <v>1492</v>
      </c>
      <c r="J725" s="103" t="s">
        <v>1497</v>
      </c>
      <c r="K725" s="61" t="s">
        <v>299</v>
      </c>
      <c r="L725" s="62" t="s">
        <v>300</v>
      </c>
      <c r="M725" s="63"/>
      <c r="N725" s="64"/>
    </row>
    <row r="726" spans="1:14" s="3" customFormat="1" ht="156.94999999999999" customHeight="1">
      <c r="A726" s="67" t="s">
        <v>1488</v>
      </c>
      <c r="B726" s="95" t="s">
        <v>1498</v>
      </c>
      <c r="C726" s="105" t="s">
        <v>1499</v>
      </c>
      <c r="D726" s="106">
        <v>1</v>
      </c>
      <c r="E726" s="107">
        <v>130</v>
      </c>
      <c r="F726" s="108">
        <v>136</v>
      </c>
      <c r="G726" s="112" t="s">
        <v>1399</v>
      </c>
      <c r="H726" s="110">
        <f t="shared" ref="H726:H733" si="132">0.62*0.365*0.4</f>
        <v>9.0520000000000003E-2</v>
      </c>
      <c r="I726" s="102" t="s">
        <v>1500</v>
      </c>
      <c r="J726" s="103" t="s">
        <v>1501</v>
      </c>
      <c r="K726" s="61" t="s">
        <v>299</v>
      </c>
      <c r="L726" s="62" t="s">
        <v>300</v>
      </c>
      <c r="M726" s="120" t="s">
        <v>1289</v>
      </c>
      <c r="N726" s="64"/>
    </row>
    <row r="727" spans="1:14" s="3" customFormat="1" ht="156.94999999999999" customHeight="1">
      <c r="A727" s="67" t="s">
        <v>1488</v>
      </c>
      <c r="B727" s="95" t="s">
        <v>1498</v>
      </c>
      <c r="C727" s="105" t="s">
        <v>1499</v>
      </c>
      <c r="D727" s="106">
        <v>1</v>
      </c>
      <c r="E727" s="107">
        <v>130</v>
      </c>
      <c r="F727" s="108">
        <v>136</v>
      </c>
      <c r="G727" s="112" t="s">
        <v>1399</v>
      </c>
      <c r="H727" s="110">
        <f t="shared" si="132"/>
        <v>9.0520000000000003E-2</v>
      </c>
      <c r="I727" s="102" t="s">
        <v>1500</v>
      </c>
      <c r="J727" s="103" t="s">
        <v>1501</v>
      </c>
      <c r="K727" s="61" t="s">
        <v>299</v>
      </c>
      <c r="L727" s="62" t="s">
        <v>300</v>
      </c>
      <c r="M727" s="120" t="s">
        <v>1289</v>
      </c>
      <c r="N727" s="64"/>
    </row>
    <row r="728" spans="1:14" s="3" customFormat="1" ht="156.94999999999999" customHeight="1">
      <c r="A728" s="67" t="s">
        <v>1488</v>
      </c>
      <c r="B728" s="95" t="s">
        <v>1502</v>
      </c>
      <c r="C728" s="105" t="s">
        <v>1499</v>
      </c>
      <c r="D728" s="106">
        <v>1</v>
      </c>
      <c r="E728" s="107">
        <v>148</v>
      </c>
      <c r="F728" s="108">
        <v>154</v>
      </c>
      <c r="G728" s="112" t="s">
        <v>1399</v>
      </c>
      <c r="H728" s="110">
        <f t="shared" si="132"/>
        <v>9.0520000000000003E-2</v>
      </c>
      <c r="I728" s="102" t="s">
        <v>1500</v>
      </c>
      <c r="J728" s="103" t="s">
        <v>1503</v>
      </c>
      <c r="K728" s="61" t="s">
        <v>299</v>
      </c>
      <c r="L728" s="62" t="s">
        <v>300</v>
      </c>
      <c r="M728" s="120" t="s">
        <v>1289</v>
      </c>
      <c r="N728" s="64"/>
    </row>
    <row r="729" spans="1:14" s="3" customFormat="1" ht="156.94999999999999" customHeight="1">
      <c r="A729" s="67" t="s">
        <v>1488</v>
      </c>
      <c r="B729" s="95" t="s">
        <v>1502</v>
      </c>
      <c r="C729" s="105" t="s">
        <v>1499</v>
      </c>
      <c r="D729" s="106">
        <v>1</v>
      </c>
      <c r="E729" s="107">
        <v>148</v>
      </c>
      <c r="F729" s="108">
        <v>154</v>
      </c>
      <c r="G729" s="112" t="s">
        <v>1399</v>
      </c>
      <c r="H729" s="110">
        <f t="shared" si="132"/>
        <v>9.0520000000000003E-2</v>
      </c>
      <c r="I729" s="102" t="s">
        <v>1500</v>
      </c>
      <c r="J729" s="103" t="s">
        <v>1503</v>
      </c>
      <c r="K729" s="61" t="s">
        <v>299</v>
      </c>
      <c r="L729" s="62" t="s">
        <v>300</v>
      </c>
      <c r="M729" s="120" t="s">
        <v>1289</v>
      </c>
      <c r="N729" s="64"/>
    </row>
    <row r="730" spans="1:14" s="3" customFormat="1" ht="156.94999999999999" customHeight="1">
      <c r="A730" s="67" t="s">
        <v>1488</v>
      </c>
      <c r="B730" s="95" t="s">
        <v>1504</v>
      </c>
      <c r="C730" s="105" t="s">
        <v>1499</v>
      </c>
      <c r="D730" s="106">
        <v>1</v>
      </c>
      <c r="E730" s="107">
        <v>130</v>
      </c>
      <c r="F730" s="108">
        <v>136</v>
      </c>
      <c r="G730" s="112" t="s">
        <v>1505</v>
      </c>
      <c r="H730" s="110">
        <f t="shared" si="132"/>
        <v>9.0520000000000003E-2</v>
      </c>
      <c r="I730" s="102" t="s">
        <v>1500</v>
      </c>
      <c r="J730" s="103" t="s">
        <v>1501</v>
      </c>
      <c r="K730" s="61" t="s">
        <v>299</v>
      </c>
      <c r="L730" s="62" t="s">
        <v>300</v>
      </c>
      <c r="M730" s="120" t="s">
        <v>1289</v>
      </c>
      <c r="N730" s="64"/>
    </row>
    <row r="731" spans="1:14" s="3" customFormat="1" ht="156.94999999999999" customHeight="1">
      <c r="A731" s="67" t="s">
        <v>1488</v>
      </c>
      <c r="B731" s="95" t="s">
        <v>1504</v>
      </c>
      <c r="C731" s="105" t="s">
        <v>1499</v>
      </c>
      <c r="D731" s="106">
        <v>1</v>
      </c>
      <c r="E731" s="107">
        <v>130</v>
      </c>
      <c r="F731" s="108">
        <v>136</v>
      </c>
      <c r="G731" s="112" t="s">
        <v>1505</v>
      </c>
      <c r="H731" s="110">
        <f t="shared" si="132"/>
        <v>9.0520000000000003E-2</v>
      </c>
      <c r="I731" s="102" t="s">
        <v>1500</v>
      </c>
      <c r="J731" s="103" t="s">
        <v>1501</v>
      </c>
      <c r="K731" s="61" t="s">
        <v>299</v>
      </c>
      <c r="L731" s="62" t="s">
        <v>300</v>
      </c>
      <c r="M731" s="120" t="s">
        <v>1289</v>
      </c>
      <c r="N731" s="64"/>
    </row>
    <row r="732" spans="1:14" s="3" customFormat="1" ht="156.94999999999999" customHeight="1">
      <c r="A732" s="67" t="s">
        <v>1488</v>
      </c>
      <c r="B732" s="95" t="s">
        <v>1506</v>
      </c>
      <c r="C732" s="105" t="s">
        <v>1499</v>
      </c>
      <c r="D732" s="106">
        <v>1</v>
      </c>
      <c r="E732" s="107">
        <v>148</v>
      </c>
      <c r="F732" s="108">
        <v>154</v>
      </c>
      <c r="G732" s="112" t="s">
        <v>1505</v>
      </c>
      <c r="H732" s="110">
        <f t="shared" si="132"/>
        <v>9.0520000000000003E-2</v>
      </c>
      <c r="I732" s="102" t="s">
        <v>1500</v>
      </c>
      <c r="J732" s="103" t="s">
        <v>1503</v>
      </c>
      <c r="K732" s="61" t="s">
        <v>299</v>
      </c>
      <c r="L732" s="62" t="s">
        <v>300</v>
      </c>
      <c r="M732" s="120" t="s">
        <v>1289</v>
      </c>
      <c r="N732" s="64"/>
    </row>
    <row r="733" spans="1:14" s="3" customFormat="1" ht="156.94999999999999" customHeight="1">
      <c r="A733" s="67" t="s">
        <v>1488</v>
      </c>
      <c r="B733" s="95" t="s">
        <v>1506</v>
      </c>
      <c r="C733" s="105" t="s">
        <v>1499</v>
      </c>
      <c r="D733" s="106">
        <v>1</v>
      </c>
      <c r="E733" s="107">
        <v>148</v>
      </c>
      <c r="F733" s="108">
        <v>154</v>
      </c>
      <c r="G733" s="112" t="s">
        <v>1505</v>
      </c>
      <c r="H733" s="110">
        <f t="shared" si="132"/>
        <v>9.0520000000000003E-2</v>
      </c>
      <c r="I733" s="102" t="s">
        <v>1500</v>
      </c>
      <c r="J733" s="103" t="s">
        <v>1503</v>
      </c>
      <c r="K733" s="61" t="s">
        <v>299</v>
      </c>
      <c r="L733" s="62" t="s">
        <v>300</v>
      </c>
      <c r="M733" s="120" t="s">
        <v>1289</v>
      </c>
      <c r="N733" s="64"/>
    </row>
    <row r="734" spans="1:14" s="3" customFormat="1" ht="156.94999999999999" customHeight="1">
      <c r="A734" s="67" t="s">
        <v>1488</v>
      </c>
      <c r="B734" s="95" t="s">
        <v>1507</v>
      </c>
      <c r="C734" s="105" t="s">
        <v>1466</v>
      </c>
      <c r="D734" s="106">
        <v>1</v>
      </c>
      <c r="E734" s="107">
        <v>128</v>
      </c>
      <c r="F734" s="108">
        <v>134</v>
      </c>
      <c r="G734" s="112" t="s">
        <v>1508</v>
      </c>
      <c r="H734" s="110">
        <f t="shared" ref="H734:H736" si="133">0.71*0.35*0.37</f>
        <v>9.1944999999999999E-2</v>
      </c>
      <c r="I734" s="102" t="s">
        <v>1500</v>
      </c>
      <c r="J734" s="103" t="s">
        <v>1509</v>
      </c>
      <c r="K734" s="61" t="s">
        <v>299</v>
      </c>
      <c r="L734" s="62" t="s">
        <v>300</v>
      </c>
      <c r="M734" s="120" t="s">
        <v>1510</v>
      </c>
      <c r="N734" s="64"/>
    </row>
    <row r="735" spans="1:14" s="3" customFormat="1" ht="156.94999999999999" customHeight="1">
      <c r="A735" s="67" t="s">
        <v>1488</v>
      </c>
      <c r="B735" s="95" t="s">
        <v>1507</v>
      </c>
      <c r="C735" s="105" t="s">
        <v>1466</v>
      </c>
      <c r="D735" s="106">
        <v>1</v>
      </c>
      <c r="E735" s="107">
        <v>128</v>
      </c>
      <c r="F735" s="108">
        <v>134</v>
      </c>
      <c r="G735" s="112" t="s">
        <v>1508</v>
      </c>
      <c r="H735" s="110">
        <f t="shared" si="133"/>
        <v>9.1944999999999999E-2</v>
      </c>
      <c r="I735" s="102" t="s">
        <v>1500</v>
      </c>
      <c r="J735" s="103" t="s">
        <v>1509</v>
      </c>
      <c r="K735" s="61" t="s">
        <v>299</v>
      </c>
      <c r="L735" s="62" t="s">
        <v>300</v>
      </c>
      <c r="M735" s="120" t="s">
        <v>1510</v>
      </c>
      <c r="N735" s="64"/>
    </row>
    <row r="736" spans="1:14" s="3" customFormat="1" ht="156.94999999999999" customHeight="1">
      <c r="A736" s="67" t="s">
        <v>1488</v>
      </c>
      <c r="B736" s="95" t="s">
        <v>1511</v>
      </c>
      <c r="C736" s="105" t="s">
        <v>1466</v>
      </c>
      <c r="D736" s="106">
        <v>1</v>
      </c>
      <c r="E736" s="107">
        <v>138</v>
      </c>
      <c r="F736" s="108">
        <v>144</v>
      </c>
      <c r="G736" s="112" t="s">
        <v>1508</v>
      </c>
      <c r="H736" s="110">
        <f t="shared" si="133"/>
        <v>9.1944999999999999E-2</v>
      </c>
      <c r="I736" s="102" t="s">
        <v>1500</v>
      </c>
      <c r="J736" s="103" t="s">
        <v>1512</v>
      </c>
      <c r="K736" s="61" t="s">
        <v>299</v>
      </c>
      <c r="L736" s="62" t="s">
        <v>300</v>
      </c>
      <c r="M736" s="120" t="s">
        <v>1510</v>
      </c>
      <c r="N736" s="64"/>
    </row>
    <row r="737" spans="1:14" s="3" customFormat="1" ht="156.94999999999999" customHeight="1">
      <c r="A737" s="67" t="s">
        <v>1488</v>
      </c>
      <c r="B737" s="131" t="s">
        <v>1513</v>
      </c>
      <c r="C737" s="105" t="s">
        <v>1514</v>
      </c>
      <c r="D737" s="106">
        <v>2</v>
      </c>
      <c r="E737" s="107">
        <v>116</v>
      </c>
      <c r="F737" s="108">
        <v>123</v>
      </c>
      <c r="G737" s="112" t="s">
        <v>1515</v>
      </c>
      <c r="H737" s="110">
        <f t="shared" ref="H737:H739" si="134">0.81*0.72*0.38</f>
        <v>0.22161600000000001</v>
      </c>
      <c r="I737" s="102" t="s">
        <v>1516</v>
      </c>
      <c r="J737" s="103" t="s">
        <v>1517</v>
      </c>
      <c r="K737" s="61" t="s">
        <v>299</v>
      </c>
      <c r="L737" s="62" t="s">
        <v>300</v>
      </c>
      <c r="M737" s="120" t="s">
        <v>1289</v>
      </c>
      <c r="N737" s="64"/>
    </row>
    <row r="738" spans="1:14" s="3" customFormat="1" ht="156.94999999999999" customHeight="1">
      <c r="A738" s="67" t="s">
        <v>1488</v>
      </c>
      <c r="B738" s="131" t="s">
        <v>1513</v>
      </c>
      <c r="C738" s="105" t="s">
        <v>1514</v>
      </c>
      <c r="D738" s="106">
        <v>2</v>
      </c>
      <c r="E738" s="107">
        <v>116</v>
      </c>
      <c r="F738" s="108">
        <v>123</v>
      </c>
      <c r="G738" s="112" t="s">
        <v>1515</v>
      </c>
      <c r="H738" s="110">
        <f t="shared" si="134"/>
        <v>0.22161600000000001</v>
      </c>
      <c r="I738" s="102" t="s">
        <v>1516</v>
      </c>
      <c r="J738" s="103" t="s">
        <v>1517</v>
      </c>
      <c r="K738" s="61" t="s">
        <v>299</v>
      </c>
      <c r="L738" s="62" t="s">
        <v>300</v>
      </c>
      <c r="M738" s="120" t="s">
        <v>1289</v>
      </c>
      <c r="N738" s="64"/>
    </row>
    <row r="739" spans="1:14" s="3" customFormat="1" ht="156.94999999999999" customHeight="1">
      <c r="A739" s="67" t="s">
        <v>1488</v>
      </c>
      <c r="B739" s="131" t="s">
        <v>1518</v>
      </c>
      <c r="C739" s="105" t="s">
        <v>1514</v>
      </c>
      <c r="D739" s="106">
        <v>2</v>
      </c>
      <c r="E739" s="107">
        <v>133</v>
      </c>
      <c r="F739" s="108">
        <v>140</v>
      </c>
      <c r="G739" s="112" t="s">
        <v>1515</v>
      </c>
      <c r="H739" s="110">
        <f t="shared" si="134"/>
        <v>0.22161600000000001</v>
      </c>
      <c r="I739" s="102" t="s">
        <v>1516</v>
      </c>
      <c r="J739" s="103" t="s">
        <v>1519</v>
      </c>
      <c r="K739" s="61" t="s">
        <v>299</v>
      </c>
      <c r="L739" s="62" t="s">
        <v>300</v>
      </c>
      <c r="M739" s="120" t="s">
        <v>1289</v>
      </c>
      <c r="N739" s="64"/>
    </row>
    <row r="740" spans="1:14" s="3" customFormat="1" ht="156.94999999999999" customHeight="1">
      <c r="A740" s="67" t="s">
        <v>1488</v>
      </c>
      <c r="B740" s="95" t="s">
        <v>1520</v>
      </c>
      <c r="C740" s="105" t="s">
        <v>1514</v>
      </c>
      <c r="D740" s="106">
        <v>2</v>
      </c>
      <c r="E740" s="107">
        <v>119</v>
      </c>
      <c r="F740" s="108">
        <v>125</v>
      </c>
      <c r="G740" s="112" t="s">
        <v>1521</v>
      </c>
      <c r="H740" s="110">
        <f t="shared" ref="H740:H742" si="135">0.79*0.665*0.36</f>
        <v>0.18912599999999999</v>
      </c>
      <c r="I740" s="102" t="s">
        <v>1516</v>
      </c>
      <c r="J740" s="103" t="s">
        <v>1522</v>
      </c>
      <c r="K740" s="61" t="s">
        <v>299</v>
      </c>
      <c r="L740" s="62" t="s">
        <v>300</v>
      </c>
      <c r="M740" s="63"/>
      <c r="N740" s="64"/>
    </row>
    <row r="741" spans="1:14" s="3" customFormat="1" ht="156.94999999999999" customHeight="1">
      <c r="A741" s="67" t="s">
        <v>1488</v>
      </c>
      <c r="B741" s="95" t="s">
        <v>1520</v>
      </c>
      <c r="C741" s="105" t="s">
        <v>1514</v>
      </c>
      <c r="D741" s="106">
        <v>2</v>
      </c>
      <c r="E741" s="107">
        <v>119</v>
      </c>
      <c r="F741" s="108">
        <v>125</v>
      </c>
      <c r="G741" s="112" t="s">
        <v>1521</v>
      </c>
      <c r="H741" s="110">
        <f t="shared" si="135"/>
        <v>0.18912599999999999</v>
      </c>
      <c r="I741" s="102" t="s">
        <v>1516</v>
      </c>
      <c r="J741" s="103" t="s">
        <v>1522</v>
      </c>
      <c r="K741" s="61" t="s">
        <v>299</v>
      </c>
      <c r="L741" s="62" t="s">
        <v>300</v>
      </c>
      <c r="M741" s="63"/>
      <c r="N741" s="64"/>
    </row>
    <row r="742" spans="1:14" s="3" customFormat="1" ht="156.94999999999999" customHeight="1">
      <c r="A742" s="67" t="s">
        <v>1488</v>
      </c>
      <c r="B742" s="95" t="s">
        <v>1520</v>
      </c>
      <c r="C742" s="105" t="s">
        <v>1514</v>
      </c>
      <c r="D742" s="106">
        <v>2</v>
      </c>
      <c r="E742" s="107">
        <v>119</v>
      </c>
      <c r="F742" s="108">
        <v>125</v>
      </c>
      <c r="G742" s="112" t="s">
        <v>1521</v>
      </c>
      <c r="H742" s="110">
        <f t="shared" si="135"/>
        <v>0.18912599999999999</v>
      </c>
      <c r="I742" s="102" t="s">
        <v>1516</v>
      </c>
      <c r="J742" s="103" t="s">
        <v>1522</v>
      </c>
      <c r="K742" s="61" t="s">
        <v>299</v>
      </c>
      <c r="L742" s="62" t="s">
        <v>300</v>
      </c>
      <c r="M742" s="63"/>
      <c r="N742" s="64"/>
    </row>
    <row r="743" spans="1:14" s="3" customFormat="1" ht="156.94999999999999" customHeight="1">
      <c r="A743" s="67" t="s">
        <v>1488</v>
      </c>
      <c r="B743" s="95" t="s">
        <v>1523</v>
      </c>
      <c r="C743" s="105" t="s">
        <v>1524</v>
      </c>
      <c r="D743" s="106">
        <v>2</v>
      </c>
      <c r="E743" s="107">
        <v>114</v>
      </c>
      <c r="F743" s="108">
        <v>121</v>
      </c>
      <c r="G743" s="112" t="s">
        <v>1515</v>
      </c>
      <c r="H743" s="110">
        <f t="shared" ref="H743:H747" si="136">0.81*0.72*0.38</f>
        <v>0.22161600000000001</v>
      </c>
      <c r="I743" s="102" t="s">
        <v>1525</v>
      </c>
      <c r="J743" s="103" t="s">
        <v>1522</v>
      </c>
      <c r="K743" s="61" t="s">
        <v>299</v>
      </c>
      <c r="L743" s="62" t="s">
        <v>300</v>
      </c>
      <c r="M743" s="120" t="s">
        <v>1289</v>
      </c>
      <c r="N743" s="64"/>
    </row>
    <row r="744" spans="1:14" s="3" customFormat="1" ht="156.94999999999999" customHeight="1">
      <c r="A744" s="67" t="s">
        <v>1488</v>
      </c>
      <c r="B744" s="95" t="s">
        <v>1523</v>
      </c>
      <c r="C744" s="105" t="s">
        <v>1524</v>
      </c>
      <c r="D744" s="106">
        <v>2</v>
      </c>
      <c r="E744" s="107">
        <v>114</v>
      </c>
      <c r="F744" s="108">
        <v>121</v>
      </c>
      <c r="G744" s="112" t="s">
        <v>1515</v>
      </c>
      <c r="H744" s="110">
        <f t="shared" si="136"/>
        <v>0.22161600000000001</v>
      </c>
      <c r="I744" s="102" t="s">
        <v>1525</v>
      </c>
      <c r="J744" s="103" t="s">
        <v>1522</v>
      </c>
      <c r="K744" s="61" t="s">
        <v>299</v>
      </c>
      <c r="L744" s="62" t="s">
        <v>300</v>
      </c>
      <c r="M744" s="120" t="s">
        <v>1289</v>
      </c>
      <c r="N744" s="64"/>
    </row>
    <row r="745" spans="1:14" s="3" customFormat="1" ht="156.94999999999999" customHeight="1">
      <c r="A745" s="67" t="s">
        <v>1488</v>
      </c>
      <c r="B745" s="95" t="s">
        <v>1526</v>
      </c>
      <c r="C745" s="105" t="s">
        <v>1524</v>
      </c>
      <c r="D745" s="106">
        <v>2</v>
      </c>
      <c r="E745" s="107">
        <v>130</v>
      </c>
      <c r="F745" s="108">
        <v>137</v>
      </c>
      <c r="G745" s="112" t="s">
        <v>1515</v>
      </c>
      <c r="H745" s="110">
        <f t="shared" si="136"/>
        <v>0.22161600000000001</v>
      </c>
      <c r="I745" s="102" t="s">
        <v>1525</v>
      </c>
      <c r="J745" s="103" t="s">
        <v>1522</v>
      </c>
      <c r="K745" s="61" t="s">
        <v>299</v>
      </c>
      <c r="L745" s="62" t="s">
        <v>300</v>
      </c>
      <c r="M745" s="120" t="s">
        <v>1289</v>
      </c>
      <c r="N745" s="64"/>
    </row>
    <row r="746" spans="1:14" s="3" customFormat="1" ht="156.94999999999999" customHeight="1">
      <c r="A746" s="67" t="s">
        <v>1488</v>
      </c>
      <c r="B746" s="131" t="s">
        <v>1527</v>
      </c>
      <c r="C746" s="105" t="s">
        <v>1528</v>
      </c>
      <c r="D746" s="106">
        <v>2</v>
      </c>
      <c r="E746" s="107">
        <v>114</v>
      </c>
      <c r="F746" s="108">
        <v>121</v>
      </c>
      <c r="G746" s="112" t="s">
        <v>1515</v>
      </c>
      <c r="H746" s="110">
        <f t="shared" si="136"/>
        <v>0.22161600000000001</v>
      </c>
      <c r="I746" s="102" t="s">
        <v>1525</v>
      </c>
      <c r="J746" s="103" t="s">
        <v>1529</v>
      </c>
      <c r="K746" s="61" t="s">
        <v>299</v>
      </c>
      <c r="L746" s="62" t="s">
        <v>300</v>
      </c>
      <c r="M746" s="120" t="s">
        <v>1289</v>
      </c>
      <c r="N746" s="64"/>
    </row>
    <row r="747" spans="1:14" s="3" customFormat="1" ht="156.94999999999999" customHeight="1">
      <c r="A747" s="67" t="s">
        <v>1488</v>
      </c>
      <c r="B747" s="131" t="s">
        <v>1530</v>
      </c>
      <c r="C747" s="105" t="s">
        <v>1528</v>
      </c>
      <c r="D747" s="106">
        <v>2</v>
      </c>
      <c r="E747" s="107">
        <v>130</v>
      </c>
      <c r="F747" s="108">
        <v>137</v>
      </c>
      <c r="G747" s="112" t="s">
        <v>1515</v>
      </c>
      <c r="H747" s="110">
        <f t="shared" si="136"/>
        <v>0.22161600000000001</v>
      </c>
      <c r="I747" s="102" t="s">
        <v>1525</v>
      </c>
      <c r="J747" s="103" t="s">
        <v>1531</v>
      </c>
      <c r="K747" s="61" t="s">
        <v>299</v>
      </c>
      <c r="L747" s="62" t="s">
        <v>300</v>
      </c>
      <c r="M747" s="120" t="s">
        <v>1289</v>
      </c>
      <c r="N747" s="64"/>
    </row>
    <row r="748" spans="1:14" s="3" customFormat="1" ht="156.94999999999999" customHeight="1">
      <c r="A748" s="67" t="s">
        <v>1488</v>
      </c>
      <c r="B748" s="95" t="s">
        <v>1532</v>
      </c>
      <c r="C748" s="105" t="s">
        <v>1533</v>
      </c>
      <c r="D748" s="106">
        <v>2</v>
      </c>
      <c r="E748" s="107">
        <v>122</v>
      </c>
      <c r="F748" s="108">
        <v>128</v>
      </c>
      <c r="G748" s="112" t="s">
        <v>1515</v>
      </c>
      <c r="H748" s="110">
        <f>0.78*0.63*0.37</f>
        <v>0.18181800000000001</v>
      </c>
      <c r="I748" s="102" t="s">
        <v>1534</v>
      </c>
      <c r="J748" s="103" t="s">
        <v>1535</v>
      </c>
      <c r="K748" s="61" t="s">
        <v>299</v>
      </c>
      <c r="L748" s="62" t="s">
        <v>300</v>
      </c>
      <c r="M748" s="120" t="s">
        <v>1289</v>
      </c>
      <c r="N748" s="64"/>
    </row>
    <row r="749" spans="1:14" s="3" customFormat="1" ht="156.94999999999999" customHeight="1">
      <c r="A749" s="67" t="s">
        <v>1488</v>
      </c>
      <c r="B749" s="95" t="s">
        <v>1536</v>
      </c>
      <c r="C749" s="105" t="s">
        <v>1533</v>
      </c>
      <c r="D749" s="106">
        <v>2</v>
      </c>
      <c r="E749" s="107">
        <v>138</v>
      </c>
      <c r="F749" s="108">
        <v>144</v>
      </c>
      <c r="G749" s="112" t="s">
        <v>1515</v>
      </c>
      <c r="H749" s="110">
        <f>0.78*0.63*0.37</f>
        <v>0.18181800000000001</v>
      </c>
      <c r="I749" s="102" t="s">
        <v>1534</v>
      </c>
      <c r="J749" s="103" t="s">
        <v>1537</v>
      </c>
      <c r="K749" s="61" t="s">
        <v>299</v>
      </c>
      <c r="L749" s="62" t="s">
        <v>300</v>
      </c>
      <c r="M749" s="120" t="s">
        <v>1289</v>
      </c>
      <c r="N749" s="64"/>
    </row>
    <row r="750" spans="1:14" s="3" customFormat="1" ht="156.94999999999999" customHeight="1">
      <c r="A750" s="67" t="s">
        <v>1488</v>
      </c>
      <c r="B750" s="95" t="s">
        <v>1538</v>
      </c>
      <c r="C750" s="105" t="s">
        <v>1539</v>
      </c>
      <c r="D750" s="106">
        <v>2</v>
      </c>
      <c r="E750" s="107">
        <v>116</v>
      </c>
      <c r="F750" s="108">
        <v>122</v>
      </c>
      <c r="G750" s="112" t="s">
        <v>1540</v>
      </c>
      <c r="H750" s="110">
        <f>0.78*0.42*0.5</f>
        <v>0.1638</v>
      </c>
      <c r="I750" s="102" t="s">
        <v>1541</v>
      </c>
      <c r="J750" s="103" t="s">
        <v>1542</v>
      </c>
      <c r="K750" s="61" t="s">
        <v>299</v>
      </c>
      <c r="L750" s="62" t="s">
        <v>300</v>
      </c>
      <c r="M750" s="120" t="s">
        <v>1289</v>
      </c>
      <c r="N750" s="64"/>
    </row>
    <row r="751" spans="1:14" s="3" customFormat="1" ht="156.94999999999999" customHeight="1">
      <c r="A751" s="67" t="s">
        <v>1543</v>
      </c>
      <c r="B751" s="95" t="s">
        <v>1544</v>
      </c>
      <c r="C751" s="105" t="s">
        <v>1514</v>
      </c>
      <c r="D751" s="106">
        <v>2</v>
      </c>
      <c r="E751" s="107">
        <v>110</v>
      </c>
      <c r="F751" s="108">
        <v>116</v>
      </c>
      <c r="G751" s="112" t="s">
        <v>1540</v>
      </c>
      <c r="H751" s="110">
        <f t="shared" ref="H751:H753" si="137">0.83*0.36*0.66</f>
        <v>0.19720799999999999</v>
      </c>
      <c r="I751" s="102" t="s">
        <v>1525</v>
      </c>
      <c r="J751" s="103" t="s">
        <v>1542</v>
      </c>
      <c r="K751" s="61" t="s">
        <v>299</v>
      </c>
      <c r="L751" s="62" t="s">
        <v>300</v>
      </c>
      <c r="M751" s="63"/>
      <c r="N751" s="64"/>
    </row>
    <row r="752" spans="1:14" s="3" customFormat="1" ht="156.94999999999999" customHeight="1">
      <c r="A752" s="67" t="s">
        <v>1543</v>
      </c>
      <c r="B752" s="95" t="s">
        <v>1544</v>
      </c>
      <c r="C752" s="105" t="s">
        <v>1514</v>
      </c>
      <c r="D752" s="106">
        <v>2</v>
      </c>
      <c r="E752" s="107">
        <v>110</v>
      </c>
      <c r="F752" s="108">
        <v>116</v>
      </c>
      <c r="G752" s="112" t="s">
        <v>1540</v>
      </c>
      <c r="H752" s="110">
        <f t="shared" si="137"/>
        <v>0.19720799999999999</v>
      </c>
      <c r="I752" s="102" t="s">
        <v>1525</v>
      </c>
      <c r="J752" s="103" t="s">
        <v>1542</v>
      </c>
      <c r="K752" s="61" t="s">
        <v>299</v>
      </c>
      <c r="L752" s="62" t="s">
        <v>300</v>
      </c>
      <c r="M752" s="63"/>
      <c r="N752" s="64"/>
    </row>
    <row r="753" spans="1:14" s="3" customFormat="1" ht="156.94999999999999" customHeight="1">
      <c r="A753" s="67" t="s">
        <v>1543</v>
      </c>
      <c r="B753" s="95" t="s">
        <v>1544</v>
      </c>
      <c r="C753" s="105" t="s">
        <v>1514</v>
      </c>
      <c r="D753" s="106">
        <v>2</v>
      </c>
      <c r="E753" s="107">
        <v>110</v>
      </c>
      <c r="F753" s="108">
        <v>116</v>
      </c>
      <c r="G753" s="112" t="s">
        <v>1540</v>
      </c>
      <c r="H753" s="110">
        <f t="shared" si="137"/>
        <v>0.19720799999999999</v>
      </c>
      <c r="I753" s="102" t="s">
        <v>1525</v>
      </c>
      <c r="J753" s="103" t="s">
        <v>1542</v>
      </c>
      <c r="K753" s="61" t="s">
        <v>299</v>
      </c>
      <c r="L753" s="62" t="s">
        <v>300</v>
      </c>
      <c r="M753" s="63"/>
      <c r="N753" s="64"/>
    </row>
    <row r="754" spans="1:14" s="3" customFormat="1" ht="156.94999999999999" customHeight="1">
      <c r="A754" s="67" t="s">
        <v>1543</v>
      </c>
      <c r="B754" s="95" t="s">
        <v>1545</v>
      </c>
      <c r="C754" s="105" t="s">
        <v>1546</v>
      </c>
      <c r="D754" s="106">
        <v>1</v>
      </c>
      <c r="E754" s="107">
        <v>142</v>
      </c>
      <c r="F754" s="108">
        <v>148</v>
      </c>
      <c r="G754" s="112" t="s">
        <v>1547</v>
      </c>
      <c r="H754" s="110">
        <f t="shared" ref="H754:H758" si="138">0.6*0.36*0.46</f>
        <v>9.9360000000000004E-2</v>
      </c>
      <c r="I754" s="102" t="s">
        <v>1548</v>
      </c>
      <c r="J754" s="103" t="s">
        <v>1542</v>
      </c>
      <c r="K754" s="61" t="s">
        <v>299</v>
      </c>
      <c r="L754" s="62" t="s">
        <v>300</v>
      </c>
      <c r="M754" s="63"/>
      <c r="N754" s="64"/>
    </row>
    <row r="755" spans="1:14" s="3" customFormat="1" ht="156.94999999999999" customHeight="1">
      <c r="A755" s="67" t="s">
        <v>1543</v>
      </c>
      <c r="B755" s="95" t="s">
        <v>1549</v>
      </c>
      <c r="C755" s="105" t="s">
        <v>1546</v>
      </c>
      <c r="D755" s="106">
        <v>1</v>
      </c>
      <c r="E755" s="107">
        <v>142</v>
      </c>
      <c r="F755" s="108">
        <v>148</v>
      </c>
      <c r="G755" s="112" t="s">
        <v>1547</v>
      </c>
      <c r="H755" s="110">
        <f t="shared" si="138"/>
        <v>9.9360000000000004E-2</v>
      </c>
      <c r="I755" s="102" t="s">
        <v>1548</v>
      </c>
      <c r="J755" s="103" t="s">
        <v>1542</v>
      </c>
      <c r="K755" s="61" t="s">
        <v>299</v>
      </c>
      <c r="L755" s="62" t="s">
        <v>300</v>
      </c>
      <c r="M755" s="63"/>
      <c r="N755" s="64"/>
    </row>
    <row r="756" spans="1:14" s="3" customFormat="1" ht="156.94999999999999" customHeight="1">
      <c r="A756" s="67" t="s">
        <v>1543</v>
      </c>
      <c r="B756" s="95" t="s">
        <v>1549</v>
      </c>
      <c r="C756" s="105" t="s">
        <v>1546</v>
      </c>
      <c r="D756" s="106">
        <v>1</v>
      </c>
      <c r="E756" s="107">
        <v>142</v>
      </c>
      <c r="F756" s="108">
        <v>148</v>
      </c>
      <c r="G756" s="112" t="s">
        <v>1547</v>
      </c>
      <c r="H756" s="110">
        <f t="shared" si="138"/>
        <v>9.9360000000000004E-2</v>
      </c>
      <c r="I756" s="102" t="s">
        <v>1548</v>
      </c>
      <c r="J756" s="103" t="s">
        <v>1542</v>
      </c>
      <c r="K756" s="61" t="s">
        <v>299</v>
      </c>
      <c r="L756" s="62" t="s">
        <v>300</v>
      </c>
      <c r="M756" s="63"/>
      <c r="N756" s="64"/>
    </row>
    <row r="757" spans="1:14" s="3" customFormat="1" ht="156.94999999999999" customHeight="1">
      <c r="A757" s="67" t="s">
        <v>1543</v>
      </c>
      <c r="B757" s="95" t="s">
        <v>1550</v>
      </c>
      <c r="C757" s="105" t="s">
        <v>1546</v>
      </c>
      <c r="D757" s="106">
        <v>1</v>
      </c>
      <c r="E757" s="107">
        <v>152</v>
      </c>
      <c r="F757" s="108">
        <v>158</v>
      </c>
      <c r="G757" s="112" t="s">
        <v>1547</v>
      </c>
      <c r="H757" s="110">
        <f t="shared" si="138"/>
        <v>9.9360000000000004E-2</v>
      </c>
      <c r="I757" s="102" t="s">
        <v>1548</v>
      </c>
      <c r="J757" s="103" t="s">
        <v>1551</v>
      </c>
      <c r="K757" s="61" t="s">
        <v>299</v>
      </c>
      <c r="L757" s="62" t="s">
        <v>300</v>
      </c>
      <c r="M757" s="63"/>
      <c r="N757" s="64"/>
    </row>
    <row r="758" spans="1:14" s="3" customFormat="1" ht="156.94999999999999" customHeight="1">
      <c r="A758" s="67" t="s">
        <v>1543</v>
      </c>
      <c r="B758" s="95" t="s">
        <v>1550</v>
      </c>
      <c r="C758" s="105" t="s">
        <v>1546</v>
      </c>
      <c r="D758" s="106">
        <v>1</v>
      </c>
      <c r="E758" s="107">
        <v>152</v>
      </c>
      <c r="F758" s="108">
        <v>158</v>
      </c>
      <c r="G758" s="112" t="s">
        <v>1547</v>
      </c>
      <c r="H758" s="110">
        <f t="shared" si="138"/>
        <v>9.9360000000000004E-2</v>
      </c>
      <c r="I758" s="102" t="s">
        <v>1548</v>
      </c>
      <c r="J758" s="103" t="s">
        <v>1551</v>
      </c>
      <c r="K758" s="61" t="s">
        <v>299</v>
      </c>
      <c r="L758" s="62" t="s">
        <v>300</v>
      </c>
      <c r="M758" s="63"/>
      <c r="N758" s="64"/>
    </row>
    <row r="759" spans="1:14" s="3" customFormat="1" ht="156.94999999999999" customHeight="1">
      <c r="A759" s="67" t="s">
        <v>1552</v>
      </c>
      <c r="B759" s="112" t="s">
        <v>1553</v>
      </c>
      <c r="C759" s="105" t="s">
        <v>1554</v>
      </c>
      <c r="D759" s="106">
        <v>1</v>
      </c>
      <c r="E759" s="107">
        <v>227</v>
      </c>
      <c r="F759" s="108">
        <v>237</v>
      </c>
      <c r="G759" s="112" t="s">
        <v>1555</v>
      </c>
      <c r="H759" s="110">
        <f t="shared" ref="H759:H762" si="139">0.75*0.28*0.46</f>
        <v>9.6600000000000005E-2</v>
      </c>
      <c r="I759" s="102" t="s">
        <v>1556</v>
      </c>
      <c r="J759" s="115" t="s">
        <v>1557</v>
      </c>
      <c r="K759" s="61" t="s">
        <v>299</v>
      </c>
      <c r="L759" s="62" t="s">
        <v>300</v>
      </c>
      <c r="M759" s="132" t="s">
        <v>1558</v>
      </c>
      <c r="N759" s="64"/>
    </row>
    <row r="760" spans="1:14" s="3" customFormat="1" ht="156.94999999999999" customHeight="1">
      <c r="A760" s="67" t="s">
        <v>1552</v>
      </c>
      <c r="B760" s="112" t="s">
        <v>1559</v>
      </c>
      <c r="C760" s="105" t="s">
        <v>1554</v>
      </c>
      <c r="D760" s="106">
        <v>1</v>
      </c>
      <c r="E760" s="107">
        <v>227</v>
      </c>
      <c r="F760" s="108">
        <v>237</v>
      </c>
      <c r="G760" s="112" t="s">
        <v>1555</v>
      </c>
      <c r="H760" s="110">
        <f t="shared" si="139"/>
        <v>9.6600000000000005E-2</v>
      </c>
      <c r="I760" s="102" t="s">
        <v>1556</v>
      </c>
      <c r="J760" s="115" t="s">
        <v>1560</v>
      </c>
      <c r="K760" s="61" t="s">
        <v>299</v>
      </c>
      <c r="L760" s="62" t="s">
        <v>300</v>
      </c>
      <c r="M760" s="132" t="s">
        <v>1558</v>
      </c>
      <c r="N760" s="64"/>
    </row>
    <row r="761" spans="1:14" s="3" customFormat="1" ht="156.94999999999999" customHeight="1">
      <c r="A761" s="67" t="s">
        <v>1552</v>
      </c>
      <c r="B761" s="112" t="s">
        <v>1553</v>
      </c>
      <c r="C761" s="105" t="s">
        <v>1554</v>
      </c>
      <c r="D761" s="106">
        <v>1</v>
      </c>
      <c r="E761" s="107">
        <v>227</v>
      </c>
      <c r="F761" s="108">
        <v>237</v>
      </c>
      <c r="G761" s="112" t="s">
        <v>1555</v>
      </c>
      <c r="H761" s="110">
        <f t="shared" si="139"/>
        <v>9.6600000000000005E-2</v>
      </c>
      <c r="I761" s="102" t="s">
        <v>1561</v>
      </c>
      <c r="J761" s="115" t="s">
        <v>1562</v>
      </c>
      <c r="K761" s="61" t="s">
        <v>299</v>
      </c>
      <c r="L761" s="62" t="s">
        <v>300</v>
      </c>
      <c r="M761" s="132" t="s">
        <v>1558</v>
      </c>
      <c r="N761" s="64"/>
    </row>
    <row r="762" spans="1:14" s="3" customFormat="1" ht="156.94999999999999" customHeight="1">
      <c r="A762" s="67" t="s">
        <v>1552</v>
      </c>
      <c r="B762" s="112" t="s">
        <v>1559</v>
      </c>
      <c r="C762" s="105" t="s">
        <v>1554</v>
      </c>
      <c r="D762" s="106">
        <v>1</v>
      </c>
      <c r="E762" s="107">
        <v>227</v>
      </c>
      <c r="F762" s="108">
        <v>237</v>
      </c>
      <c r="G762" s="112" t="s">
        <v>1555</v>
      </c>
      <c r="H762" s="110">
        <f t="shared" si="139"/>
        <v>9.6600000000000005E-2</v>
      </c>
      <c r="I762" s="102" t="s">
        <v>1561</v>
      </c>
      <c r="J762" s="115" t="s">
        <v>1563</v>
      </c>
      <c r="K762" s="61" t="s">
        <v>299</v>
      </c>
      <c r="L762" s="62" t="s">
        <v>300</v>
      </c>
      <c r="M762" s="63"/>
      <c r="N762" s="64"/>
    </row>
    <row r="763" spans="1:14" s="3" customFormat="1" ht="156.94999999999999" customHeight="1">
      <c r="A763" s="67" t="s">
        <v>1552</v>
      </c>
      <c r="B763" s="95" t="s">
        <v>1564</v>
      </c>
      <c r="C763" s="105" t="s">
        <v>1565</v>
      </c>
      <c r="D763" s="106">
        <v>1</v>
      </c>
      <c r="E763" s="107">
        <v>228</v>
      </c>
      <c r="F763" s="108">
        <v>233</v>
      </c>
      <c r="G763" s="112" t="s">
        <v>1566</v>
      </c>
      <c r="H763" s="110">
        <f t="shared" ref="H763:H769" si="140">0.74*0.28*0.32</f>
        <v>6.6304000000000002E-2</v>
      </c>
      <c r="I763" s="102" t="s">
        <v>1567</v>
      </c>
      <c r="J763" s="115" t="s">
        <v>1568</v>
      </c>
      <c r="K763" s="61" t="s">
        <v>299</v>
      </c>
      <c r="L763" s="62" t="s">
        <v>300</v>
      </c>
      <c r="M763" s="132" t="s">
        <v>1558</v>
      </c>
      <c r="N763" s="64"/>
    </row>
    <row r="764" spans="1:14" s="3" customFormat="1" ht="156.94999999999999" customHeight="1">
      <c r="A764" s="67" t="s">
        <v>1552</v>
      </c>
      <c r="B764" s="95" t="s">
        <v>1564</v>
      </c>
      <c r="C764" s="105" t="s">
        <v>1565</v>
      </c>
      <c r="D764" s="106">
        <v>1</v>
      </c>
      <c r="E764" s="107">
        <v>228</v>
      </c>
      <c r="F764" s="108">
        <v>233</v>
      </c>
      <c r="G764" s="112" t="s">
        <v>1566</v>
      </c>
      <c r="H764" s="110">
        <f t="shared" si="140"/>
        <v>6.6304000000000002E-2</v>
      </c>
      <c r="I764" s="102" t="s">
        <v>1567</v>
      </c>
      <c r="J764" s="115" t="s">
        <v>1568</v>
      </c>
      <c r="K764" s="61" t="s">
        <v>299</v>
      </c>
      <c r="L764" s="62" t="s">
        <v>300</v>
      </c>
      <c r="M764" s="132" t="s">
        <v>1558</v>
      </c>
      <c r="N764" s="64"/>
    </row>
    <row r="765" spans="1:14" s="3" customFormat="1" ht="156.94999999999999" customHeight="1">
      <c r="A765" s="67" t="s">
        <v>1552</v>
      </c>
      <c r="B765" s="95" t="s">
        <v>1564</v>
      </c>
      <c r="C765" s="105" t="s">
        <v>1565</v>
      </c>
      <c r="D765" s="106">
        <v>1</v>
      </c>
      <c r="E765" s="107">
        <v>228</v>
      </c>
      <c r="F765" s="108">
        <v>233</v>
      </c>
      <c r="G765" s="112" t="s">
        <v>1566</v>
      </c>
      <c r="H765" s="110">
        <f t="shared" si="140"/>
        <v>6.6304000000000002E-2</v>
      </c>
      <c r="I765" s="102" t="s">
        <v>1567</v>
      </c>
      <c r="J765" s="115" t="s">
        <v>1568</v>
      </c>
      <c r="K765" s="61" t="s">
        <v>299</v>
      </c>
      <c r="L765" s="62" t="s">
        <v>300</v>
      </c>
      <c r="M765" s="132" t="s">
        <v>1558</v>
      </c>
      <c r="N765" s="64"/>
    </row>
    <row r="766" spans="1:14" s="3" customFormat="1" ht="156.94999999999999" customHeight="1">
      <c r="A766" s="67" t="s">
        <v>1552</v>
      </c>
      <c r="B766" s="95" t="s">
        <v>1564</v>
      </c>
      <c r="C766" s="105" t="s">
        <v>1565</v>
      </c>
      <c r="D766" s="106">
        <v>1</v>
      </c>
      <c r="E766" s="107">
        <v>228</v>
      </c>
      <c r="F766" s="108">
        <v>233</v>
      </c>
      <c r="G766" s="112" t="s">
        <v>1566</v>
      </c>
      <c r="H766" s="110">
        <f t="shared" si="140"/>
        <v>6.6304000000000002E-2</v>
      </c>
      <c r="I766" s="102" t="s">
        <v>1567</v>
      </c>
      <c r="J766" s="115" t="s">
        <v>1568</v>
      </c>
      <c r="K766" s="61" t="s">
        <v>299</v>
      </c>
      <c r="L766" s="62" t="s">
        <v>300</v>
      </c>
      <c r="M766" s="132" t="s">
        <v>1558</v>
      </c>
      <c r="N766" s="64"/>
    </row>
    <row r="767" spans="1:14" s="3" customFormat="1" ht="156.94999999999999" customHeight="1">
      <c r="A767" s="67" t="s">
        <v>1552</v>
      </c>
      <c r="B767" s="95" t="s">
        <v>1569</v>
      </c>
      <c r="C767" s="126" t="s">
        <v>1570</v>
      </c>
      <c r="D767" s="106">
        <v>1</v>
      </c>
      <c r="E767" s="107">
        <v>257</v>
      </c>
      <c r="F767" s="108">
        <v>262</v>
      </c>
      <c r="G767" s="112" t="s">
        <v>1566</v>
      </c>
      <c r="H767" s="110">
        <f t="shared" si="140"/>
        <v>6.6304000000000002E-2</v>
      </c>
      <c r="I767" s="102" t="s">
        <v>1567</v>
      </c>
      <c r="J767" s="115" t="s">
        <v>1571</v>
      </c>
      <c r="K767" s="61" t="s">
        <v>299</v>
      </c>
      <c r="L767" s="62" t="s">
        <v>300</v>
      </c>
      <c r="M767" s="132" t="s">
        <v>1558</v>
      </c>
      <c r="N767" s="64"/>
    </row>
    <row r="768" spans="1:14" s="3" customFormat="1" ht="156.94999999999999" customHeight="1">
      <c r="A768" s="67" t="s">
        <v>1552</v>
      </c>
      <c r="B768" s="95" t="s">
        <v>1569</v>
      </c>
      <c r="C768" s="126" t="s">
        <v>1570</v>
      </c>
      <c r="D768" s="106">
        <v>1</v>
      </c>
      <c r="E768" s="107">
        <v>257</v>
      </c>
      <c r="F768" s="108">
        <v>262</v>
      </c>
      <c r="G768" s="112" t="s">
        <v>1566</v>
      </c>
      <c r="H768" s="110">
        <f t="shared" si="140"/>
        <v>6.6304000000000002E-2</v>
      </c>
      <c r="I768" s="102" t="s">
        <v>1567</v>
      </c>
      <c r="J768" s="115" t="s">
        <v>1571</v>
      </c>
      <c r="K768" s="61" t="s">
        <v>299</v>
      </c>
      <c r="L768" s="62" t="s">
        <v>300</v>
      </c>
      <c r="M768" s="132" t="s">
        <v>1558</v>
      </c>
      <c r="N768" s="64"/>
    </row>
    <row r="769" spans="1:14" s="3" customFormat="1" ht="156.94999999999999" customHeight="1">
      <c r="A769" s="67" t="s">
        <v>1552</v>
      </c>
      <c r="B769" s="95" t="s">
        <v>1569</v>
      </c>
      <c r="C769" s="126" t="s">
        <v>1570</v>
      </c>
      <c r="D769" s="106">
        <v>1</v>
      </c>
      <c r="E769" s="107">
        <v>257</v>
      </c>
      <c r="F769" s="108">
        <v>262</v>
      </c>
      <c r="G769" s="112" t="s">
        <v>1566</v>
      </c>
      <c r="H769" s="110">
        <f t="shared" si="140"/>
        <v>6.6304000000000002E-2</v>
      </c>
      <c r="I769" s="102" t="s">
        <v>1567</v>
      </c>
      <c r="J769" s="115" t="s">
        <v>1571</v>
      </c>
      <c r="K769" s="61" t="s">
        <v>299</v>
      </c>
      <c r="L769" s="62" t="s">
        <v>300</v>
      </c>
      <c r="M769" s="132" t="s">
        <v>1558</v>
      </c>
      <c r="N769" s="64"/>
    </row>
    <row r="770" spans="1:14" s="3" customFormat="1" ht="156.94999999999999" customHeight="1">
      <c r="A770" s="67" t="s">
        <v>1552</v>
      </c>
      <c r="B770" s="95" t="s">
        <v>1572</v>
      </c>
      <c r="C770" s="105" t="s">
        <v>1573</v>
      </c>
      <c r="D770" s="106">
        <v>1</v>
      </c>
      <c r="E770" s="107">
        <v>246</v>
      </c>
      <c r="F770" s="108">
        <v>256</v>
      </c>
      <c r="G770" s="112" t="s">
        <v>1574</v>
      </c>
      <c r="H770" s="110">
        <f t="shared" ref="H770:H773" si="141">0.97*0.31*0.52</f>
        <v>0.156364</v>
      </c>
      <c r="I770" s="102" t="s">
        <v>1575</v>
      </c>
      <c r="J770" s="133" t="s">
        <v>1576</v>
      </c>
      <c r="K770" s="61" t="s">
        <v>299</v>
      </c>
      <c r="L770" s="62" t="s">
        <v>300</v>
      </c>
      <c r="M770" s="132" t="s">
        <v>1577</v>
      </c>
      <c r="N770" s="64"/>
    </row>
    <row r="771" spans="1:14" s="3" customFormat="1" ht="156.94999999999999" customHeight="1">
      <c r="A771" s="67" t="s">
        <v>1552</v>
      </c>
      <c r="B771" s="95" t="s">
        <v>1572</v>
      </c>
      <c r="C771" s="105" t="s">
        <v>1573</v>
      </c>
      <c r="D771" s="106">
        <v>1</v>
      </c>
      <c r="E771" s="107">
        <v>246</v>
      </c>
      <c r="F771" s="108">
        <v>256</v>
      </c>
      <c r="G771" s="112" t="s">
        <v>1574</v>
      </c>
      <c r="H771" s="110">
        <f t="shared" si="141"/>
        <v>0.156364</v>
      </c>
      <c r="I771" s="102" t="s">
        <v>1575</v>
      </c>
      <c r="J771" s="133" t="s">
        <v>1576</v>
      </c>
      <c r="K771" s="61" t="s">
        <v>299</v>
      </c>
      <c r="L771" s="62" t="s">
        <v>300</v>
      </c>
      <c r="M771" s="132" t="s">
        <v>1577</v>
      </c>
      <c r="N771" s="64"/>
    </row>
    <row r="772" spans="1:14" s="3" customFormat="1" ht="156.94999999999999" customHeight="1">
      <c r="A772" s="67" t="s">
        <v>1552</v>
      </c>
      <c r="B772" s="95" t="s">
        <v>1578</v>
      </c>
      <c r="C772" s="105" t="s">
        <v>1573</v>
      </c>
      <c r="D772" s="106">
        <v>1</v>
      </c>
      <c r="E772" s="107">
        <v>283</v>
      </c>
      <c r="F772" s="108">
        <v>293</v>
      </c>
      <c r="G772" s="112" t="s">
        <v>1574</v>
      </c>
      <c r="H772" s="110">
        <f t="shared" si="141"/>
        <v>0.156364</v>
      </c>
      <c r="I772" s="102" t="s">
        <v>1579</v>
      </c>
      <c r="J772" s="115" t="s">
        <v>1580</v>
      </c>
      <c r="K772" s="61" t="s">
        <v>299</v>
      </c>
      <c r="L772" s="62" t="s">
        <v>300</v>
      </c>
      <c r="M772" s="132" t="s">
        <v>1577</v>
      </c>
      <c r="N772" s="64"/>
    </row>
    <row r="773" spans="1:14" s="3" customFormat="1" ht="156.94999999999999" customHeight="1">
      <c r="A773" s="67" t="s">
        <v>1552</v>
      </c>
      <c r="B773" s="95" t="s">
        <v>1578</v>
      </c>
      <c r="C773" s="105" t="s">
        <v>1573</v>
      </c>
      <c r="D773" s="106">
        <v>1</v>
      </c>
      <c r="E773" s="107">
        <v>283</v>
      </c>
      <c r="F773" s="108">
        <v>293</v>
      </c>
      <c r="G773" s="112" t="s">
        <v>1574</v>
      </c>
      <c r="H773" s="110">
        <f t="shared" si="141"/>
        <v>0.156364</v>
      </c>
      <c r="I773" s="102" t="s">
        <v>1579</v>
      </c>
      <c r="J773" s="115" t="s">
        <v>1580</v>
      </c>
      <c r="K773" s="61" t="s">
        <v>299</v>
      </c>
      <c r="L773" s="62" t="s">
        <v>300</v>
      </c>
      <c r="M773" s="132" t="s">
        <v>1577</v>
      </c>
      <c r="N773" s="64"/>
    </row>
    <row r="774" spans="1:14" s="3" customFormat="1" ht="156.94999999999999" customHeight="1">
      <c r="A774" s="67" t="s">
        <v>1581</v>
      </c>
      <c r="B774" s="95" t="s">
        <v>1582</v>
      </c>
      <c r="C774" s="105" t="s">
        <v>1583</v>
      </c>
      <c r="D774" s="106">
        <v>1</v>
      </c>
      <c r="E774" s="107">
        <v>152</v>
      </c>
      <c r="F774" s="108">
        <v>159</v>
      </c>
      <c r="G774" s="112" t="s">
        <v>1584</v>
      </c>
      <c r="H774" s="110">
        <f t="shared" ref="H774:H776" si="142">0.76*0.39*0.4</f>
        <v>0.11856</v>
      </c>
      <c r="I774" s="102" t="s">
        <v>1585</v>
      </c>
      <c r="J774" s="103" t="s">
        <v>1586</v>
      </c>
      <c r="K774" s="61" t="s">
        <v>299</v>
      </c>
      <c r="L774" s="62" t="s">
        <v>300</v>
      </c>
      <c r="M774" s="63"/>
      <c r="N774" s="64"/>
    </row>
    <row r="775" spans="1:14" s="3" customFormat="1" ht="156.94999999999999" customHeight="1">
      <c r="A775" s="67" t="s">
        <v>1581</v>
      </c>
      <c r="B775" s="95" t="s">
        <v>1582</v>
      </c>
      <c r="C775" s="105" t="s">
        <v>1583</v>
      </c>
      <c r="D775" s="106">
        <v>1</v>
      </c>
      <c r="E775" s="107">
        <v>152</v>
      </c>
      <c r="F775" s="108">
        <v>159</v>
      </c>
      <c r="G775" s="112" t="s">
        <v>1584</v>
      </c>
      <c r="H775" s="110">
        <f t="shared" si="142"/>
        <v>0.11856</v>
      </c>
      <c r="I775" s="102" t="s">
        <v>1585</v>
      </c>
      <c r="J775" s="103" t="s">
        <v>1586</v>
      </c>
      <c r="K775" s="61" t="s">
        <v>299</v>
      </c>
      <c r="L775" s="62" t="s">
        <v>300</v>
      </c>
      <c r="M775" s="63"/>
      <c r="N775" s="64"/>
    </row>
    <row r="776" spans="1:14" s="3" customFormat="1" ht="156.94999999999999" customHeight="1">
      <c r="A776" s="67" t="s">
        <v>1581</v>
      </c>
      <c r="B776" s="95" t="s">
        <v>1582</v>
      </c>
      <c r="C776" s="105" t="s">
        <v>1583</v>
      </c>
      <c r="D776" s="106">
        <v>1</v>
      </c>
      <c r="E776" s="107">
        <v>152</v>
      </c>
      <c r="F776" s="108">
        <v>159</v>
      </c>
      <c r="G776" s="112" t="s">
        <v>1584</v>
      </c>
      <c r="H776" s="110">
        <f t="shared" si="142"/>
        <v>0.11856</v>
      </c>
      <c r="I776" s="102" t="s">
        <v>1585</v>
      </c>
      <c r="J776" s="103" t="s">
        <v>1586</v>
      </c>
      <c r="K776" s="61" t="s">
        <v>299</v>
      </c>
      <c r="L776" s="62" t="s">
        <v>300</v>
      </c>
      <c r="M776" s="63" t="s">
        <v>1587</v>
      </c>
      <c r="N776" s="64"/>
    </row>
    <row r="777" spans="1:14" s="3" customFormat="1" ht="156.94999999999999" customHeight="1">
      <c r="A777" s="67" t="s">
        <v>1588</v>
      </c>
      <c r="B777" s="95" t="s">
        <v>1589</v>
      </c>
      <c r="C777" s="105" t="s">
        <v>1590</v>
      </c>
      <c r="D777" s="106">
        <v>1</v>
      </c>
      <c r="E777" s="107">
        <v>165</v>
      </c>
      <c r="F777" s="108">
        <v>172</v>
      </c>
      <c r="G777" s="112" t="s">
        <v>1591</v>
      </c>
      <c r="H777" s="110">
        <f t="shared" ref="H777:H779" si="143">0.5*0.3*0.8</f>
        <v>0.12</v>
      </c>
      <c r="I777" s="102" t="s">
        <v>1592</v>
      </c>
      <c r="J777" s="103" t="s">
        <v>1593</v>
      </c>
      <c r="K777" s="61" t="s">
        <v>299</v>
      </c>
      <c r="L777" s="62" t="s">
        <v>300</v>
      </c>
      <c r="M777" s="63"/>
      <c r="N777" s="64"/>
    </row>
    <row r="778" spans="1:14" s="3" customFormat="1" ht="156.94999999999999" customHeight="1">
      <c r="A778" s="67" t="s">
        <v>1588</v>
      </c>
      <c r="B778" s="95" t="s">
        <v>1594</v>
      </c>
      <c r="C778" s="105" t="s">
        <v>1590</v>
      </c>
      <c r="D778" s="106">
        <v>1</v>
      </c>
      <c r="E778" s="107">
        <v>198</v>
      </c>
      <c r="F778" s="108">
        <v>205</v>
      </c>
      <c r="G778" s="112" t="s">
        <v>1591</v>
      </c>
      <c r="H778" s="110">
        <f t="shared" si="143"/>
        <v>0.12</v>
      </c>
      <c r="I778" s="102" t="s">
        <v>1592</v>
      </c>
      <c r="J778" s="103" t="s">
        <v>1595</v>
      </c>
      <c r="K778" s="61" t="s">
        <v>299</v>
      </c>
      <c r="L778" s="62" t="s">
        <v>300</v>
      </c>
      <c r="M778" s="63"/>
      <c r="N778" s="64"/>
    </row>
    <row r="779" spans="1:14" s="3" customFormat="1" ht="156.94999999999999" customHeight="1">
      <c r="A779" s="67" t="s">
        <v>1588</v>
      </c>
      <c r="B779" s="95" t="s">
        <v>1594</v>
      </c>
      <c r="C779" s="126" t="s">
        <v>1596</v>
      </c>
      <c r="D779" s="106">
        <v>1</v>
      </c>
      <c r="E779" s="107">
        <v>238</v>
      </c>
      <c r="F779" s="108">
        <v>345</v>
      </c>
      <c r="G779" s="112" t="s">
        <v>1591</v>
      </c>
      <c r="H779" s="110">
        <f t="shared" si="143"/>
        <v>0.12</v>
      </c>
      <c r="I779" s="102" t="s">
        <v>1592</v>
      </c>
      <c r="J779" s="103" t="s">
        <v>1595</v>
      </c>
      <c r="K779" s="61" t="s">
        <v>299</v>
      </c>
      <c r="L779" s="62" t="s">
        <v>300</v>
      </c>
      <c r="M779" s="63"/>
      <c r="N779" s="64"/>
    </row>
    <row r="780" spans="1:14" s="3" customFormat="1" ht="120" customHeight="1">
      <c r="A780" s="67" t="s">
        <v>1597</v>
      </c>
      <c r="B780" s="95" t="s">
        <v>1598</v>
      </c>
      <c r="C780" s="105" t="s">
        <v>1599</v>
      </c>
      <c r="D780" s="106">
        <v>1</v>
      </c>
      <c r="E780" s="107">
        <v>253</v>
      </c>
      <c r="F780" s="108">
        <v>268</v>
      </c>
      <c r="G780" s="109" t="s">
        <v>1600</v>
      </c>
      <c r="H780" s="134">
        <f t="shared" ref="H780:H782" si="144">0.91*0.47*0.53</f>
        <v>0.22668099999999999</v>
      </c>
      <c r="I780" s="102" t="s">
        <v>1601</v>
      </c>
      <c r="J780" s="135" t="s">
        <v>1602</v>
      </c>
      <c r="K780" s="61" t="s">
        <v>415</v>
      </c>
      <c r="L780" s="62" t="s">
        <v>300</v>
      </c>
      <c r="M780" s="63"/>
      <c r="N780" s="136"/>
    </row>
    <row r="781" spans="1:14" s="3" customFormat="1" ht="125.1" customHeight="1">
      <c r="A781" s="67" t="s">
        <v>1597</v>
      </c>
      <c r="B781" s="95" t="s">
        <v>1598</v>
      </c>
      <c r="C781" s="105" t="s">
        <v>1599</v>
      </c>
      <c r="D781" s="106">
        <v>1</v>
      </c>
      <c r="E781" s="107">
        <v>253</v>
      </c>
      <c r="F781" s="108">
        <v>268</v>
      </c>
      <c r="G781" s="109" t="s">
        <v>1600</v>
      </c>
      <c r="H781" s="134">
        <f t="shared" si="144"/>
        <v>0.22668099999999999</v>
      </c>
      <c r="I781" s="102" t="s">
        <v>1601</v>
      </c>
      <c r="J781" s="135" t="s">
        <v>1602</v>
      </c>
      <c r="K781" s="61" t="s">
        <v>415</v>
      </c>
      <c r="L781" s="62" t="s">
        <v>300</v>
      </c>
      <c r="M781" s="63"/>
      <c r="N781" s="136"/>
    </row>
    <row r="782" spans="1:14" s="3" customFormat="1" ht="117.95" customHeight="1">
      <c r="A782" s="67" t="s">
        <v>1597</v>
      </c>
      <c r="B782" s="95" t="s">
        <v>1598</v>
      </c>
      <c r="C782" s="105" t="s">
        <v>1599</v>
      </c>
      <c r="D782" s="106">
        <v>1</v>
      </c>
      <c r="E782" s="107">
        <v>253</v>
      </c>
      <c r="F782" s="108">
        <v>268</v>
      </c>
      <c r="G782" s="109" t="s">
        <v>1600</v>
      </c>
      <c r="H782" s="134">
        <f t="shared" si="144"/>
        <v>0.22668099999999999</v>
      </c>
      <c r="I782" s="102" t="s">
        <v>1601</v>
      </c>
      <c r="J782" s="135" t="s">
        <v>1602</v>
      </c>
      <c r="K782" s="61" t="s">
        <v>415</v>
      </c>
      <c r="L782" s="62" t="s">
        <v>300</v>
      </c>
      <c r="M782" s="63"/>
      <c r="N782" s="136"/>
    </row>
    <row r="783" spans="1:14" s="3" customFormat="1" ht="156.94999999999999" customHeight="1">
      <c r="A783" s="67" t="s">
        <v>1603</v>
      </c>
      <c r="B783" s="95" t="s">
        <v>1604</v>
      </c>
      <c r="C783" s="105" t="s">
        <v>1605</v>
      </c>
      <c r="D783" s="106">
        <v>1</v>
      </c>
      <c r="E783" s="107">
        <v>185</v>
      </c>
      <c r="F783" s="108">
        <v>195</v>
      </c>
      <c r="G783" s="112" t="s">
        <v>1606</v>
      </c>
      <c r="H783" s="110">
        <f>0.715*0.36*0.715</f>
        <v>0.18404100000000001</v>
      </c>
      <c r="I783" s="102" t="s">
        <v>1607</v>
      </c>
      <c r="J783" s="103" t="s">
        <v>1608</v>
      </c>
      <c r="K783" s="61" t="s">
        <v>299</v>
      </c>
      <c r="L783" s="62" t="s">
        <v>300</v>
      </c>
      <c r="M783" s="63"/>
      <c r="N783" s="64"/>
    </row>
    <row r="784" spans="1:14" s="3" customFormat="1" ht="156.94999999999999" customHeight="1">
      <c r="A784" s="67" t="s">
        <v>1603</v>
      </c>
      <c r="B784" s="95" t="s">
        <v>1604</v>
      </c>
      <c r="C784" s="105" t="s">
        <v>1605</v>
      </c>
      <c r="D784" s="106">
        <v>1</v>
      </c>
      <c r="E784" s="107">
        <v>185</v>
      </c>
      <c r="F784" s="108">
        <v>195</v>
      </c>
      <c r="G784" s="112" t="s">
        <v>1606</v>
      </c>
      <c r="H784" s="110">
        <f>0.715*0.36*0.715</f>
        <v>0.18404100000000001</v>
      </c>
      <c r="I784" s="102" t="s">
        <v>1607</v>
      </c>
      <c r="J784" s="103" t="s">
        <v>1608</v>
      </c>
      <c r="K784" s="61" t="s">
        <v>299</v>
      </c>
      <c r="L784" s="62" t="s">
        <v>300</v>
      </c>
      <c r="M784" s="63"/>
      <c r="N784" s="64"/>
    </row>
    <row r="785" spans="1:14" s="3" customFormat="1" ht="156.94999999999999" customHeight="1">
      <c r="A785" s="67" t="s">
        <v>1603</v>
      </c>
      <c r="B785" s="112" t="s">
        <v>1609</v>
      </c>
      <c r="C785" s="105" t="s">
        <v>1610</v>
      </c>
      <c r="D785" s="106">
        <v>1</v>
      </c>
      <c r="E785" s="107">
        <v>75</v>
      </c>
      <c r="F785" s="108">
        <v>80</v>
      </c>
      <c r="G785" s="112" t="s">
        <v>1611</v>
      </c>
      <c r="H785" s="110">
        <f t="shared" ref="H785:H787" si="145">0.56*0.35*0.31</f>
        <v>6.0760000000000002E-2</v>
      </c>
      <c r="I785" s="102" t="s">
        <v>1612</v>
      </c>
      <c r="J785" s="137" t="s">
        <v>1613</v>
      </c>
      <c r="K785" s="61" t="s">
        <v>299</v>
      </c>
      <c r="L785" s="62" t="s">
        <v>300</v>
      </c>
      <c r="M785" s="63"/>
      <c r="N785" s="64"/>
    </row>
    <row r="786" spans="1:14" s="3" customFormat="1" ht="156.94999999999999" customHeight="1">
      <c r="A786" s="67" t="s">
        <v>1603</v>
      </c>
      <c r="B786" s="112" t="s">
        <v>1609</v>
      </c>
      <c r="C786" s="105" t="s">
        <v>1610</v>
      </c>
      <c r="D786" s="106">
        <v>1</v>
      </c>
      <c r="E786" s="107">
        <v>75</v>
      </c>
      <c r="F786" s="108">
        <v>80</v>
      </c>
      <c r="G786" s="112" t="s">
        <v>1611</v>
      </c>
      <c r="H786" s="110">
        <f t="shared" si="145"/>
        <v>6.0760000000000002E-2</v>
      </c>
      <c r="I786" s="102" t="s">
        <v>1612</v>
      </c>
      <c r="J786" s="137" t="s">
        <v>1613</v>
      </c>
      <c r="K786" s="61" t="s">
        <v>299</v>
      </c>
      <c r="L786" s="62" t="s">
        <v>300</v>
      </c>
      <c r="M786" s="63"/>
      <c r="N786" s="64"/>
    </row>
    <row r="787" spans="1:14" s="3" customFormat="1" ht="156.94999999999999" customHeight="1">
      <c r="A787" s="67" t="s">
        <v>1603</v>
      </c>
      <c r="B787" s="112" t="s">
        <v>1609</v>
      </c>
      <c r="C787" s="105" t="s">
        <v>1610</v>
      </c>
      <c r="D787" s="106">
        <v>1</v>
      </c>
      <c r="E787" s="107">
        <v>75</v>
      </c>
      <c r="F787" s="108">
        <v>80</v>
      </c>
      <c r="G787" s="112" t="s">
        <v>1611</v>
      </c>
      <c r="H787" s="110">
        <f t="shared" si="145"/>
        <v>6.0760000000000002E-2</v>
      </c>
      <c r="I787" s="102" t="s">
        <v>1612</v>
      </c>
      <c r="J787" s="137" t="s">
        <v>1613</v>
      </c>
      <c r="K787" s="61" t="s">
        <v>299</v>
      </c>
      <c r="L787" s="62" t="s">
        <v>300</v>
      </c>
      <c r="M787" s="63"/>
      <c r="N787" s="64"/>
    </row>
    <row r="788" spans="1:14" s="3" customFormat="1" ht="156.94999999999999" customHeight="1">
      <c r="A788" s="67" t="s">
        <v>1603</v>
      </c>
      <c r="B788" s="95" t="s">
        <v>1614</v>
      </c>
      <c r="C788" s="105" t="s">
        <v>1615</v>
      </c>
      <c r="D788" s="106">
        <v>1</v>
      </c>
      <c r="E788" s="107">
        <v>210</v>
      </c>
      <c r="F788" s="108">
        <v>220</v>
      </c>
      <c r="G788" s="112" t="s">
        <v>1616</v>
      </c>
      <c r="H788" s="110">
        <f t="shared" ref="H788:H790" si="146">0.76*0.29*0.76</f>
        <v>0.16750399999999999</v>
      </c>
      <c r="I788" s="102" t="s">
        <v>1617</v>
      </c>
      <c r="J788" s="137" t="s">
        <v>1618</v>
      </c>
      <c r="K788" s="61" t="s">
        <v>299</v>
      </c>
      <c r="L788" s="62" t="s">
        <v>300</v>
      </c>
      <c r="M788" s="63"/>
      <c r="N788" s="64"/>
    </row>
    <row r="789" spans="1:14" s="3" customFormat="1" ht="156.94999999999999" customHeight="1">
      <c r="A789" s="67" t="s">
        <v>1603</v>
      </c>
      <c r="B789" s="95" t="s">
        <v>1614</v>
      </c>
      <c r="C789" s="105" t="s">
        <v>1615</v>
      </c>
      <c r="D789" s="106">
        <v>1</v>
      </c>
      <c r="E789" s="107">
        <v>210</v>
      </c>
      <c r="F789" s="108">
        <v>220</v>
      </c>
      <c r="G789" s="112" t="s">
        <v>1616</v>
      </c>
      <c r="H789" s="110">
        <f t="shared" si="146"/>
        <v>0.16750399999999999</v>
      </c>
      <c r="I789" s="102" t="s">
        <v>1617</v>
      </c>
      <c r="J789" s="137" t="s">
        <v>1618</v>
      </c>
      <c r="K789" s="61" t="s">
        <v>299</v>
      </c>
      <c r="L789" s="62" t="s">
        <v>300</v>
      </c>
      <c r="M789" s="63"/>
      <c r="N789" s="64"/>
    </row>
    <row r="790" spans="1:14" s="3" customFormat="1" ht="156.94999999999999" customHeight="1">
      <c r="A790" s="67" t="s">
        <v>1603</v>
      </c>
      <c r="B790" s="95" t="s">
        <v>1614</v>
      </c>
      <c r="C790" s="105" t="s">
        <v>1615</v>
      </c>
      <c r="D790" s="106">
        <v>1</v>
      </c>
      <c r="E790" s="107">
        <v>210</v>
      </c>
      <c r="F790" s="108">
        <v>220</v>
      </c>
      <c r="G790" s="112" t="s">
        <v>1616</v>
      </c>
      <c r="H790" s="110">
        <f t="shared" si="146"/>
        <v>0.16750399999999999</v>
      </c>
      <c r="I790" s="102" t="s">
        <v>1617</v>
      </c>
      <c r="J790" s="137" t="s">
        <v>1618</v>
      </c>
      <c r="K790" s="61" t="s">
        <v>299</v>
      </c>
      <c r="L790" s="62" t="s">
        <v>300</v>
      </c>
      <c r="M790" s="63"/>
      <c r="N790" s="64"/>
    </row>
    <row r="791" spans="1:14" s="3" customFormat="1" ht="156.94999999999999" customHeight="1">
      <c r="A791" s="67" t="s">
        <v>1603</v>
      </c>
      <c r="B791" s="95" t="s">
        <v>1614</v>
      </c>
      <c r="C791" s="105" t="s">
        <v>1619</v>
      </c>
      <c r="D791" s="106">
        <v>1</v>
      </c>
      <c r="E791" s="107">
        <v>133</v>
      </c>
      <c r="F791" s="108">
        <v>139</v>
      </c>
      <c r="G791" s="112" t="s">
        <v>1620</v>
      </c>
      <c r="H791" s="110">
        <f t="shared" ref="H791:H794" si="147">0.66*0.36*0.39</f>
        <v>9.2663999999999996E-2</v>
      </c>
      <c r="I791" s="102" t="s">
        <v>1621</v>
      </c>
      <c r="J791" s="137" t="s">
        <v>1622</v>
      </c>
      <c r="K791" s="61" t="s">
        <v>299</v>
      </c>
      <c r="L791" s="62" t="s">
        <v>300</v>
      </c>
      <c r="M791" s="63"/>
      <c r="N791" s="64"/>
    </row>
    <row r="792" spans="1:14" s="3" customFormat="1" ht="156.94999999999999" customHeight="1">
      <c r="A792" s="67" t="s">
        <v>1603</v>
      </c>
      <c r="B792" s="95" t="s">
        <v>1614</v>
      </c>
      <c r="C792" s="105" t="s">
        <v>1619</v>
      </c>
      <c r="D792" s="106">
        <v>1</v>
      </c>
      <c r="E792" s="107">
        <v>133</v>
      </c>
      <c r="F792" s="108">
        <v>139</v>
      </c>
      <c r="G792" s="112" t="s">
        <v>1620</v>
      </c>
      <c r="H792" s="110">
        <f t="shared" si="147"/>
        <v>9.2663999999999996E-2</v>
      </c>
      <c r="I792" s="102" t="s">
        <v>1621</v>
      </c>
      <c r="J792" s="137" t="s">
        <v>1622</v>
      </c>
      <c r="K792" s="61" t="s">
        <v>299</v>
      </c>
      <c r="L792" s="62" t="s">
        <v>300</v>
      </c>
      <c r="M792" s="63"/>
      <c r="N792" s="64"/>
    </row>
    <row r="793" spans="1:14" s="3" customFormat="1" ht="156.94999999999999" customHeight="1">
      <c r="A793" s="67" t="s">
        <v>1603</v>
      </c>
      <c r="B793" s="95" t="s">
        <v>1623</v>
      </c>
      <c r="C793" s="105" t="s">
        <v>1619</v>
      </c>
      <c r="D793" s="106">
        <v>1</v>
      </c>
      <c r="E793" s="107">
        <v>144</v>
      </c>
      <c r="F793" s="108">
        <v>150</v>
      </c>
      <c r="G793" s="112" t="s">
        <v>1620</v>
      </c>
      <c r="H793" s="110">
        <f t="shared" si="147"/>
        <v>9.2663999999999996E-2</v>
      </c>
      <c r="I793" s="102" t="s">
        <v>1621</v>
      </c>
      <c r="J793" s="137" t="s">
        <v>1624</v>
      </c>
      <c r="K793" s="61" t="s">
        <v>299</v>
      </c>
      <c r="L793" s="62" t="s">
        <v>300</v>
      </c>
      <c r="M793" s="63"/>
      <c r="N793" s="64"/>
    </row>
    <row r="794" spans="1:14" s="3" customFormat="1" ht="156.94999999999999" customHeight="1">
      <c r="A794" s="67" t="s">
        <v>1603</v>
      </c>
      <c r="B794" s="95" t="s">
        <v>1623</v>
      </c>
      <c r="C794" s="105" t="s">
        <v>1619</v>
      </c>
      <c r="D794" s="106">
        <v>1</v>
      </c>
      <c r="E794" s="107">
        <v>144</v>
      </c>
      <c r="F794" s="108">
        <v>150</v>
      </c>
      <c r="G794" s="112" t="s">
        <v>1620</v>
      </c>
      <c r="H794" s="110">
        <f t="shared" si="147"/>
        <v>9.2663999999999996E-2</v>
      </c>
      <c r="I794" s="102" t="s">
        <v>1621</v>
      </c>
      <c r="J794" s="137" t="s">
        <v>1624</v>
      </c>
      <c r="K794" s="61" t="s">
        <v>299</v>
      </c>
      <c r="L794" s="62" t="s">
        <v>300</v>
      </c>
      <c r="M794" s="63"/>
      <c r="N794" s="64"/>
    </row>
    <row r="795" spans="1:14" s="3" customFormat="1" ht="156.94999999999999" customHeight="1">
      <c r="A795" s="67" t="s">
        <v>1603</v>
      </c>
      <c r="B795" s="95" t="s">
        <v>1625</v>
      </c>
      <c r="C795" s="105" t="s">
        <v>1626</v>
      </c>
      <c r="D795" s="106">
        <v>2</v>
      </c>
      <c r="E795" s="107">
        <v>130</v>
      </c>
      <c r="F795" s="108">
        <v>134</v>
      </c>
      <c r="G795" s="112" t="s">
        <v>1627</v>
      </c>
      <c r="H795" s="110">
        <f t="shared" ref="H795:H797" si="148">0.77*0.4*0.39</f>
        <v>0.12012</v>
      </c>
      <c r="I795" s="102" t="s">
        <v>1628</v>
      </c>
      <c r="J795" s="137" t="s">
        <v>1629</v>
      </c>
      <c r="K795" s="61" t="s">
        <v>299</v>
      </c>
      <c r="L795" s="62" t="s">
        <v>300</v>
      </c>
      <c r="M795" s="63"/>
      <c r="N795" s="64"/>
    </row>
    <row r="796" spans="1:14" s="3" customFormat="1" ht="156.94999999999999" customHeight="1">
      <c r="A796" s="67" t="s">
        <v>1603</v>
      </c>
      <c r="B796" s="95" t="s">
        <v>1625</v>
      </c>
      <c r="C796" s="105" t="s">
        <v>1626</v>
      </c>
      <c r="D796" s="106">
        <v>2</v>
      </c>
      <c r="E796" s="107">
        <v>130</v>
      </c>
      <c r="F796" s="108">
        <v>134</v>
      </c>
      <c r="G796" s="112" t="s">
        <v>1627</v>
      </c>
      <c r="H796" s="110">
        <f t="shared" si="148"/>
        <v>0.12012</v>
      </c>
      <c r="I796" s="102" t="s">
        <v>1628</v>
      </c>
      <c r="J796" s="137" t="s">
        <v>1629</v>
      </c>
      <c r="K796" s="61" t="s">
        <v>299</v>
      </c>
      <c r="L796" s="62" t="s">
        <v>300</v>
      </c>
      <c r="M796" s="63"/>
      <c r="N796" s="64"/>
    </row>
    <row r="797" spans="1:14" s="3" customFormat="1" ht="156.94999999999999" customHeight="1">
      <c r="A797" s="67" t="s">
        <v>1603</v>
      </c>
      <c r="B797" s="95" t="s">
        <v>1630</v>
      </c>
      <c r="C797" s="105" t="s">
        <v>1626</v>
      </c>
      <c r="D797" s="106">
        <v>2</v>
      </c>
      <c r="E797" s="107">
        <v>150</v>
      </c>
      <c r="F797" s="108">
        <v>154</v>
      </c>
      <c r="G797" s="112" t="s">
        <v>1627</v>
      </c>
      <c r="H797" s="110">
        <f t="shared" si="148"/>
        <v>0.12012</v>
      </c>
      <c r="I797" s="102" t="s">
        <v>1628</v>
      </c>
      <c r="J797" s="137" t="s">
        <v>1631</v>
      </c>
      <c r="K797" s="61" t="s">
        <v>299</v>
      </c>
      <c r="L797" s="62" t="s">
        <v>300</v>
      </c>
      <c r="M797" s="63"/>
      <c r="N797" s="64"/>
    </row>
    <row r="798" spans="1:14" s="3" customFormat="1" ht="156.94999999999999" customHeight="1">
      <c r="A798" s="67" t="s">
        <v>1603</v>
      </c>
      <c r="B798" s="95" t="s">
        <v>1632</v>
      </c>
      <c r="C798" s="105" t="s">
        <v>1633</v>
      </c>
      <c r="D798" s="106">
        <v>2</v>
      </c>
      <c r="E798" s="107">
        <v>130</v>
      </c>
      <c r="F798" s="108">
        <v>135</v>
      </c>
      <c r="G798" s="112" t="s">
        <v>1634</v>
      </c>
      <c r="H798" s="110">
        <f t="shared" ref="H798:H800" si="149">0.72*0.43*0.44</f>
        <v>0.13622400000000001</v>
      </c>
      <c r="I798" s="102" t="s">
        <v>1635</v>
      </c>
      <c r="J798" s="137" t="s">
        <v>1629</v>
      </c>
      <c r="K798" s="61" t="s">
        <v>299</v>
      </c>
      <c r="L798" s="62" t="s">
        <v>300</v>
      </c>
      <c r="M798" s="63"/>
      <c r="N798" s="64"/>
    </row>
    <row r="799" spans="1:14" s="3" customFormat="1" ht="156.94999999999999" customHeight="1">
      <c r="A799" s="67" t="s">
        <v>1603</v>
      </c>
      <c r="B799" s="95" t="s">
        <v>1632</v>
      </c>
      <c r="C799" s="105" t="s">
        <v>1633</v>
      </c>
      <c r="D799" s="106">
        <v>2</v>
      </c>
      <c r="E799" s="107">
        <v>130</v>
      </c>
      <c r="F799" s="108">
        <v>135</v>
      </c>
      <c r="G799" s="112" t="s">
        <v>1634</v>
      </c>
      <c r="H799" s="110">
        <f t="shared" si="149"/>
        <v>0.13622400000000001</v>
      </c>
      <c r="I799" s="102" t="s">
        <v>1635</v>
      </c>
      <c r="J799" s="137" t="s">
        <v>1629</v>
      </c>
      <c r="K799" s="61" t="s">
        <v>299</v>
      </c>
      <c r="L799" s="62" t="s">
        <v>300</v>
      </c>
      <c r="M799" s="63"/>
      <c r="N799" s="64"/>
    </row>
    <row r="800" spans="1:14" s="3" customFormat="1" ht="156.94999999999999" customHeight="1">
      <c r="A800" s="67" t="s">
        <v>1603</v>
      </c>
      <c r="B800" s="95" t="s">
        <v>1636</v>
      </c>
      <c r="C800" s="105" t="s">
        <v>1633</v>
      </c>
      <c r="D800" s="106">
        <v>2</v>
      </c>
      <c r="E800" s="107">
        <v>177</v>
      </c>
      <c r="F800" s="108">
        <v>182</v>
      </c>
      <c r="G800" s="112" t="s">
        <v>1634</v>
      </c>
      <c r="H800" s="110">
        <f t="shared" si="149"/>
        <v>0.13622400000000001</v>
      </c>
      <c r="I800" s="102" t="s">
        <v>1635</v>
      </c>
      <c r="J800" s="137" t="s">
        <v>1637</v>
      </c>
      <c r="K800" s="61" t="s">
        <v>299</v>
      </c>
      <c r="L800" s="62" t="s">
        <v>300</v>
      </c>
      <c r="M800" s="63"/>
      <c r="N800" s="64"/>
    </row>
    <row r="801" spans="1:14" s="3" customFormat="1" ht="156.94999999999999" customHeight="1">
      <c r="A801" s="67" t="s">
        <v>1603</v>
      </c>
      <c r="B801" s="95" t="s">
        <v>1638</v>
      </c>
      <c r="C801" s="105" t="s">
        <v>1633</v>
      </c>
      <c r="D801" s="106">
        <v>2</v>
      </c>
      <c r="E801" s="107">
        <v>94</v>
      </c>
      <c r="F801" s="108">
        <v>98</v>
      </c>
      <c r="G801" s="112" t="s">
        <v>1639</v>
      </c>
      <c r="H801" s="110">
        <f t="shared" ref="H801:H804" si="150">0.56*0.35*0.3</f>
        <v>5.8799999999999998E-2</v>
      </c>
      <c r="I801" s="102" t="s">
        <v>1640</v>
      </c>
      <c r="J801" s="137" t="s">
        <v>1641</v>
      </c>
      <c r="K801" s="61" t="s">
        <v>299</v>
      </c>
      <c r="L801" s="62" t="s">
        <v>300</v>
      </c>
      <c r="M801" s="63"/>
      <c r="N801" s="64"/>
    </row>
    <row r="802" spans="1:14" s="3" customFormat="1" ht="156.94999999999999" customHeight="1">
      <c r="A802" s="67" t="s">
        <v>1603</v>
      </c>
      <c r="B802" s="95" t="s">
        <v>1638</v>
      </c>
      <c r="C802" s="105" t="s">
        <v>1633</v>
      </c>
      <c r="D802" s="106">
        <v>2</v>
      </c>
      <c r="E802" s="107">
        <v>94</v>
      </c>
      <c r="F802" s="108">
        <v>98</v>
      </c>
      <c r="G802" s="112" t="s">
        <v>1639</v>
      </c>
      <c r="H802" s="110">
        <f t="shared" si="150"/>
        <v>5.8799999999999998E-2</v>
      </c>
      <c r="I802" s="102" t="s">
        <v>1640</v>
      </c>
      <c r="J802" s="137" t="s">
        <v>1641</v>
      </c>
      <c r="K802" s="61" t="s">
        <v>299</v>
      </c>
      <c r="L802" s="62" t="s">
        <v>300</v>
      </c>
      <c r="M802" s="63"/>
      <c r="N802" s="64"/>
    </row>
    <row r="803" spans="1:14" s="3" customFormat="1" ht="156.94999999999999" customHeight="1">
      <c r="A803" s="67" t="s">
        <v>1603</v>
      </c>
      <c r="B803" s="95" t="s">
        <v>1638</v>
      </c>
      <c r="C803" s="105" t="s">
        <v>1633</v>
      </c>
      <c r="D803" s="106">
        <v>2</v>
      </c>
      <c r="E803" s="107">
        <v>94</v>
      </c>
      <c r="F803" s="108">
        <v>98</v>
      </c>
      <c r="G803" s="112" t="s">
        <v>1639</v>
      </c>
      <c r="H803" s="110">
        <f t="shared" si="150"/>
        <v>5.8799999999999998E-2</v>
      </c>
      <c r="I803" s="102" t="s">
        <v>1640</v>
      </c>
      <c r="J803" s="137" t="s">
        <v>1641</v>
      </c>
      <c r="K803" s="61" t="s">
        <v>299</v>
      </c>
      <c r="L803" s="62" t="s">
        <v>300</v>
      </c>
      <c r="M803" s="63"/>
      <c r="N803" s="64"/>
    </row>
    <row r="804" spans="1:14" s="3" customFormat="1" ht="156.94999999999999" customHeight="1">
      <c r="A804" s="67" t="s">
        <v>1603</v>
      </c>
      <c r="B804" s="95" t="s">
        <v>1638</v>
      </c>
      <c r="C804" s="105" t="s">
        <v>1633</v>
      </c>
      <c r="D804" s="106">
        <v>2</v>
      </c>
      <c r="E804" s="107">
        <v>94</v>
      </c>
      <c r="F804" s="108">
        <v>98</v>
      </c>
      <c r="G804" s="112" t="s">
        <v>1639</v>
      </c>
      <c r="H804" s="110">
        <f t="shared" si="150"/>
        <v>5.8799999999999998E-2</v>
      </c>
      <c r="I804" s="102" t="s">
        <v>1640</v>
      </c>
      <c r="J804" s="137" t="s">
        <v>1641</v>
      </c>
      <c r="K804" s="61" t="s">
        <v>299</v>
      </c>
      <c r="L804" s="62" t="s">
        <v>300</v>
      </c>
      <c r="M804" s="63"/>
      <c r="N804" s="64"/>
    </row>
    <row r="805" spans="1:14" s="3" customFormat="1" ht="156.94999999999999" customHeight="1">
      <c r="A805" s="67" t="s">
        <v>391</v>
      </c>
      <c r="B805" s="95" t="s">
        <v>1642</v>
      </c>
      <c r="C805" s="105" t="s">
        <v>1643</v>
      </c>
      <c r="D805" s="106">
        <v>1</v>
      </c>
      <c r="E805" s="107">
        <v>252</v>
      </c>
      <c r="F805" s="108">
        <v>264</v>
      </c>
      <c r="G805" s="112" t="s">
        <v>1644</v>
      </c>
      <c r="H805" s="110">
        <f t="shared" ref="H805:H807" si="151">0.88*0.43*0.52</f>
        <v>0.196768</v>
      </c>
      <c r="I805" s="102" t="s">
        <v>1645</v>
      </c>
      <c r="J805" s="137" t="s">
        <v>1646</v>
      </c>
      <c r="K805" s="61" t="s">
        <v>299</v>
      </c>
      <c r="L805" s="62" t="s">
        <v>300</v>
      </c>
      <c r="M805" s="120" t="s">
        <v>1647</v>
      </c>
      <c r="N805" s="64"/>
    </row>
    <row r="806" spans="1:14" s="3" customFormat="1" ht="156.94999999999999" customHeight="1">
      <c r="A806" s="67" t="s">
        <v>391</v>
      </c>
      <c r="B806" s="95" t="s">
        <v>1642</v>
      </c>
      <c r="C806" s="105" t="s">
        <v>1643</v>
      </c>
      <c r="D806" s="106">
        <v>1</v>
      </c>
      <c r="E806" s="107">
        <v>252</v>
      </c>
      <c r="F806" s="108">
        <v>264</v>
      </c>
      <c r="G806" s="112" t="s">
        <v>1644</v>
      </c>
      <c r="H806" s="110">
        <f t="shared" si="151"/>
        <v>0.196768</v>
      </c>
      <c r="I806" s="102" t="s">
        <v>1645</v>
      </c>
      <c r="J806" s="137" t="s">
        <v>1646</v>
      </c>
      <c r="K806" s="61" t="s">
        <v>299</v>
      </c>
      <c r="L806" s="62" t="s">
        <v>300</v>
      </c>
      <c r="M806" s="120" t="s">
        <v>1647</v>
      </c>
      <c r="N806" s="64"/>
    </row>
    <row r="807" spans="1:14" s="3" customFormat="1" ht="156.94999999999999" customHeight="1">
      <c r="A807" s="67" t="s">
        <v>391</v>
      </c>
      <c r="B807" s="95" t="s">
        <v>1642</v>
      </c>
      <c r="C807" s="105" t="s">
        <v>1643</v>
      </c>
      <c r="D807" s="106">
        <v>1</v>
      </c>
      <c r="E807" s="107">
        <v>252</v>
      </c>
      <c r="F807" s="108">
        <v>264</v>
      </c>
      <c r="G807" s="112" t="s">
        <v>1644</v>
      </c>
      <c r="H807" s="110">
        <f t="shared" si="151"/>
        <v>0.196768</v>
      </c>
      <c r="I807" s="102" t="s">
        <v>1645</v>
      </c>
      <c r="J807" s="137" t="s">
        <v>1646</v>
      </c>
      <c r="K807" s="61" t="s">
        <v>299</v>
      </c>
      <c r="L807" s="62" t="s">
        <v>300</v>
      </c>
      <c r="M807" s="120" t="s">
        <v>1647</v>
      </c>
      <c r="N807" s="64"/>
    </row>
    <row r="808" spans="1:14" s="3" customFormat="1" ht="156.94999999999999" customHeight="1">
      <c r="A808" s="67" t="s">
        <v>391</v>
      </c>
      <c r="B808" s="95" t="s">
        <v>1648</v>
      </c>
      <c r="C808" s="105" t="s">
        <v>1643</v>
      </c>
      <c r="D808" s="106">
        <v>1</v>
      </c>
      <c r="E808" s="107">
        <v>252</v>
      </c>
      <c r="F808" s="108">
        <v>264</v>
      </c>
      <c r="G808" s="112" t="s">
        <v>1649</v>
      </c>
      <c r="H808" s="110">
        <f t="shared" ref="H808:H810" si="152">0.87*0.4*0.52</f>
        <v>0.18096000000000001</v>
      </c>
      <c r="I808" s="102" t="s">
        <v>1650</v>
      </c>
      <c r="J808" s="137" t="s">
        <v>1646</v>
      </c>
      <c r="K808" s="61" t="s">
        <v>299</v>
      </c>
      <c r="L808" s="62" t="s">
        <v>300</v>
      </c>
      <c r="M808" s="120" t="s">
        <v>1651</v>
      </c>
      <c r="N808" s="64"/>
    </row>
    <row r="809" spans="1:14" s="3" customFormat="1" ht="156.94999999999999" customHeight="1">
      <c r="A809" s="67" t="s">
        <v>391</v>
      </c>
      <c r="B809" s="95" t="s">
        <v>1648</v>
      </c>
      <c r="C809" s="105" t="s">
        <v>1643</v>
      </c>
      <c r="D809" s="106">
        <v>1</v>
      </c>
      <c r="E809" s="107">
        <v>252</v>
      </c>
      <c r="F809" s="108">
        <v>264</v>
      </c>
      <c r="G809" s="112" t="s">
        <v>1649</v>
      </c>
      <c r="H809" s="110">
        <f t="shared" si="152"/>
        <v>0.18096000000000001</v>
      </c>
      <c r="I809" s="102" t="s">
        <v>1650</v>
      </c>
      <c r="J809" s="137" t="s">
        <v>1646</v>
      </c>
      <c r="K809" s="61" t="s">
        <v>299</v>
      </c>
      <c r="L809" s="62" t="s">
        <v>300</v>
      </c>
      <c r="M809" s="120" t="s">
        <v>1651</v>
      </c>
      <c r="N809" s="64"/>
    </row>
    <row r="810" spans="1:14" s="3" customFormat="1" ht="156.94999999999999" customHeight="1">
      <c r="A810" s="67" t="s">
        <v>391</v>
      </c>
      <c r="B810" s="95" t="s">
        <v>1648</v>
      </c>
      <c r="C810" s="105" t="s">
        <v>1643</v>
      </c>
      <c r="D810" s="106">
        <v>1</v>
      </c>
      <c r="E810" s="107">
        <v>252</v>
      </c>
      <c r="F810" s="108">
        <v>264</v>
      </c>
      <c r="G810" s="112" t="s">
        <v>1649</v>
      </c>
      <c r="H810" s="110">
        <f t="shared" si="152"/>
        <v>0.18096000000000001</v>
      </c>
      <c r="I810" s="102" t="s">
        <v>1650</v>
      </c>
      <c r="J810" s="137" t="s">
        <v>1646</v>
      </c>
      <c r="K810" s="61" t="s">
        <v>299</v>
      </c>
      <c r="L810" s="62" t="s">
        <v>300</v>
      </c>
      <c r="M810" s="120" t="s">
        <v>1651</v>
      </c>
      <c r="N810" s="64"/>
    </row>
    <row r="811" spans="1:14" s="3" customFormat="1" ht="156.94999999999999" customHeight="1">
      <c r="A811" s="67" t="s">
        <v>1652</v>
      </c>
      <c r="B811" s="95" t="s">
        <v>1653</v>
      </c>
      <c r="C811" s="105" t="s">
        <v>1654</v>
      </c>
      <c r="D811" s="106">
        <v>1</v>
      </c>
      <c r="E811" s="107">
        <v>133</v>
      </c>
      <c r="F811" s="108">
        <v>140</v>
      </c>
      <c r="G811" s="112" t="s">
        <v>1655</v>
      </c>
      <c r="H811" s="110">
        <f>0.74*0.42*0.4</f>
        <v>0.12432</v>
      </c>
      <c r="I811" s="102" t="s">
        <v>1656</v>
      </c>
      <c r="J811" s="137" t="s">
        <v>1657</v>
      </c>
      <c r="K811" s="61" t="s">
        <v>299</v>
      </c>
      <c r="L811" s="62" t="s">
        <v>300</v>
      </c>
      <c r="M811" s="63"/>
      <c r="N811" s="64"/>
    </row>
    <row r="812" spans="1:14" s="3" customFormat="1" ht="156.94999999999999" customHeight="1">
      <c r="A812" s="67" t="s">
        <v>1652</v>
      </c>
      <c r="B812" s="95" t="s">
        <v>1658</v>
      </c>
      <c r="C812" s="105" t="s">
        <v>1654</v>
      </c>
      <c r="D812" s="106">
        <v>1</v>
      </c>
      <c r="E812" s="107">
        <v>144</v>
      </c>
      <c r="F812" s="108">
        <v>150</v>
      </c>
      <c r="G812" s="112" t="s">
        <v>1655</v>
      </c>
      <c r="H812" s="110">
        <f>0.74*0.42*0.4</f>
        <v>0.12432</v>
      </c>
      <c r="I812" s="102" t="s">
        <v>1656</v>
      </c>
      <c r="J812" s="137" t="s">
        <v>1659</v>
      </c>
      <c r="K812" s="61" t="s">
        <v>299</v>
      </c>
      <c r="L812" s="62" t="s">
        <v>300</v>
      </c>
      <c r="M812" s="63"/>
      <c r="N812" s="64"/>
    </row>
    <row r="813" spans="1:14" s="3" customFormat="1" ht="156.94999999999999" customHeight="1">
      <c r="A813" s="67" t="s">
        <v>991</v>
      </c>
      <c r="B813" s="95" t="s">
        <v>1660</v>
      </c>
      <c r="C813" s="105" t="s">
        <v>1661</v>
      </c>
      <c r="D813" s="106">
        <v>1</v>
      </c>
      <c r="E813" s="107">
        <v>165</v>
      </c>
      <c r="F813" s="108">
        <v>175</v>
      </c>
      <c r="G813" s="112" t="s">
        <v>1662</v>
      </c>
      <c r="H813" s="110">
        <f t="shared" ref="H813:H815" si="153">0.76*0.46*0.44</f>
        <v>0.15382399999999999</v>
      </c>
      <c r="I813" s="102" t="s">
        <v>1663</v>
      </c>
      <c r="J813" s="137" t="s">
        <v>1664</v>
      </c>
      <c r="K813" s="61" t="s">
        <v>299</v>
      </c>
      <c r="L813" s="62" t="s">
        <v>300</v>
      </c>
      <c r="M813" s="63"/>
      <c r="N813" s="64"/>
    </row>
    <row r="814" spans="1:14" s="3" customFormat="1" ht="156.94999999999999" customHeight="1">
      <c r="A814" s="67" t="s">
        <v>991</v>
      </c>
      <c r="B814" s="95" t="s">
        <v>1660</v>
      </c>
      <c r="C814" s="105" t="s">
        <v>1661</v>
      </c>
      <c r="D814" s="106">
        <v>1</v>
      </c>
      <c r="E814" s="107">
        <v>165</v>
      </c>
      <c r="F814" s="108">
        <v>175</v>
      </c>
      <c r="G814" s="112" t="s">
        <v>1662</v>
      </c>
      <c r="H814" s="110">
        <f t="shared" si="153"/>
        <v>0.15382399999999999</v>
      </c>
      <c r="I814" s="102" t="s">
        <v>1663</v>
      </c>
      <c r="J814" s="137" t="s">
        <v>1664</v>
      </c>
      <c r="K814" s="61" t="s">
        <v>299</v>
      </c>
      <c r="L814" s="62" t="s">
        <v>300</v>
      </c>
      <c r="M814" s="63"/>
      <c r="N814" s="64"/>
    </row>
    <row r="815" spans="1:14" s="3" customFormat="1" ht="156.94999999999999" customHeight="1">
      <c r="A815" s="67" t="s">
        <v>991</v>
      </c>
      <c r="B815" s="95" t="s">
        <v>1665</v>
      </c>
      <c r="C815" s="105" t="s">
        <v>1661</v>
      </c>
      <c r="D815" s="106">
        <v>1</v>
      </c>
      <c r="E815" s="107">
        <v>182</v>
      </c>
      <c r="F815" s="108">
        <v>192</v>
      </c>
      <c r="G815" s="112" t="s">
        <v>1662</v>
      </c>
      <c r="H815" s="110">
        <f t="shared" si="153"/>
        <v>0.15382399999999999</v>
      </c>
      <c r="I815" s="102" t="s">
        <v>1663</v>
      </c>
      <c r="J815" s="137" t="s">
        <v>1664</v>
      </c>
      <c r="K815" s="61" t="s">
        <v>299</v>
      </c>
      <c r="L815" s="62" t="s">
        <v>300</v>
      </c>
      <c r="M815" s="63"/>
      <c r="N815" s="64"/>
    </row>
    <row r="816" spans="1:14" s="3" customFormat="1" ht="156.94999999999999" customHeight="1">
      <c r="A816" s="67" t="s">
        <v>1666</v>
      </c>
      <c r="B816" s="95" t="s">
        <v>1667</v>
      </c>
      <c r="C816" s="105" t="s">
        <v>1668</v>
      </c>
      <c r="D816" s="106">
        <v>1</v>
      </c>
      <c r="E816" s="107">
        <v>142</v>
      </c>
      <c r="F816" s="108">
        <v>148</v>
      </c>
      <c r="G816" s="112" t="s">
        <v>1669</v>
      </c>
      <c r="H816" s="110">
        <f t="shared" ref="H816:H818" si="154">0.735*0.35*0.38</f>
        <v>9.7754999999999995E-2</v>
      </c>
      <c r="I816" s="102" t="s">
        <v>1670</v>
      </c>
      <c r="J816" s="137" t="s">
        <v>1671</v>
      </c>
      <c r="K816" s="61" t="s">
        <v>299</v>
      </c>
      <c r="L816" s="62" t="s">
        <v>300</v>
      </c>
      <c r="M816" s="63"/>
      <c r="N816" s="64"/>
    </row>
    <row r="817" spans="1:14" s="3" customFormat="1" ht="156.94999999999999" customHeight="1">
      <c r="A817" s="67" t="s">
        <v>1666</v>
      </c>
      <c r="B817" s="95" t="s">
        <v>1667</v>
      </c>
      <c r="C817" s="105" t="s">
        <v>1668</v>
      </c>
      <c r="D817" s="106">
        <v>1</v>
      </c>
      <c r="E817" s="107">
        <v>142</v>
      </c>
      <c r="F817" s="108">
        <v>148</v>
      </c>
      <c r="G817" s="112" t="s">
        <v>1669</v>
      </c>
      <c r="H817" s="110">
        <f t="shared" si="154"/>
        <v>9.7754999999999995E-2</v>
      </c>
      <c r="I817" s="102" t="s">
        <v>1670</v>
      </c>
      <c r="J817" s="137" t="s">
        <v>1671</v>
      </c>
      <c r="K817" s="61" t="s">
        <v>299</v>
      </c>
      <c r="L817" s="62" t="s">
        <v>300</v>
      </c>
      <c r="M817" s="63"/>
      <c r="N817" s="64"/>
    </row>
    <row r="818" spans="1:14" s="3" customFormat="1" ht="156.94999999999999" customHeight="1">
      <c r="A818" s="67" t="s">
        <v>1666</v>
      </c>
      <c r="B818" s="95" t="s">
        <v>1667</v>
      </c>
      <c r="C818" s="105" t="s">
        <v>1668</v>
      </c>
      <c r="D818" s="106">
        <v>1</v>
      </c>
      <c r="E818" s="107">
        <v>142</v>
      </c>
      <c r="F818" s="108">
        <v>148</v>
      </c>
      <c r="G818" s="112" t="s">
        <v>1669</v>
      </c>
      <c r="H818" s="110">
        <f t="shared" si="154"/>
        <v>9.7754999999999995E-2</v>
      </c>
      <c r="I818" s="102" t="s">
        <v>1670</v>
      </c>
      <c r="J818" s="137" t="s">
        <v>1671</v>
      </c>
      <c r="K818" s="61" t="s">
        <v>299</v>
      </c>
      <c r="L818" s="62" t="s">
        <v>300</v>
      </c>
      <c r="M818" s="63"/>
      <c r="N818" s="64"/>
    </row>
    <row r="819" spans="1:14" s="3" customFormat="1" ht="156.94999999999999" customHeight="1">
      <c r="A819" s="67" t="s">
        <v>1666</v>
      </c>
      <c r="B819" s="95" t="s">
        <v>1672</v>
      </c>
      <c r="C819" s="105" t="s">
        <v>1673</v>
      </c>
      <c r="D819" s="106">
        <v>1</v>
      </c>
      <c r="E819" s="107">
        <v>128</v>
      </c>
      <c r="F819" s="108">
        <v>134</v>
      </c>
      <c r="G819" s="112" t="s">
        <v>1674</v>
      </c>
      <c r="H819" s="110">
        <f t="shared" ref="H819:H821" si="155">0.73*0.32*0.44</f>
        <v>0.102784</v>
      </c>
      <c r="I819" s="102" t="s">
        <v>1675</v>
      </c>
      <c r="J819" s="137" t="s">
        <v>1671</v>
      </c>
      <c r="K819" s="61" t="s">
        <v>299</v>
      </c>
      <c r="L819" s="62" t="s">
        <v>300</v>
      </c>
      <c r="M819" s="63"/>
      <c r="N819" s="64"/>
    </row>
    <row r="820" spans="1:14" s="3" customFormat="1" ht="156.94999999999999" customHeight="1">
      <c r="A820" s="67" t="s">
        <v>1666</v>
      </c>
      <c r="B820" s="95" t="s">
        <v>1672</v>
      </c>
      <c r="C820" s="105" t="s">
        <v>1673</v>
      </c>
      <c r="D820" s="106">
        <v>1</v>
      </c>
      <c r="E820" s="107">
        <v>128</v>
      </c>
      <c r="F820" s="108">
        <v>134</v>
      </c>
      <c r="G820" s="112" t="s">
        <v>1674</v>
      </c>
      <c r="H820" s="110">
        <f t="shared" si="155"/>
        <v>0.102784</v>
      </c>
      <c r="I820" s="102" t="s">
        <v>1675</v>
      </c>
      <c r="J820" s="137" t="s">
        <v>1671</v>
      </c>
      <c r="K820" s="61" t="s">
        <v>299</v>
      </c>
      <c r="L820" s="62" t="s">
        <v>300</v>
      </c>
      <c r="M820" s="63"/>
      <c r="N820" s="64"/>
    </row>
    <row r="821" spans="1:14" s="3" customFormat="1" ht="156.94999999999999" customHeight="1">
      <c r="A821" s="67" t="s">
        <v>1666</v>
      </c>
      <c r="B821" s="95" t="s">
        <v>1672</v>
      </c>
      <c r="C821" s="105" t="s">
        <v>1673</v>
      </c>
      <c r="D821" s="106">
        <v>1</v>
      </c>
      <c r="E821" s="107">
        <v>128</v>
      </c>
      <c r="F821" s="108">
        <v>134</v>
      </c>
      <c r="G821" s="112" t="s">
        <v>1674</v>
      </c>
      <c r="H821" s="110">
        <f t="shared" si="155"/>
        <v>0.102784</v>
      </c>
      <c r="I821" s="102" t="s">
        <v>1675</v>
      </c>
      <c r="J821" s="137" t="s">
        <v>1671</v>
      </c>
      <c r="K821" s="61" t="s">
        <v>299</v>
      </c>
      <c r="L821" s="62" t="s">
        <v>300</v>
      </c>
      <c r="M821" s="63"/>
      <c r="N821" s="64"/>
    </row>
    <row r="822" spans="1:14" s="3" customFormat="1" ht="156.94999999999999" customHeight="1">
      <c r="A822" s="67" t="s">
        <v>1676</v>
      </c>
      <c r="B822" s="95" t="s">
        <v>1677</v>
      </c>
      <c r="C822" s="105" t="s">
        <v>1678</v>
      </c>
      <c r="D822" s="106">
        <v>1</v>
      </c>
      <c r="E822" s="107">
        <v>105</v>
      </c>
      <c r="F822" s="108">
        <v>111</v>
      </c>
      <c r="G822" s="112" t="s">
        <v>1679</v>
      </c>
      <c r="H822" s="110">
        <f t="shared" ref="H822:H826" si="156">0.63*0.36*0.4</f>
        <v>9.0719999999999995E-2</v>
      </c>
      <c r="I822" s="102" t="s">
        <v>1680</v>
      </c>
      <c r="J822" s="137" t="s">
        <v>1681</v>
      </c>
      <c r="K822" s="61" t="s">
        <v>299</v>
      </c>
      <c r="L822" s="62" t="s">
        <v>300</v>
      </c>
      <c r="M822" s="120" t="s">
        <v>1682</v>
      </c>
      <c r="N822" s="64"/>
    </row>
    <row r="823" spans="1:14" s="3" customFormat="1" ht="156.94999999999999" customHeight="1">
      <c r="A823" s="67" t="s">
        <v>1676</v>
      </c>
      <c r="B823" s="95" t="s">
        <v>1683</v>
      </c>
      <c r="C823" s="105" t="s">
        <v>1678</v>
      </c>
      <c r="D823" s="106">
        <v>1</v>
      </c>
      <c r="E823" s="107">
        <v>108</v>
      </c>
      <c r="F823" s="108">
        <v>114</v>
      </c>
      <c r="G823" s="112" t="s">
        <v>1679</v>
      </c>
      <c r="H823" s="110">
        <f t="shared" si="156"/>
        <v>9.0719999999999995E-2</v>
      </c>
      <c r="I823" s="102" t="s">
        <v>1680</v>
      </c>
      <c r="J823" s="137" t="s">
        <v>1684</v>
      </c>
      <c r="K823" s="61" t="s">
        <v>299</v>
      </c>
      <c r="L823" s="62" t="s">
        <v>300</v>
      </c>
      <c r="M823" s="120" t="s">
        <v>1682</v>
      </c>
      <c r="N823" s="64"/>
    </row>
    <row r="824" spans="1:14" s="3" customFormat="1" ht="156.94999999999999" customHeight="1">
      <c r="A824" s="67" t="s">
        <v>1676</v>
      </c>
      <c r="B824" s="95" t="s">
        <v>1685</v>
      </c>
      <c r="C824" s="105" t="s">
        <v>1678</v>
      </c>
      <c r="D824" s="106">
        <v>1</v>
      </c>
      <c r="E824" s="107">
        <v>128</v>
      </c>
      <c r="F824" s="108">
        <v>134</v>
      </c>
      <c r="G824" s="112" t="s">
        <v>1679</v>
      </c>
      <c r="H824" s="110">
        <f t="shared" si="156"/>
        <v>9.0719999999999995E-2</v>
      </c>
      <c r="I824" s="102" t="s">
        <v>1680</v>
      </c>
      <c r="J824" s="137" t="s">
        <v>1686</v>
      </c>
      <c r="K824" s="61" t="s">
        <v>299</v>
      </c>
      <c r="L824" s="62" t="s">
        <v>300</v>
      </c>
      <c r="M824" s="120" t="s">
        <v>1682</v>
      </c>
      <c r="N824" s="64"/>
    </row>
    <row r="825" spans="1:14" s="3" customFormat="1" ht="156.94999999999999" customHeight="1">
      <c r="A825" s="67" t="s">
        <v>1687</v>
      </c>
      <c r="B825" s="95" t="s">
        <v>1688</v>
      </c>
      <c r="C825" s="105" t="s">
        <v>1678</v>
      </c>
      <c r="D825" s="106">
        <v>1</v>
      </c>
      <c r="E825" s="107">
        <v>148</v>
      </c>
      <c r="F825" s="108">
        <v>154</v>
      </c>
      <c r="G825" s="112" t="s">
        <v>1679</v>
      </c>
      <c r="H825" s="110">
        <f t="shared" si="156"/>
        <v>9.0719999999999995E-2</v>
      </c>
      <c r="I825" s="102" t="s">
        <v>1680</v>
      </c>
      <c r="J825" s="137" t="s">
        <v>1686</v>
      </c>
      <c r="K825" s="61" t="s">
        <v>299</v>
      </c>
      <c r="L825" s="62" t="s">
        <v>300</v>
      </c>
      <c r="M825" s="120" t="s">
        <v>1682</v>
      </c>
      <c r="N825" s="64"/>
    </row>
    <row r="826" spans="1:14" s="3" customFormat="1" ht="156.94999999999999" customHeight="1">
      <c r="A826" s="67" t="s">
        <v>1687</v>
      </c>
      <c r="B826" s="95" t="s">
        <v>1685</v>
      </c>
      <c r="C826" s="126" t="s">
        <v>1689</v>
      </c>
      <c r="D826" s="106">
        <v>1</v>
      </c>
      <c r="E826" s="107">
        <v>120</v>
      </c>
      <c r="F826" s="108">
        <v>126</v>
      </c>
      <c r="G826" s="112" t="s">
        <v>1679</v>
      </c>
      <c r="H826" s="110">
        <f t="shared" si="156"/>
        <v>9.0719999999999995E-2</v>
      </c>
      <c r="I826" s="102" t="s">
        <v>1680</v>
      </c>
      <c r="J826" s="137" t="s">
        <v>1686</v>
      </c>
      <c r="K826" s="61" t="s">
        <v>299</v>
      </c>
      <c r="L826" s="62" t="s">
        <v>300</v>
      </c>
      <c r="M826" s="120" t="s">
        <v>1682</v>
      </c>
      <c r="N826" s="64"/>
    </row>
    <row r="827" spans="1:14" s="3" customFormat="1" ht="156.94999999999999" customHeight="1">
      <c r="A827" s="67" t="s">
        <v>1690</v>
      </c>
      <c r="B827" s="95" t="s">
        <v>1691</v>
      </c>
      <c r="C827" s="105" t="s">
        <v>1692</v>
      </c>
      <c r="D827" s="106">
        <v>2</v>
      </c>
      <c r="E827" s="107">
        <v>216</v>
      </c>
      <c r="F827" s="108">
        <v>222</v>
      </c>
      <c r="G827" s="112" t="s">
        <v>1693</v>
      </c>
      <c r="H827" s="110">
        <f t="shared" ref="H827:H830" si="157">0.88*0.6*0.4</f>
        <v>0.2112</v>
      </c>
      <c r="I827" s="102" t="s">
        <v>1694</v>
      </c>
      <c r="J827" s="137" t="s">
        <v>1695</v>
      </c>
      <c r="K827" s="61" t="s">
        <v>299</v>
      </c>
      <c r="L827" s="62" t="s">
        <v>300</v>
      </c>
      <c r="M827" s="120" t="s">
        <v>1696</v>
      </c>
      <c r="N827" s="64"/>
    </row>
    <row r="828" spans="1:14" s="3" customFormat="1" ht="156.94999999999999" customHeight="1">
      <c r="A828" s="67" t="s">
        <v>1690</v>
      </c>
      <c r="B828" s="95" t="s">
        <v>1697</v>
      </c>
      <c r="C828" s="105" t="s">
        <v>1692</v>
      </c>
      <c r="D828" s="106">
        <v>2</v>
      </c>
      <c r="E828" s="107">
        <v>216</v>
      </c>
      <c r="F828" s="108">
        <v>222</v>
      </c>
      <c r="G828" s="112" t="s">
        <v>1693</v>
      </c>
      <c r="H828" s="110">
        <f t="shared" si="157"/>
        <v>0.2112</v>
      </c>
      <c r="I828" s="102" t="s">
        <v>1694</v>
      </c>
      <c r="J828" s="137" t="s">
        <v>1695</v>
      </c>
      <c r="K828" s="61" t="s">
        <v>299</v>
      </c>
      <c r="L828" s="62" t="s">
        <v>300</v>
      </c>
      <c r="M828" s="120" t="s">
        <v>1696</v>
      </c>
      <c r="N828" s="64"/>
    </row>
    <row r="829" spans="1:14" s="3" customFormat="1" ht="156.94999999999999" customHeight="1">
      <c r="A829" s="67" t="s">
        <v>1690</v>
      </c>
      <c r="B829" s="95" t="s">
        <v>1697</v>
      </c>
      <c r="C829" s="105" t="s">
        <v>1692</v>
      </c>
      <c r="D829" s="106">
        <v>2</v>
      </c>
      <c r="E829" s="107">
        <v>216</v>
      </c>
      <c r="F829" s="108">
        <v>222</v>
      </c>
      <c r="G829" s="112" t="s">
        <v>1693</v>
      </c>
      <c r="H829" s="110">
        <f t="shared" si="157"/>
        <v>0.2112</v>
      </c>
      <c r="I829" s="102" t="s">
        <v>1694</v>
      </c>
      <c r="J829" s="137" t="s">
        <v>1695</v>
      </c>
      <c r="K829" s="61" t="s">
        <v>299</v>
      </c>
      <c r="L829" s="62" t="s">
        <v>300</v>
      </c>
      <c r="M829" s="120" t="s">
        <v>1696</v>
      </c>
      <c r="N829" s="64"/>
    </row>
    <row r="830" spans="1:14" s="3" customFormat="1" ht="156.94999999999999" customHeight="1">
      <c r="A830" s="67" t="s">
        <v>1690</v>
      </c>
      <c r="B830" s="95" t="s">
        <v>1697</v>
      </c>
      <c r="C830" s="105" t="s">
        <v>1692</v>
      </c>
      <c r="D830" s="106">
        <v>2</v>
      </c>
      <c r="E830" s="107">
        <v>216</v>
      </c>
      <c r="F830" s="108">
        <v>222</v>
      </c>
      <c r="G830" s="112" t="s">
        <v>1693</v>
      </c>
      <c r="H830" s="110">
        <f t="shared" si="157"/>
        <v>0.2112</v>
      </c>
      <c r="I830" s="102" t="s">
        <v>1694</v>
      </c>
      <c r="J830" s="137" t="s">
        <v>1695</v>
      </c>
      <c r="K830" s="61" t="s">
        <v>299</v>
      </c>
      <c r="L830" s="62" t="s">
        <v>300</v>
      </c>
      <c r="M830" s="120" t="s">
        <v>1696</v>
      </c>
      <c r="N830" s="64"/>
    </row>
    <row r="831" spans="1:14" s="3" customFormat="1" ht="156.94999999999999" customHeight="1">
      <c r="A831" s="67" t="s">
        <v>1698</v>
      </c>
      <c r="B831" s="95" t="s">
        <v>1699</v>
      </c>
      <c r="C831" s="105" t="s">
        <v>1700</v>
      </c>
      <c r="D831" s="106">
        <v>2</v>
      </c>
      <c r="E831" s="107">
        <v>113</v>
      </c>
      <c r="F831" s="108">
        <v>119</v>
      </c>
      <c r="G831" s="112" t="s">
        <v>1701</v>
      </c>
      <c r="H831" s="110">
        <f t="shared" ref="H831:H834" si="158">0.8*0.6*0.41</f>
        <v>0.1968</v>
      </c>
      <c r="I831" s="102" t="s">
        <v>1702</v>
      </c>
      <c r="J831" s="137" t="s">
        <v>1703</v>
      </c>
      <c r="K831" s="61" t="s">
        <v>299</v>
      </c>
      <c r="L831" s="62" t="s">
        <v>300</v>
      </c>
      <c r="M831" s="120" t="s">
        <v>1704</v>
      </c>
      <c r="N831" s="64"/>
    </row>
    <row r="832" spans="1:14" s="3" customFormat="1" ht="156.94999999999999" customHeight="1">
      <c r="A832" s="67" t="s">
        <v>1698</v>
      </c>
      <c r="B832" s="95" t="s">
        <v>1699</v>
      </c>
      <c r="C832" s="105" t="s">
        <v>1700</v>
      </c>
      <c r="D832" s="106">
        <v>2</v>
      </c>
      <c r="E832" s="107">
        <v>113</v>
      </c>
      <c r="F832" s="108">
        <v>119</v>
      </c>
      <c r="G832" s="112" t="s">
        <v>1701</v>
      </c>
      <c r="H832" s="110">
        <f t="shared" si="158"/>
        <v>0.1968</v>
      </c>
      <c r="I832" s="102" t="s">
        <v>1702</v>
      </c>
      <c r="J832" s="137" t="s">
        <v>1703</v>
      </c>
      <c r="K832" s="61" t="s">
        <v>299</v>
      </c>
      <c r="L832" s="62" t="s">
        <v>300</v>
      </c>
      <c r="M832" s="120" t="s">
        <v>1704</v>
      </c>
      <c r="N832" s="64"/>
    </row>
    <row r="833" spans="1:14" s="3" customFormat="1" ht="156.94999999999999" customHeight="1">
      <c r="A833" s="67" t="s">
        <v>1698</v>
      </c>
      <c r="B833" s="95" t="s">
        <v>1699</v>
      </c>
      <c r="C833" s="105" t="s">
        <v>1700</v>
      </c>
      <c r="D833" s="106">
        <v>2</v>
      </c>
      <c r="E833" s="107">
        <v>113</v>
      </c>
      <c r="F833" s="108">
        <v>119</v>
      </c>
      <c r="G833" s="112" t="s">
        <v>1701</v>
      </c>
      <c r="H833" s="110">
        <f t="shared" si="158"/>
        <v>0.1968</v>
      </c>
      <c r="I833" s="102" t="s">
        <v>1702</v>
      </c>
      <c r="J833" s="137" t="s">
        <v>1703</v>
      </c>
      <c r="K833" s="61" t="s">
        <v>299</v>
      </c>
      <c r="L833" s="62" t="s">
        <v>300</v>
      </c>
      <c r="M833" s="120" t="s">
        <v>1704</v>
      </c>
      <c r="N833" s="64"/>
    </row>
    <row r="834" spans="1:14" s="3" customFormat="1" ht="156.94999999999999" customHeight="1">
      <c r="A834" s="67" t="s">
        <v>1698</v>
      </c>
      <c r="B834" s="95" t="s">
        <v>1699</v>
      </c>
      <c r="C834" s="105" t="s">
        <v>1700</v>
      </c>
      <c r="D834" s="106">
        <v>2</v>
      </c>
      <c r="E834" s="107">
        <v>113</v>
      </c>
      <c r="F834" s="108">
        <v>119</v>
      </c>
      <c r="G834" s="112" t="s">
        <v>1701</v>
      </c>
      <c r="H834" s="110">
        <f t="shared" si="158"/>
        <v>0.1968</v>
      </c>
      <c r="I834" s="102" t="s">
        <v>1702</v>
      </c>
      <c r="J834" s="137" t="s">
        <v>1703</v>
      </c>
      <c r="K834" s="61" t="s">
        <v>299</v>
      </c>
      <c r="L834" s="62" t="s">
        <v>300</v>
      </c>
      <c r="M834" s="120" t="s">
        <v>1704</v>
      </c>
      <c r="N834" s="64"/>
    </row>
    <row r="835" spans="1:14" s="3" customFormat="1" ht="156.94999999999999" customHeight="1">
      <c r="A835" s="67" t="s">
        <v>1705</v>
      </c>
      <c r="B835" s="95" t="s">
        <v>1706</v>
      </c>
      <c r="C835" s="105" t="s">
        <v>1707</v>
      </c>
      <c r="D835" s="106">
        <v>2</v>
      </c>
      <c r="E835" s="107">
        <v>142</v>
      </c>
      <c r="F835" s="108">
        <v>149</v>
      </c>
      <c r="G835" s="112" t="s">
        <v>1708</v>
      </c>
      <c r="H835" s="110">
        <f t="shared" ref="H835:H837" si="159">0.69*0.31*0.53</f>
        <v>0.113367</v>
      </c>
      <c r="I835" s="102" t="s">
        <v>1709</v>
      </c>
      <c r="J835" s="137" t="s">
        <v>1710</v>
      </c>
      <c r="K835" s="61" t="s">
        <v>299</v>
      </c>
      <c r="L835" s="62" t="s">
        <v>300</v>
      </c>
      <c r="M835" s="63"/>
      <c r="N835" s="64"/>
    </row>
    <row r="836" spans="1:14" s="3" customFormat="1" ht="156.94999999999999" customHeight="1">
      <c r="A836" s="67" t="s">
        <v>1705</v>
      </c>
      <c r="B836" s="95" t="s">
        <v>1711</v>
      </c>
      <c r="C836" s="105" t="s">
        <v>1707</v>
      </c>
      <c r="D836" s="106">
        <v>2</v>
      </c>
      <c r="E836" s="107">
        <v>165</v>
      </c>
      <c r="F836" s="108">
        <v>172</v>
      </c>
      <c r="G836" s="112" t="s">
        <v>1708</v>
      </c>
      <c r="H836" s="110">
        <f t="shared" si="159"/>
        <v>0.113367</v>
      </c>
      <c r="I836" s="102" t="s">
        <v>1709</v>
      </c>
      <c r="J836" s="137" t="s">
        <v>1712</v>
      </c>
      <c r="K836" s="61" t="s">
        <v>299</v>
      </c>
      <c r="L836" s="62" t="s">
        <v>300</v>
      </c>
      <c r="M836" s="63"/>
      <c r="N836" s="64"/>
    </row>
    <row r="837" spans="1:14" s="3" customFormat="1" ht="156.94999999999999" customHeight="1">
      <c r="A837" s="67" t="s">
        <v>1705</v>
      </c>
      <c r="B837" s="95" t="s">
        <v>1711</v>
      </c>
      <c r="C837" s="105" t="s">
        <v>1707</v>
      </c>
      <c r="D837" s="106">
        <v>2</v>
      </c>
      <c r="E837" s="107">
        <v>165</v>
      </c>
      <c r="F837" s="108">
        <v>172</v>
      </c>
      <c r="G837" s="112" t="s">
        <v>1708</v>
      </c>
      <c r="H837" s="110">
        <f t="shared" si="159"/>
        <v>0.113367</v>
      </c>
      <c r="I837" s="102" t="s">
        <v>1709</v>
      </c>
      <c r="J837" s="137" t="s">
        <v>1712</v>
      </c>
      <c r="K837" s="61" t="s">
        <v>299</v>
      </c>
      <c r="L837" s="62" t="s">
        <v>300</v>
      </c>
      <c r="M837" s="63"/>
      <c r="N837" s="64"/>
    </row>
    <row r="838" spans="1:14" s="3" customFormat="1" ht="156.94999999999999" customHeight="1">
      <c r="A838" s="67" t="s">
        <v>1713</v>
      </c>
      <c r="B838" s="95" t="s">
        <v>1714</v>
      </c>
      <c r="C838" s="105" t="s">
        <v>1715</v>
      </c>
      <c r="D838" s="106">
        <v>1</v>
      </c>
      <c r="E838" s="107">
        <v>108</v>
      </c>
      <c r="F838" s="108">
        <v>93</v>
      </c>
      <c r="G838" s="112" t="s">
        <v>1716</v>
      </c>
      <c r="H838" s="110">
        <f t="shared" ref="H838:H843" si="160">0.72*0.38*0.39</f>
        <v>0.10670399999999999</v>
      </c>
      <c r="I838" s="102" t="s">
        <v>1717</v>
      </c>
      <c r="J838" s="137" t="s">
        <v>1718</v>
      </c>
      <c r="K838" s="61" t="s">
        <v>299</v>
      </c>
      <c r="L838" s="62" t="s">
        <v>300</v>
      </c>
      <c r="M838" s="120" t="s">
        <v>1192</v>
      </c>
      <c r="N838" s="64"/>
    </row>
    <row r="839" spans="1:14" s="3" customFormat="1" ht="156.94999999999999" customHeight="1">
      <c r="A839" s="67" t="s">
        <v>1713</v>
      </c>
      <c r="B839" s="95" t="s">
        <v>1714</v>
      </c>
      <c r="C839" s="105" t="s">
        <v>1715</v>
      </c>
      <c r="D839" s="106">
        <v>1</v>
      </c>
      <c r="E839" s="107">
        <v>108</v>
      </c>
      <c r="F839" s="108">
        <v>93</v>
      </c>
      <c r="G839" s="112" t="s">
        <v>1716</v>
      </c>
      <c r="H839" s="110">
        <f t="shared" si="160"/>
        <v>0.10670399999999999</v>
      </c>
      <c r="I839" s="102" t="s">
        <v>1717</v>
      </c>
      <c r="J839" s="137" t="s">
        <v>1718</v>
      </c>
      <c r="K839" s="61" t="s">
        <v>299</v>
      </c>
      <c r="L839" s="62" t="s">
        <v>300</v>
      </c>
      <c r="M839" s="120" t="s">
        <v>1192</v>
      </c>
      <c r="N839" s="64"/>
    </row>
    <row r="840" spans="1:14" s="3" customFormat="1" ht="156.94999999999999" customHeight="1">
      <c r="A840" s="67" t="s">
        <v>1713</v>
      </c>
      <c r="B840" s="95" t="s">
        <v>1719</v>
      </c>
      <c r="C840" s="105" t="s">
        <v>1715</v>
      </c>
      <c r="D840" s="106">
        <v>1</v>
      </c>
      <c r="E840" s="107">
        <v>125</v>
      </c>
      <c r="F840" s="108">
        <v>131</v>
      </c>
      <c r="G840" s="112" t="s">
        <v>1716</v>
      </c>
      <c r="H840" s="110">
        <f t="shared" si="160"/>
        <v>0.10670399999999999</v>
      </c>
      <c r="I840" s="102" t="s">
        <v>1717</v>
      </c>
      <c r="J840" s="137" t="s">
        <v>1720</v>
      </c>
      <c r="K840" s="61" t="s">
        <v>299</v>
      </c>
      <c r="L840" s="62" t="s">
        <v>300</v>
      </c>
      <c r="M840" s="120" t="s">
        <v>1192</v>
      </c>
      <c r="N840" s="64"/>
    </row>
    <row r="841" spans="1:14" s="3" customFormat="1" ht="156.94999999999999" customHeight="1">
      <c r="A841" s="67" t="s">
        <v>1713</v>
      </c>
      <c r="B841" s="95" t="s">
        <v>1721</v>
      </c>
      <c r="C841" s="105" t="s">
        <v>1722</v>
      </c>
      <c r="D841" s="106">
        <v>1</v>
      </c>
      <c r="E841" s="107">
        <v>115</v>
      </c>
      <c r="F841" s="108">
        <v>121</v>
      </c>
      <c r="G841" s="112" t="s">
        <v>1723</v>
      </c>
      <c r="H841" s="110">
        <f t="shared" si="160"/>
        <v>0.10670399999999999</v>
      </c>
      <c r="I841" s="102" t="s">
        <v>1717</v>
      </c>
      <c r="J841" s="137" t="s">
        <v>1718</v>
      </c>
      <c r="K841" s="61" t="s">
        <v>299</v>
      </c>
      <c r="L841" s="62" t="s">
        <v>300</v>
      </c>
      <c r="M841" s="120" t="s">
        <v>1192</v>
      </c>
      <c r="N841" s="64"/>
    </row>
    <row r="842" spans="1:14" s="3" customFormat="1" ht="156.94999999999999" customHeight="1">
      <c r="A842" s="67" t="s">
        <v>1713</v>
      </c>
      <c r="B842" s="95" t="s">
        <v>1721</v>
      </c>
      <c r="C842" s="105" t="s">
        <v>1722</v>
      </c>
      <c r="D842" s="106">
        <v>1</v>
      </c>
      <c r="E842" s="107">
        <v>115</v>
      </c>
      <c r="F842" s="108">
        <v>121</v>
      </c>
      <c r="G842" s="112" t="s">
        <v>1723</v>
      </c>
      <c r="H842" s="110">
        <f t="shared" si="160"/>
        <v>0.10670399999999999</v>
      </c>
      <c r="I842" s="102" t="s">
        <v>1717</v>
      </c>
      <c r="J842" s="137" t="s">
        <v>1718</v>
      </c>
      <c r="K842" s="61" t="s">
        <v>299</v>
      </c>
      <c r="L842" s="62" t="s">
        <v>300</v>
      </c>
      <c r="M842" s="120" t="s">
        <v>1192</v>
      </c>
      <c r="N842" s="64"/>
    </row>
    <row r="843" spans="1:14" s="3" customFormat="1" ht="156.94999999999999" customHeight="1">
      <c r="A843" s="67" t="s">
        <v>1713</v>
      </c>
      <c r="B843" s="95" t="s">
        <v>1724</v>
      </c>
      <c r="C843" s="105" t="s">
        <v>1722</v>
      </c>
      <c r="D843" s="106">
        <v>1</v>
      </c>
      <c r="E843" s="107">
        <v>132</v>
      </c>
      <c r="F843" s="108">
        <v>138</v>
      </c>
      <c r="G843" s="112" t="s">
        <v>1723</v>
      </c>
      <c r="H843" s="110">
        <f t="shared" si="160"/>
        <v>0.10670399999999999</v>
      </c>
      <c r="I843" s="102" t="s">
        <v>1717</v>
      </c>
      <c r="J843" s="137" t="s">
        <v>1720</v>
      </c>
      <c r="K843" s="61" t="s">
        <v>299</v>
      </c>
      <c r="L843" s="62" t="s">
        <v>300</v>
      </c>
      <c r="M843" s="120" t="s">
        <v>1192</v>
      </c>
      <c r="N843" s="64"/>
    </row>
    <row r="844" spans="1:14" s="3" customFormat="1" ht="156.94999999999999" customHeight="1">
      <c r="A844" s="67" t="s">
        <v>1725</v>
      </c>
      <c r="B844" s="95" t="s">
        <v>1726</v>
      </c>
      <c r="C844" s="105" t="s">
        <v>1727</v>
      </c>
      <c r="D844" s="106">
        <v>1</v>
      </c>
      <c r="E844" s="107">
        <v>146</v>
      </c>
      <c r="F844" s="108">
        <v>153</v>
      </c>
      <c r="G844" s="112" t="s">
        <v>1728</v>
      </c>
      <c r="H844" s="110">
        <f t="shared" ref="H844:H850" si="161">0.79*0.37*0.41</f>
        <v>0.11984300000000001</v>
      </c>
      <c r="I844" s="102" t="s">
        <v>1729</v>
      </c>
      <c r="J844" s="137" t="s">
        <v>1730</v>
      </c>
      <c r="K844" s="61" t="s">
        <v>299</v>
      </c>
      <c r="L844" s="62" t="s">
        <v>300</v>
      </c>
      <c r="M844" s="63"/>
      <c r="N844" s="64"/>
    </row>
    <row r="845" spans="1:14" s="3" customFormat="1" ht="156.94999999999999" customHeight="1">
      <c r="A845" s="67" t="s">
        <v>1725</v>
      </c>
      <c r="B845" s="95" t="s">
        <v>1726</v>
      </c>
      <c r="C845" s="105" t="s">
        <v>1727</v>
      </c>
      <c r="D845" s="106">
        <v>1</v>
      </c>
      <c r="E845" s="107">
        <v>146</v>
      </c>
      <c r="F845" s="108">
        <v>153</v>
      </c>
      <c r="G845" s="112" t="s">
        <v>1728</v>
      </c>
      <c r="H845" s="110">
        <f t="shared" si="161"/>
        <v>0.11984300000000001</v>
      </c>
      <c r="I845" s="102" t="s">
        <v>1729</v>
      </c>
      <c r="J845" s="137" t="s">
        <v>1730</v>
      </c>
      <c r="K845" s="61" t="s">
        <v>299</v>
      </c>
      <c r="L845" s="62" t="s">
        <v>300</v>
      </c>
      <c r="M845" s="63"/>
      <c r="N845" s="64"/>
    </row>
    <row r="846" spans="1:14" s="3" customFormat="1" ht="156.94999999999999" customHeight="1">
      <c r="A846" s="67" t="s">
        <v>1725</v>
      </c>
      <c r="B846" s="95" t="s">
        <v>1731</v>
      </c>
      <c r="C846" s="105" t="s">
        <v>1727</v>
      </c>
      <c r="D846" s="106">
        <v>1</v>
      </c>
      <c r="E846" s="107">
        <v>165</v>
      </c>
      <c r="F846" s="108">
        <v>172</v>
      </c>
      <c r="G846" s="112" t="s">
        <v>1728</v>
      </c>
      <c r="H846" s="110">
        <f t="shared" si="161"/>
        <v>0.11984300000000001</v>
      </c>
      <c r="I846" s="102" t="s">
        <v>1729</v>
      </c>
      <c r="J846" s="137" t="s">
        <v>1732</v>
      </c>
      <c r="K846" s="61" t="s">
        <v>299</v>
      </c>
      <c r="L846" s="62" t="s">
        <v>300</v>
      </c>
      <c r="M846" s="63"/>
      <c r="N846" s="64"/>
    </row>
    <row r="847" spans="1:14" s="3" customFormat="1" ht="156.94999999999999" customHeight="1">
      <c r="A847" s="67" t="s">
        <v>1725</v>
      </c>
      <c r="B847" s="95" t="s">
        <v>1733</v>
      </c>
      <c r="C847" s="105" t="s">
        <v>1727</v>
      </c>
      <c r="D847" s="106">
        <v>1</v>
      </c>
      <c r="E847" s="107">
        <v>156</v>
      </c>
      <c r="F847" s="108">
        <v>163</v>
      </c>
      <c r="G847" s="112" t="s">
        <v>1728</v>
      </c>
      <c r="H847" s="110">
        <f t="shared" si="161"/>
        <v>0.11984300000000001</v>
      </c>
      <c r="I847" s="102" t="s">
        <v>1729</v>
      </c>
      <c r="J847" s="137" t="s">
        <v>1730</v>
      </c>
      <c r="K847" s="61" t="s">
        <v>299</v>
      </c>
      <c r="L847" s="62" t="s">
        <v>300</v>
      </c>
      <c r="M847" s="63"/>
      <c r="N847" s="64"/>
    </row>
    <row r="848" spans="1:14" s="3" customFormat="1" ht="156.94999999999999" customHeight="1">
      <c r="A848" s="67" t="s">
        <v>1725</v>
      </c>
      <c r="B848" s="95" t="s">
        <v>1733</v>
      </c>
      <c r="C848" s="105" t="s">
        <v>1727</v>
      </c>
      <c r="D848" s="106">
        <v>1</v>
      </c>
      <c r="E848" s="107">
        <v>156</v>
      </c>
      <c r="F848" s="108">
        <v>163</v>
      </c>
      <c r="G848" s="112" t="s">
        <v>1728</v>
      </c>
      <c r="H848" s="110">
        <f t="shared" si="161"/>
        <v>0.11984300000000001</v>
      </c>
      <c r="I848" s="102" t="s">
        <v>1729</v>
      </c>
      <c r="J848" s="137" t="s">
        <v>1730</v>
      </c>
      <c r="K848" s="61" t="s">
        <v>299</v>
      </c>
      <c r="L848" s="62" t="s">
        <v>300</v>
      </c>
      <c r="M848" s="63"/>
      <c r="N848" s="64"/>
    </row>
    <row r="849" spans="1:14" s="3" customFormat="1" ht="156.94999999999999" customHeight="1">
      <c r="A849" s="67" t="s">
        <v>1725</v>
      </c>
      <c r="B849" s="95" t="s">
        <v>1734</v>
      </c>
      <c r="C849" s="105" t="s">
        <v>1727</v>
      </c>
      <c r="D849" s="106">
        <v>1</v>
      </c>
      <c r="E849" s="107">
        <v>175</v>
      </c>
      <c r="F849" s="108">
        <v>182</v>
      </c>
      <c r="G849" s="112" t="s">
        <v>1728</v>
      </c>
      <c r="H849" s="110">
        <f t="shared" si="161"/>
        <v>0.11984300000000001</v>
      </c>
      <c r="I849" s="102" t="s">
        <v>1729</v>
      </c>
      <c r="J849" s="137" t="s">
        <v>1732</v>
      </c>
      <c r="K849" s="61" t="s">
        <v>299</v>
      </c>
      <c r="L849" s="62" t="s">
        <v>300</v>
      </c>
      <c r="M849" s="63"/>
      <c r="N849" s="64"/>
    </row>
    <row r="850" spans="1:14" s="3" customFormat="1" ht="156.94999999999999" customHeight="1">
      <c r="A850" s="67" t="s">
        <v>1725</v>
      </c>
      <c r="B850" s="95" t="s">
        <v>1735</v>
      </c>
      <c r="C850" s="105" t="s">
        <v>1727</v>
      </c>
      <c r="D850" s="106">
        <v>1</v>
      </c>
      <c r="E850" s="107">
        <v>190</v>
      </c>
      <c r="F850" s="108">
        <v>197</v>
      </c>
      <c r="G850" s="112" t="s">
        <v>1728</v>
      </c>
      <c r="H850" s="110">
        <f t="shared" si="161"/>
        <v>0.11984300000000001</v>
      </c>
      <c r="I850" s="102" t="s">
        <v>1729</v>
      </c>
      <c r="J850" s="137" t="s">
        <v>1732</v>
      </c>
      <c r="K850" s="61" t="s">
        <v>299</v>
      </c>
      <c r="L850" s="62" t="s">
        <v>300</v>
      </c>
      <c r="M850" s="63"/>
      <c r="N850" s="64"/>
    </row>
    <row r="851" spans="1:14" s="3" customFormat="1" ht="156.94999999999999" customHeight="1">
      <c r="A851" s="67" t="s">
        <v>600</v>
      </c>
      <c r="B851" s="95" t="s">
        <v>1736</v>
      </c>
      <c r="C851" s="105" t="s">
        <v>1737</v>
      </c>
      <c r="D851" s="106">
        <v>1</v>
      </c>
      <c r="E851" s="107">
        <v>70</v>
      </c>
      <c r="F851" s="108">
        <v>74</v>
      </c>
      <c r="G851" s="112" t="s">
        <v>607</v>
      </c>
      <c r="H851" s="110">
        <f t="shared" ref="H851:H853" si="162">0.66*0.28*0.32</f>
        <v>5.9136000000000001E-2</v>
      </c>
      <c r="I851" s="102" t="s">
        <v>1738</v>
      </c>
      <c r="J851" s="137" t="s">
        <v>1739</v>
      </c>
      <c r="K851" s="61" t="s">
        <v>299</v>
      </c>
      <c r="L851" s="62" t="s">
        <v>300</v>
      </c>
      <c r="M851" s="63"/>
      <c r="N851" s="64"/>
    </row>
    <row r="852" spans="1:14" s="3" customFormat="1" ht="156.94999999999999" customHeight="1">
      <c r="A852" s="67" t="s">
        <v>600</v>
      </c>
      <c r="B852" s="95" t="s">
        <v>1736</v>
      </c>
      <c r="C852" s="105" t="s">
        <v>1737</v>
      </c>
      <c r="D852" s="106">
        <v>1</v>
      </c>
      <c r="E852" s="107">
        <v>70</v>
      </c>
      <c r="F852" s="108">
        <v>74</v>
      </c>
      <c r="G852" s="112" t="s">
        <v>607</v>
      </c>
      <c r="H852" s="110">
        <f t="shared" si="162"/>
        <v>5.9136000000000001E-2</v>
      </c>
      <c r="I852" s="102" t="s">
        <v>1738</v>
      </c>
      <c r="J852" s="137" t="s">
        <v>1739</v>
      </c>
      <c r="K852" s="61" t="s">
        <v>299</v>
      </c>
      <c r="L852" s="62" t="s">
        <v>300</v>
      </c>
      <c r="M852" s="63"/>
      <c r="N852" s="64"/>
    </row>
    <row r="853" spans="1:14" s="3" customFormat="1" ht="156.94999999999999" customHeight="1">
      <c r="A853" s="67" t="s">
        <v>600</v>
      </c>
      <c r="B853" s="95" t="s">
        <v>1736</v>
      </c>
      <c r="C853" s="105" t="s">
        <v>1737</v>
      </c>
      <c r="D853" s="106">
        <v>1</v>
      </c>
      <c r="E853" s="107">
        <v>70</v>
      </c>
      <c r="F853" s="108">
        <v>74</v>
      </c>
      <c r="G853" s="112" t="s">
        <v>607</v>
      </c>
      <c r="H853" s="110">
        <f t="shared" si="162"/>
        <v>5.9136000000000001E-2</v>
      </c>
      <c r="I853" s="102" t="s">
        <v>1738</v>
      </c>
      <c r="J853" s="137" t="s">
        <v>1739</v>
      </c>
      <c r="K853" s="61" t="s">
        <v>299</v>
      </c>
      <c r="L853" s="62" t="s">
        <v>300</v>
      </c>
      <c r="M853" s="63"/>
      <c r="N853" s="64"/>
    </row>
    <row r="854" spans="1:14" s="3" customFormat="1" ht="156.94999999999999" customHeight="1">
      <c r="A854" s="67" t="s">
        <v>600</v>
      </c>
      <c r="B854" s="95" t="s">
        <v>1740</v>
      </c>
      <c r="C854" s="105" t="s">
        <v>1741</v>
      </c>
      <c r="D854" s="106">
        <v>1</v>
      </c>
      <c r="E854" s="107">
        <v>75</v>
      </c>
      <c r="F854" s="108">
        <v>79</v>
      </c>
      <c r="G854" s="112" t="s">
        <v>1742</v>
      </c>
      <c r="H854" s="110">
        <f t="shared" ref="H854:H856" si="163">0.55*0.36*0.31</f>
        <v>6.1379999999999997E-2</v>
      </c>
      <c r="I854" s="102" t="s">
        <v>1743</v>
      </c>
      <c r="J854" s="137" t="s">
        <v>1744</v>
      </c>
      <c r="K854" s="61" t="s">
        <v>299</v>
      </c>
      <c r="L854" s="62" t="s">
        <v>300</v>
      </c>
      <c r="M854" s="63"/>
      <c r="N854" s="64"/>
    </row>
    <row r="855" spans="1:14" s="3" customFormat="1" ht="156.94999999999999" customHeight="1">
      <c r="A855" s="67" t="s">
        <v>600</v>
      </c>
      <c r="B855" s="95" t="s">
        <v>1740</v>
      </c>
      <c r="C855" s="105" t="s">
        <v>1741</v>
      </c>
      <c r="D855" s="106">
        <v>1</v>
      </c>
      <c r="E855" s="107">
        <v>75</v>
      </c>
      <c r="F855" s="108">
        <v>79</v>
      </c>
      <c r="G855" s="112" t="s">
        <v>1742</v>
      </c>
      <c r="H855" s="110">
        <f t="shared" si="163"/>
        <v>6.1379999999999997E-2</v>
      </c>
      <c r="I855" s="102" t="s">
        <v>1743</v>
      </c>
      <c r="J855" s="137" t="s">
        <v>1744</v>
      </c>
      <c r="K855" s="61" t="s">
        <v>299</v>
      </c>
      <c r="L855" s="62" t="s">
        <v>300</v>
      </c>
      <c r="M855" s="63"/>
      <c r="N855" s="64"/>
    </row>
    <row r="856" spans="1:14" s="3" customFormat="1" ht="156.94999999999999" customHeight="1">
      <c r="A856" s="67" t="s">
        <v>600</v>
      </c>
      <c r="B856" s="95" t="s">
        <v>1740</v>
      </c>
      <c r="C856" s="105" t="s">
        <v>1741</v>
      </c>
      <c r="D856" s="106">
        <v>1</v>
      </c>
      <c r="E856" s="107">
        <v>75</v>
      </c>
      <c r="F856" s="108">
        <v>79</v>
      </c>
      <c r="G856" s="112" t="s">
        <v>1742</v>
      </c>
      <c r="H856" s="110">
        <f t="shared" si="163"/>
        <v>6.1379999999999997E-2</v>
      </c>
      <c r="I856" s="102" t="s">
        <v>1743</v>
      </c>
      <c r="J856" s="137" t="s">
        <v>1744</v>
      </c>
      <c r="K856" s="61" t="s">
        <v>299</v>
      </c>
      <c r="L856" s="62" t="s">
        <v>300</v>
      </c>
      <c r="M856" s="63"/>
      <c r="N856" s="64"/>
    </row>
    <row r="857" spans="1:14" s="3" customFormat="1" ht="156.94999999999999" customHeight="1">
      <c r="A857" s="67" t="s">
        <v>600</v>
      </c>
      <c r="B857" s="95" t="s">
        <v>1745</v>
      </c>
      <c r="C857" s="105" t="s">
        <v>1746</v>
      </c>
      <c r="D857" s="106">
        <v>1</v>
      </c>
      <c r="E857" s="107">
        <v>83</v>
      </c>
      <c r="F857" s="108">
        <v>88</v>
      </c>
      <c r="G857" s="112" t="s">
        <v>1747</v>
      </c>
      <c r="H857" s="110">
        <f t="shared" ref="H857:H859" si="164">0.63*0.32*0.31</f>
        <v>6.2496000000000003E-2</v>
      </c>
      <c r="I857" s="102" t="s">
        <v>1748</v>
      </c>
      <c r="J857" s="137" t="s">
        <v>1749</v>
      </c>
      <c r="K857" s="61" t="s">
        <v>299</v>
      </c>
      <c r="L857" s="62" t="s">
        <v>300</v>
      </c>
      <c r="M857" s="63"/>
      <c r="N857" s="64"/>
    </row>
    <row r="858" spans="1:14" s="3" customFormat="1" ht="156.94999999999999" customHeight="1">
      <c r="A858" s="67" t="s">
        <v>600</v>
      </c>
      <c r="B858" s="95" t="s">
        <v>1745</v>
      </c>
      <c r="C858" s="105" t="s">
        <v>1746</v>
      </c>
      <c r="D858" s="106">
        <v>1</v>
      </c>
      <c r="E858" s="107">
        <v>83</v>
      </c>
      <c r="F858" s="108">
        <v>88</v>
      </c>
      <c r="G858" s="112" t="s">
        <v>1747</v>
      </c>
      <c r="H858" s="110">
        <f t="shared" si="164"/>
        <v>6.2496000000000003E-2</v>
      </c>
      <c r="I858" s="102" t="s">
        <v>1748</v>
      </c>
      <c r="J858" s="137" t="s">
        <v>1749</v>
      </c>
      <c r="K858" s="61" t="s">
        <v>299</v>
      </c>
      <c r="L858" s="62" t="s">
        <v>300</v>
      </c>
      <c r="M858" s="63"/>
      <c r="N858" s="64"/>
    </row>
    <row r="859" spans="1:14" s="3" customFormat="1" ht="156.94999999999999" customHeight="1">
      <c r="A859" s="67" t="s">
        <v>600</v>
      </c>
      <c r="B859" s="95" t="s">
        <v>1745</v>
      </c>
      <c r="C859" s="105" t="s">
        <v>1746</v>
      </c>
      <c r="D859" s="106">
        <v>1</v>
      </c>
      <c r="E859" s="107">
        <v>83</v>
      </c>
      <c r="F859" s="108">
        <v>88</v>
      </c>
      <c r="G859" s="112" t="s">
        <v>1747</v>
      </c>
      <c r="H859" s="110">
        <f t="shared" si="164"/>
        <v>6.2496000000000003E-2</v>
      </c>
      <c r="I859" s="102" t="s">
        <v>1748</v>
      </c>
      <c r="J859" s="137" t="s">
        <v>1749</v>
      </c>
      <c r="K859" s="61" t="s">
        <v>299</v>
      </c>
      <c r="L859" s="62" t="s">
        <v>300</v>
      </c>
      <c r="M859" s="63"/>
      <c r="N859" s="64"/>
    </row>
    <row r="860" spans="1:14" s="3" customFormat="1" ht="156.94999999999999" customHeight="1">
      <c r="A860" s="67" t="s">
        <v>1750</v>
      </c>
      <c r="B860" s="95" t="s">
        <v>1751</v>
      </c>
      <c r="C860" s="105" t="s">
        <v>1752</v>
      </c>
      <c r="D860" s="106">
        <v>1</v>
      </c>
      <c r="E860" s="107">
        <v>152</v>
      </c>
      <c r="F860" s="108">
        <v>160</v>
      </c>
      <c r="G860" s="112" t="s">
        <v>1753</v>
      </c>
      <c r="H860" s="110">
        <f t="shared" ref="H860:H862" si="165">0.84*0.36*0.42</f>
        <v>0.12700800000000001</v>
      </c>
      <c r="I860" s="102" t="s">
        <v>1754</v>
      </c>
      <c r="J860" s="137" t="s">
        <v>1755</v>
      </c>
      <c r="K860" s="61" t="s">
        <v>299</v>
      </c>
      <c r="L860" s="62" t="s">
        <v>300</v>
      </c>
      <c r="M860" s="120" t="s">
        <v>1682</v>
      </c>
      <c r="N860" s="64"/>
    </row>
    <row r="861" spans="1:14" s="3" customFormat="1" ht="156.94999999999999" customHeight="1">
      <c r="A861" s="67" t="s">
        <v>1750</v>
      </c>
      <c r="B861" s="95" t="s">
        <v>1751</v>
      </c>
      <c r="C861" s="105" t="s">
        <v>1752</v>
      </c>
      <c r="D861" s="106">
        <v>1</v>
      </c>
      <c r="E861" s="107">
        <v>152</v>
      </c>
      <c r="F861" s="108">
        <v>160</v>
      </c>
      <c r="G861" s="112" t="s">
        <v>1753</v>
      </c>
      <c r="H861" s="110">
        <f t="shared" si="165"/>
        <v>0.12700800000000001</v>
      </c>
      <c r="I861" s="102" t="s">
        <v>1754</v>
      </c>
      <c r="J861" s="137" t="s">
        <v>1755</v>
      </c>
      <c r="K861" s="61" t="s">
        <v>299</v>
      </c>
      <c r="L861" s="62" t="s">
        <v>300</v>
      </c>
      <c r="M861" s="120" t="s">
        <v>1682</v>
      </c>
      <c r="N861" s="64"/>
    </row>
    <row r="862" spans="1:14" s="3" customFormat="1" ht="156.94999999999999" customHeight="1">
      <c r="A862" s="67" t="s">
        <v>1750</v>
      </c>
      <c r="B862" s="95" t="s">
        <v>1756</v>
      </c>
      <c r="C862" s="105" t="s">
        <v>1752</v>
      </c>
      <c r="D862" s="106">
        <v>1</v>
      </c>
      <c r="E862" s="107">
        <v>175</v>
      </c>
      <c r="F862" s="108">
        <v>183</v>
      </c>
      <c r="G862" s="112" t="s">
        <v>1753</v>
      </c>
      <c r="H862" s="110">
        <f t="shared" si="165"/>
        <v>0.12700800000000001</v>
      </c>
      <c r="I862" s="102" t="s">
        <v>1754</v>
      </c>
      <c r="J862" s="137" t="s">
        <v>1757</v>
      </c>
      <c r="K862" s="61" t="s">
        <v>299</v>
      </c>
      <c r="L862" s="62" t="s">
        <v>300</v>
      </c>
      <c r="M862" s="120" t="s">
        <v>1682</v>
      </c>
      <c r="N862" s="64"/>
    </row>
    <row r="863" spans="1:14" s="3" customFormat="1" ht="156.94999999999999" customHeight="1">
      <c r="A863" s="67" t="s">
        <v>1750</v>
      </c>
      <c r="B863" s="95" t="s">
        <v>1758</v>
      </c>
      <c r="C863" s="105" t="s">
        <v>1752</v>
      </c>
      <c r="D863" s="106">
        <v>1</v>
      </c>
      <c r="E863" s="107">
        <v>142</v>
      </c>
      <c r="F863" s="108">
        <v>150</v>
      </c>
      <c r="G863" s="112" t="s">
        <v>1753</v>
      </c>
      <c r="H863" s="110">
        <f t="shared" ref="H863:H871" si="166">0.82*0.36*0.41</f>
        <v>0.121032</v>
      </c>
      <c r="I863" s="102" t="s">
        <v>1759</v>
      </c>
      <c r="J863" s="137" t="s">
        <v>1755</v>
      </c>
      <c r="K863" s="61" t="s">
        <v>299</v>
      </c>
      <c r="L863" s="62" t="s">
        <v>300</v>
      </c>
      <c r="M863" s="120" t="s">
        <v>1682</v>
      </c>
      <c r="N863" s="64"/>
    </row>
    <row r="864" spans="1:14" s="3" customFormat="1" ht="156.94999999999999" customHeight="1">
      <c r="A864" s="67" t="s">
        <v>1750</v>
      </c>
      <c r="B864" s="95" t="s">
        <v>1758</v>
      </c>
      <c r="C864" s="105" t="s">
        <v>1752</v>
      </c>
      <c r="D864" s="106">
        <v>1</v>
      </c>
      <c r="E864" s="107">
        <v>142</v>
      </c>
      <c r="F864" s="108">
        <v>150</v>
      </c>
      <c r="G864" s="112" t="s">
        <v>1753</v>
      </c>
      <c r="H864" s="110">
        <f t="shared" si="166"/>
        <v>0.121032</v>
      </c>
      <c r="I864" s="102" t="s">
        <v>1759</v>
      </c>
      <c r="J864" s="137" t="s">
        <v>1755</v>
      </c>
      <c r="K864" s="61" t="s">
        <v>299</v>
      </c>
      <c r="L864" s="62" t="s">
        <v>300</v>
      </c>
      <c r="M864" s="120" t="s">
        <v>1682</v>
      </c>
      <c r="N864" s="64"/>
    </row>
    <row r="865" spans="1:14" s="3" customFormat="1" ht="156.94999999999999" customHeight="1">
      <c r="A865" s="67" t="s">
        <v>1750</v>
      </c>
      <c r="B865" s="95" t="s">
        <v>1760</v>
      </c>
      <c r="C865" s="105" t="s">
        <v>1752</v>
      </c>
      <c r="D865" s="106">
        <v>1</v>
      </c>
      <c r="E865" s="107">
        <v>160</v>
      </c>
      <c r="F865" s="108">
        <v>168</v>
      </c>
      <c r="G865" s="112" t="s">
        <v>1753</v>
      </c>
      <c r="H865" s="110">
        <f t="shared" si="166"/>
        <v>0.121032</v>
      </c>
      <c r="I865" s="102" t="s">
        <v>1759</v>
      </c>
      <c r="J865" s="137" t="s">
        <v>1757</v>
      </c>
      <c r="K865" s="61" t="s">
        <v>299</v>
      </c>
      <c r="L865" s="62" t="s">
        <v>300</v>
      </c>
      <c r="M865" s="120" t="s">
        <v>1682</v>
      </c>
      <c r="N865" s="64"/>
    </row>
    <row r="866" spans="1:14" s="3" customFormat="1" ht="156.94999999999999" customHeight="1">
      <c r="A866" s="67" t="s">
        <v>1750</v>
      </c>
      <c r="B866" s="95" t="s">
        <v>1761</v>
      </c>
      <c r="C866" s="105" t="s">
        <v>1762</v>
      </c>
      <c r="D866" s="106">
        <v>1</v>
      </c>
      <c r="E866" s="107">
        <v>142</v>
      </c>
      <c r="F866" s="108">
        <v>150</v>
      </c>
      <c r="G866" s="112" t="s">
        <v>1753</v>
      </c>
      <c r="H866" s="110">
        <f t="shared" si="166"/>
        <v>0.121032</v>
      </c>
      <c r="I866" s="102" t="s">
        <v>1759</v>
      </c>
      <c r="J866" s="137" t="s">
        <v>1755</v>
      </c>
      <c r="K866" s="61" t="s">
        <v>299</v>
      </c>
      <c r="L866" s="62" t="s">
        <v>300</v>
      </c>
      <c r="M866" s="120" t="s">
        <v>1682</v>
      </c>
      <c r="N866" s="64"/>
    </row>
    <row r="867" spans="1:14" s="3" customFormat="1" ht="156.94999999999999" customHeight="1">
      <c r="A867" s="67" t="s">
        <v>1750</v>
      </c>
      <c r="B867" s="95" t="s">
        <v>1763</v>
      </c>
      <c r="C867" s="105" t="s">
        <v>1764</v>
      </c>
      <c r="D867" s="106">
        <v>1</v>
      </c>
      <c r="E867" s="107">
        <v>160</v>
      </c>
      <c r="F867" s="108">
        <v>168</v>
      </c>
      <c r="G867" s="112" t="s">
        <v>1753</v>
      </c>
      <c r="H867" s="110">
        <f t="shared" si="166"/>
        <v>0.121032</v>
      </c>
      <c r="I867" s="102" t="s">
        <v>1759</v>
      </c>
      <c r="J867" s="137" t="s">
        <v>1757</v>
      </c>
      <c r="K867" s="61" t="s">
        <v>299</v>
      </c>
      <c r="L867" s="62" t="s">
        <v>300</v>
      </c>
      <c r="M867" s="120" t="s">
        <v>1682</v>
      </c>
      <c r="N867" s="64"/>
    </row>
    <row r="868" spans="1:14" s="3" customFormat="1" ht="156.94999999999999" customHeight="1">
      <c r="A868" s="67" t="s">
        <v>1750</v>
      </c>
      <c r="B868" s="95" t="s">
        <v>1765</v>
      </c>
      <c r="C868" s="105" t="s">
        <v>1764</v>
      </c>
      <c r="D868" s="106">
        <v>1</v>
      </c>
      <c r="E868" s="107">
        <v>142</v>
      </c>
      <c r="F868" s="108">
        <v>150</v>
      </c>
      <c r="G868" s="112" t="s">
        <v>1753</v>
      </c>
      <c r="H868" s="110">
        <f t="shared" si="166"/>
        <v>0.121032</v>
      </c>
      <c r="I868" s="102" t="s">
        <v>1759</v>
      </c>
      <c r="J868" s="137" t="s">
        <v>1755</v>
      </c>
      <c r="K868" s="61" t="s">
        <v>299</v>
      </c>
      <c r="L868" s="62" t="s">
        <v>300</v>
      </c>
      <c r="M868" s="120" t="s">
        <v>1682</v>
      </c>
      <c r="N868" s="64"/>
    </row>
    <row r="869" spans="1:14" s="3" customFormat="1" ht="156.94999999999999" customHeight="1">
      <c r="A869" s="67" t="s">
        <v>1750</v>
      </c>
      <c r="B869" s="95" t="s">
        <v>1766</v>
      </c>
      <c r="C869" s="105" t="s">
        <v>1764</v>
      </c>
      <c r="D869" s="106">
        <v>1</v>
      </c>
      <c r="E869" s="107">
        <v>160</v>
      </c>
      <c r="F869" s="108">
        <v>168</v>
      </c>
      <c r="G869" s="112" t="s">
        <v>1753</v>
      </c>
      <c r="H869" s="110">
        <f t="shared" si="166"/>
        <v>0.121032</v>
      </c>
      <c r="I869" s="102" t="s">
        <v>1759</v>
      </c>
      <c r="J869" s="137" t="s">
        <v>1757</v>
      </c>
      <c r="K869" s="61" t="s">
        <v>299</v>
      </c>
      <c r="L869" s="62" t="s">
        <v>300</v>
      </c>
      <c r="M869" s="120" t="s">
        <v>1682</v>
      </c>
      <c r="N869" s="64"/>
    </row>
    <row r="870" spans="1:14" s="3" customFormat="1" ht="156.94999999999999" customHeight="1">
      <c r="A870" s="67" t="s">
        <v>1750</v>
      </c>
      <c r="B870" s="95" t="s">
        <v>1767</v>
      </c>
      <c r="C870" s="105" t="s">
        <v>1764</v>
      </c>
      <c r="D870" s="106">
        <v>1</v>
      </c>
      <c r="E870" s="107">
        <v>142</v>
      </c>
      <c r="F870" s="108">
        <v>150</v>
      </c>
      <c r="G870" s="112" t="s">
        <v>1753</v>
      </c>
      <c r="H870" s="110">
        <f t="shared" si="166"/>
        <v>0.121032</v>
      </c>
      <c r="I870" s="102" t="s">
        <v>1759</v>
      </c>
      <c r="J870" s="137" t="s">
        <v>1755</v>
      </c>
      <c r="K870" s="61" t="s">
        <v>299</v>
      </c>
      <c r="L870" s="62" t="s">
        <v>300</v>
      </c>
      <c r="M870" s="120" t="s">
        <v>1682</v>
      </c>
      <c r="N870" s="64"/>
    </row>
    <row r="871" spans="1:14" s="3" customFormat="1" ht="156.94999999999999" customHeight="1">
      <c r="A871" s="67" t="s">
        <v>1750</v>
      </c>
      <c r="B871" s="95" t="s">
        <v>1768</v>
      </c>
      <c r="C871" s="105" t="s">
        <v>1764</v>
      </c>
      <c r="D871" s="106">
        <v>1</v>
      </c>
      <c r="E871" s="107">
        <v>160</v>
      </c>
      <c r="F871" s="108">
        <v>168</v>
      </c>
      <c r="G871" s="112" t="s">
        <v>1753</v>
      </c>
      <c r="H871" s="110">
        <f t="shared" si="166"/>
        <v>0.121032</v>
      </c>
      <c r="I871" s="102" t="s">
        <v>1759</v>
      </c>
      <c r="J871" s="137" t="s">
        <v>1757</v>
      </c>
      <c r="K871" s="61" t="s">
        <v>299</v>
      </c>
      <c r="L871" s="62" t="s">
        <v>300</v>
      </c>
      <c r="M871" s="120" t="s">
        <v>1682</v>
      </c>
      <c r="N871" s="64"/>
    </row>
    <row r="872" spans="1:14" s="3" customFormat="1" ht="156.94999999999999" customHeight="1">
      <c r="A872" s="67" t="s">
        <v>1769</v>
      </c>
      <c r="B872" s="138" t="s">
        <v>1770</v>
      </c>
      <c r="C872" s="105" t="s">
        <v>1771</v>
      </c>
      <c r="D872" s="106">
        <v>1</v>
      </c>
      <c r="E872" s="107">
        <v>218</v>
      </c>
      <c r="F872" s="108">
        <v>226</v>
      </c>
      <c r="G872" s="109" t="s">
        <v>1772</v>
      </c>
      <c r="H872" s="130">
        <f>0.83*0.48*0.33</f>
        <v>0.13147200000000001</v>
      </c>
      <c r="I872" s="102" t="s">
        <v>1773</v>
      </c>
      <c r="J872" s="100" t="s">
        <v>1774</v>
      </c>
      <c r="K872" s="61" t="s">
        <v>1775</v>
      </c>
      <c r="L872" s="62" t="s">
        <v>300</v>
      </c>
      <c r="M872" s="63"/>
      <c r="N872" s="64"/>
    </row>
    <row r="873" spans="1:14" s="3" customFormat="1" ht="156.94999999999999" customHeight="1">
      <c r="A873" s="67" t="s">
        <v>1776</v>
      </c>
      <c r="B873" s="95" t="s">
        <v>1777</v>
      </c>
      <c r="C873" s="105" t="s">
        <v>1778</v>
      </c>
      <c r="D873" s="106">
        <v>2</v>
      </c>
      <c r="E873" s="107">
        <v>81</v>
      </c>
      <c r="F873" s="108">
        <v>86</v>
      </c>
      <c r="G873" s="112" t="s">
        <v>1779</v>
      </c>
      <c r="H873" s="110">
        <f t="shared" ref="H873:H875" si="167">0.8*0.58*0.35</f>
        <v>0.16239999999999999</v>
      </c>
      <c r="I873" s="102" t="s">
        <v>1780</v>
      </c>
      <c r="J873" s="137" t="s">
        <v>1781</v>
      </c>
      <c r="K873" s="61" t="s">
        <v>299</v>
      </c>
      <c r="L873" s="62" t="s">
        <v>300</v>
      </c>
      <c r="M873" s="63"/>
      <c r="N873" s="64"/>
    </row>
    <row r="874" spans="1:14" s="3" customFormat="1" ht="156.94999999999999" customHeight="1">
      <c r="A874" s="67" t="s">
        <v>1776</v>
      </c>
      <c r="B874" s="95" t="s">
        <v>1777</v>
      </c>
      <c r="C874" s="105" t="s">
        <v>1778</v>
      </c>
      <c r="D874" s="106">
        <v>2</v>
      </c>
      <c r="E874" s="107">
        <v>81</v>
      </c>
      <c r="F874" s="108">
        <v>86</v>
      </c>
      <c r="G874" s="112" t="s">
        <v>1779</v>
      </c>
      <c r="H874" s="110">
        <f t="shared" si="167"/>
        <v>0.16239999999999999</v>
      </c>
      <c r="I874" s="102" t="s">
        <v>1780</v>
      </c>
      <c r="J874" s="137" t="s">
        <v>1781</v>
      </c>
      <c r="K874" s="61" t="s">
        <v>299</v>
      </c>
      <c r="L874" s="62" t="s">
        <v>300</v>
      </c>
      <c r="M874" s="63"/>
      <c r="N874" s="64"/>
    </row>
    <row r="875" spans="1:14" s="3" customFormat="1" ht="156.94999999999999" customHeight="1">
      <c r="A875" s="67" t="s">
        <v>1776</v>
      </c>
      <c r="B875" s="95" t="s">
        <v>1777</v>
      </c>
      <c r="C875" s="105" t="s">
        <v>1778</v>
      </c>
      <c r="D875" s="106">
        <v>2</v>
      </c>
      <c r="E875" s="107">
        <v>81</v>
      </c>
      <c r="F875" s="108">
        <v>86</v>
      </c>
      <c r="G875" s="112" t="s">
        <v>1779</v>
      </c>
      <c r="H875" s="110">
        <f t="shared" si="167"/>
        <v>0.16239999999999999</v>
      </c>
      <c r="I875" s="102" t="s">
        <v>1780</v>
      </c>
      <c r="J875" s="137" t="s">
        <v>1781</v>
      </c>
      <c r="K875" s="61" t="s">
        <v>299</v>
      </c>
      <c r="L875" s="62" t="s">
        <v>300</v>
      </c>
      <c r="M875" s="63"/>
      <c r="N875" s="64"/>
    </row>
    <row r="876" spans="1:14" s="3" customFormat="1" ht="156.94999999999999" customHeight="1">
      <c r="A876" s="52" t="s">
        <v>1186</v>
      </c>
      <c r="B876" s="138" t="s">
        <v>1782</v>
      </c>
      <c r="C876" s="105" t="s">
        <v>1783</v>
      </c>
      <c r="D876" s="106">
        <v>1</v>
      </c>
      <c r="E876" s="107">
        <v>163</v>
      </c>
      <c r="F876" s="108">
        <v>173</v>
      </c>
      <c r="G876" s="109" t="s">
        <v>1784</v>
      </c>
      <c r="H876" s="130">
        <f t="shared" ref="H876:H883" si="168">0.85*0.37*0.43</f>
        <v>0.13523499999999999</v>
      </c>
      <c r="I876" s="102" t="s">
        <v>1785</v>
      </c>
      <c r="J876" s="103" t="s">
        <v>1786</v>
      </c>
      <c r="K876" s="61" t="s">
        <v>1787</v>
      </c>
      <c r="L876" s="62" t="s">
        <v>300</v>
      </c>
      <c r="M876" s="120" t="s">
        <v>1788</v>
      </c>
      <c r="N876" s="64"/>
    </row>
    <row r="877" spans="1:14" s="3" customFormat="1" ht="156.94999999999999" customHeight="1">
      <c r="A877" s="52" t="s">
        <v>1186</v>
      </c>
      <c r="B877" s="138" t="s">
        <v>1789</v>
      </c>
      <c r="C877" s="105" t="s">
        <v>1783</v>
      </c>
      <c r="D877" s="106">
        <v>1</v>
      </c>
      <c r="E877" s="107">
        <v>178</v>
      </c>
      <c r="F877" s="108">
        <v>188</v>
      </c>
      <c r="G877" s="109" t="s">
        <v>1784</v>
      </c>
      <c r="H877" s="130">
        <f t="shared" si="168"/>
        <v>0.13523499999999999</v>
      </c>
      <c r="I877" s="102" t="s">
        <v>1785</v>
      </c>
      <c r="J877" s="103" t="s">
        <v>1790</v>
      </c>
      <c r="K877" s="61" t="s">
        <v>1787</v>
      </c>
      <c r="L877" s="62" t="s">
        <v>300</v>
      </c>
      <c r="M877" s="120" t="s">
        <v>1788</v>
      </c>
      <c r="N877" s="64"/>
    </row>
    <row r="878" spans="1:14" s="3" customFormat="1" ht="156.94999999999999" customHeight="1">
      <c r="A878" s="52" t="s">
        <v>1186</v>
      </c>
      <c r="B878" s="138" t="s">
        <v>1791</v>
      </c>
      <c r="C878" s="105" t="s">
        <v>1783</v>
      </c>
      <c r="D878" s="106">
        <v>1</v>
      </c>
      <c r="E878" s="107">
        <v>180</v>
      </c>
      <c r="F878" s="108">
        <v>190</v>
      </c>
      <c r="G878" s="109" t="s">
        <v>1784</v>
      </c>
      <c r="H878" s="130">
        <f t="shared" si="168"/>
        <v>0.13523499999999999</v>
      </c>
      <c r="I878" s="102" t="s">
        <v>1785</v>
      </c>
      <c r="J878" s="103" t="s">
        <v>1792</v>
      </c>
      <c r="K878" s="61" t="s">
        <v>1787</v>
      </c>
      <c r="L878" s="62" t="s">
        <v>300</v>
      </c>
      <c r="M878" s="120" t="s">
        <v>1788</v>
      </c>
      <c r="N878" s="64"/>
    </row>
    <row r="879" spans="1:14" s="3" customFormat="1" ht="156.94999999999999" customHeight="1">
      <c r="A879" s="52" t="s">
        <v>1186</v>
      </c>
      <c r="B879" s="138" t="s">
        <v>1791</v>
      </c>
      <c r="C879" s="105" t="s">
        <v>1783</v>
      </c>
      <c r="D879" s="106">
        <v>1</v>
      </c>
      <c r="E879" s="107">
        <v>180</v>
      </c>
      <c r="F879" s="108">
        <v>190</v>
      </c>
      <c r="G879" s="109" t="s">
        <v>1784</v>
      </c>
      <c r="H879" s="130">
        <f t="shared" si="168"/>
        <v>0.13523499999999999</v>
      </c>
      <c r="I879" s="102" t="s">
        <v>1785</v>
      </c>
      <c r="J879" s="103" t="s">
        <v>1792</v>
      </c>
      <c r="K879" s="61" t="s">
        <v>1787</v>
      </c>
      <c r="L879" s="62" t="s">
        <v>300</v>
      </c>
      <c r="M879" s="120" t="s">
        <v>1788</v>
      </c>
      <c r="N879" s="64"/>
    </row>
    <row r="880" spans="1:14" s="3" customFormat="1" ht="156.94999999999999" customHeight="1">
      <c r="A880" s="52" t="s">
        <v>1186</v>
      </c>
      <c r="B880" s="138" t="s">
        <v>1793</v>
      </c>
      <c r="C880" s="105" t="s">
        <v>1783</v>
      </c>
      <c r="D880" s="106">
        <v>1</v>
      </c>
      <c r="E880" s="107">
        <v>158</v>
      </c>
      <c r="F880" s="108">
        <v>173</v>
      </c>
      <c r="G880" s="109" t="s">
        <v>1784</v>
      </c>
      <c r="H880" s="130">
        <f t="shared" si="168"/>
        <v>0.13523499999999999</v>
      </c>
      <c r="I880" s="102" t="s">
        <v>1785</v>
      </c>
      <c r="J880" s="103" t="s">
        <v>1786</v>
      </c>
      <c r="K880" s="61" t="s">
        <v>1787</v>
      </c>
      <c r="L880" s="62" t="s">
        <v>300</v>
      </c>
      <c r="M880" s="120" t="s">
        <v>1788</v>
      </c>
      <c r="N880" s="64"/>
    </row>
    <row r="881" spans="1:14" s="3" customFormat="1" ht="156.94999999999999" customHeight="1">
      <c r="A881" s="52" t="s">
        <v>1186</v>
      </c>
      <c r="B881" s="138" t="s">
        <v>1793</v>
      </c>
      <c r="C881" s="105" t="s">
        <v>1783</v>
      </c>
      <c r="D881" s="106">
        <v>1</v>
      </c>
      <c r="E881" s="107">
        <v>158</v>
      </c>
      <c r="F881" s="108">
        <v>173</v>
      </c>
      <c r="G881" s="109" t="s">
        <v>1784</v>
      </c>
      <c r="H881" s="130">
        <f t="shared" si="168"/>
        <v>0.13523499999999999</v>
      </c>
      <c r="I881" s="102" t="s">
        <v>1785</v>
      </c>
      <c r="J881" s="103" t="s">
        <v>1786</v>
      </c>
      <c r="K881" s="61" t="s">
        <v>1787</v>
      </c>
      <c r="L881" s="62" t="s">
        <v>300</v>
      </c>
      <c r="M881" s="120" t="s">
        <v>1788</v>
      </c>
      <c r="N881" s="64"/>
    </row>
    <row r="882" spans="1:14" s="3" customFormat="1" ht="156.94999999999999" customHeight="1">
      <c r="A882" s="52" t="s">
        <v>1186</v>
      </c>
      <c r="B882" s="138" t="s">
        <v>1794</v>
      </c>
      <c r="C882" s="105" t="s">
        <v>1783</v>
      </c>
      <c r="D882" s="106">
        <v>1</v>
      </c>
      <c r="E882" s="107">
        <v>173</v>
      </c>
      <c r="F882" s="108">
        <v>183</v>
      </c>
      <c r="G882" s="109" t="s">
        <v>1784</v>
      </c>
      <c r="H882" s="130">
        <f t="shared" si="168"/>
        <v>0.13523499999999999</v>
      </c>
      <c r="I882" s="102" t="s">
        <v>1785</v>
      </c>
      <c r="J882" s="103" t="s">
        <v>1795</v>
      </c>
      <c r="K882" s="61" t="s">
        <v>1787</v>
      </c>
      <c r="L882" s="62" t="s">
        <v>300</v>
      </c>
      <c r="M882" s="120" t="s">
        <v>1788</v>
      </c>
      <c r="N882" s="64"/>
    </row>
    <row r="883" spans="1:14" s="3" customFormat="1" ht="156.94999999999999" customHeight="1">
      <c r="A883" s="52" t="s">
        <v>1186</v>
      </c>
      <c r="B883" s="138" t="s">
        <v>1794</v>
      </c>
      <c r="C883" s="105" t="s">
        <v>1783</v>
      </c>
      <c r="D883" s="106">
        <v>1</v>
      </c>
      <c r="E883" s="107">
        <v>173</v>
      </c>
      <c r="F883" s="108">
        <v>183</v>
      </c>
      <c r="G883" s="109" t="s">
        <v>1784</v>
      </c>
      <c r="H883" s="130">
        <f t="shared" si="168"/>
        <v>0.13523499999999999</v>
      </c>
      <c r="I883" s="102" t="s">
        <v>1785</v>
      </c>
      <c r="J883" s="103" t="s">
        <v>1795</v>
      </c>
      <c r="K883" s="61" t="s">
        <v>1787</v>
      </c>
      <c r="L883" s="62" t="s">
        <v>300</v>
      </c>
      <c r="M883" s="120" t="s">
        <v>1788</v>
      </c>
      <c r="N883" s="64"/>
    </row>
    <row r="884" spans="1:14" s="3" customFormat="1" ht="156.94999999999999" customHeight="1">
      <c r="A884" s="52" t="s">
        <v>1186</v>
      </c>
      <c r="B884" s="138" t="s">
        <v>1796</v>
      </c>
      <c r="C884" s="105" t="s">
        <v>1797</v>
      </c>
      <c r="D884" s="106">
        <v>1</v>
      </c>
      <c r="E884" s="107">
        <v>144</v>
      </c>
      <c r="F884" s="108">
        <v>150</v>
      </c>
      <c r="G884" s="109" t="s">
        <v>1798</v>
      </c>
      <c r="H884" s="130">
        <f t="shared" ref="H884:H887" si="169">0.61*0.38*0.43</f>
        <v>9.9673999999999999E-2</v>
      </c>
      <c r="I884" s="102" t="s">
        <v>1799</v>
      </c>
      <c r="J884" s="103" t="s">
        <v>1800</v>
      </c>
      <c r="K884" s="61" t="s">
        <v>1787</v>
      </c>
      <c r="L884" s="62" t="s">
        <v>300</v>
      </c>
      <c r="M884" s="120" t="s">
        <v>1801</v>
      </c>
      <c r="N884" s="64"/>
    </row>
    <row r="885" spans="1:14" s="3" customFormat="1" ht="156.94999999999999" customHeight="1">
      <c r="A885" s="52" t="s">
        <v>1186</v>
      </c>
      <c r="B885" s="138" t="s">
        <v>1796</v>
      </c>
      <c r="C885" s="105" t="s">
        <v>1797</v>
      </c>
      <c r="D885" s="106">
        <v>1</v>
      </c>
      <c r="E885" s="107">
        <v>144</v>
      </c>
      <c r="F885" s="108">
        <v>150</v>
      </c>
      <c r="G885" s="109" t="s">
        <v>1798</v>
      </c>
      <c r="H885" s="130">
        <f t="shared" si="169"/>
        <v>9.9673999999999999E-2</v>
      </c>
      <c r="I885" s="102" t="s">
        <v>1799</v>
      </c>
      <c r="J885" s="103" t="s">
        <v>1800</v>
      </c>
      <c r="K885" s="61" t="s">
        <v>1787</v>
      </c>
      <c r="L885" s="62" t="s">
        <v>300</v>
      </c>
      <c r="M885" s="120" t="s">
        <v>1801</v>
      </c>
      <c r="N885" s="64"/>
    </row>
    <row r="886" spans="1:14" s="3" customFormat="1" ht="156.94999999999999" customHeight="1">
      <c r="A886" s="52" t="s">
        <v>1186</v>
      </c>
      <c r="B886" s="138" t="s">
        <v>1802</v>
      </c>
      <c r="C886" s="105" t="s">
        <v>1797</v>
      </c>
      <c r="D886" s="106">
        <v>1</v>
      </c>
      <c r="E886" s="107">
        <v>160</v>
      </c>
      <c r="F886" s="108">
        <v>166</v>
      </c>
      <c r="G886" s="109" t="s">
        <v>1798</v>
      </c>
      <c r="H886" s="130">
        <f t="shared" si="169"/>
        <v>9.9673999999999999E-2</v>
      </c>
      <c r="I886" s="102" t="s">
        <v>1799</v>
      </c>
      <c r="J886" s="103" t="s">
        <v>1792</v>
      </c>
      <c r="K886" s="61" t="s">
        <v>1787</v>
      </c>
      <c r="L886" s="62" t="s">
        <v>300</v>
      </c>
      <c r="M886" s="120" t="s">
        <v>1801</v>
      </c>
      <c r="N886" s="64"/>
    </row>
    <row r="887" spans="1:14" s="3" customFormat="1" ht="156.94999999999999" customHeight="1">
      <c r="A887" s="52" t="s">
        <v>1186</v>
      </c>
      <c r="B887" s="138" t="s">
        <v>1802</v>
      </c>
      <c r="C887" s="105" t="s">
        <v>1797</v>
      </c>
      <c r="D887" s="106">
        <v>1</v>
      </c>
      <c r="E887" s="107">
        <v>160</v>
      </c>
      <c r="F887" s="108">
        <v>166</v>
      </c>
      <c r="G887" s="109" t="s">
        <v>1798</v>
      </c>
      <c r="H887" s="130">
        <f t="shared" si="169"/>
        <v>9.9673999999999999E-2</v>
      </c>
      <c r="I887" s="102" t="s">
        <v>1799</v>
      </c>
      <c r="J887" s="103" t="s">
        <v>1792</v>
      </c>
      <c r="K887" s="61" t="s">
        <v>1787</v>
      </c>
      <c r="L887" s="62" t="s">
        <v>300</v>
      </c>
      <c r="M887" s="120" t="s">
        <v>1801</v>
      </c>
      <c r="N887" s="64"/>
    </row>
    <row r="888" spans="1:14" s="3" customFormat="1" ht="156.94999999999999" customHeight="1">
      <c r="A888" s="52" t="s">
        <v>1396</v>
      </c>
      <c r="B888" s="138" t="s">
        <v>1803</v>
      </c>
      <c r="C888" s="105" t="s">
        <v>1804</v>
      </c>
      <c r="D888" s="106">
        <v>1</v>
      </c>
      <c r="E888" s="107">
        <v>152</v>
      </c>
      <c r="F888" s="108">
        <v>159</v>
      </c>
      <c r="G888" s="109" t="s">
        <v>1805</v>
      </c>
      <c r="H888" s="130">
        <f t="shared" ref="H888:H890" si="170">0.75*0.34*0.41</f>
        <v>0.10455</v>
      </c>
      <c r="I888" s="102" t="s">
        <v>1799</v>
      </c>
      <c r="J888" s="103" t="s">
        <v>1800</v>
      </c>
      <c r="K888" s="61" t="s">
        <v>1787</v>
      </c>
      <c r="L888" s="62" t="s">
        <v>300</v>
      </c>
      <c r="M888" s="63"/>
      <c r="N888" s="64"/>
    </row>
    <row r="889" spans="1:14" s="3" customFormat="1" ht="156.94999999999999" customHeight="1">
      <c r="A889" s="52" t="s">
        <v>1396</v>
      </c>
      <c r="B889" s="138" t="s">
        <v>1806</v>
      </c>
      <c r="C889" s="105" t="s">
        <v>1804</v>
      </c>
      <c r="D889" s="106">
        <v>1</v>
      </c>
      <c r="E889" s="107">
        <v>172</v>
      </c>
      <c r="F889" s="108">
        <v>179</v>
      </c>
      <c r="G889" s="109" t="s">
        <v>1805</v>
      </c>
      <c r="H889" s="130">
        <f t="shared" si="170"/>
        <v>0.10455</v>
      </c>
      <c r="I889" s="102" t="s">
        <v>1799</v>
      </c>
      <c r="J889" s="103" t="s">
        <v>1790</v>
      </c>
      <c r="K889" s="61" t="s">
        <v>1787</v>
      </c>
      <c r="L889" s="62" t="s">
        <v>300</v>
      </c>
      <c r="M889" s="63"/>
      <c r="N889" s="64"/>
    </row>
    <row r="890" spans="1:14" s="3" customFormat="1" ht="156.94999999999999" customHeight="1">
      <c r="A890" s="52" t="s">
        <v>1396</v>
      </c>
      <c r="B890" s="138" t="s">
        <v>1807</v>
      </c>
      <c r="C890" s="105" t="s">
        <v>1804</v>
      </c>
      <c r="D890" s="106">
        <v>1</v>
      </c>
      <c r="E890" s="107">
        <v>195</v>
      </c>
      <c r="F890" s="108">
        <v>202</v>
      </c>
      <c r="G890" s="109" t="s">
        <v>1805</v>
      </c>
      <c r="H890" s="130">
        <f t="shared" si="170"/>
        <v>0.10455</v>
      </c>
      <c r="I890" s="102" t="s">
        <v>1799</v>
      </c>
      <c r="J890" s="103" t="s">
        <v>1790</v>
      </c>
      <c r="K890" s="61" t="s">
        <v>1787</v>
      </c>
      <c r="L890" s="62" t="s">
        <v>300</v>
      </c>
      <c r="M890" s="63"/>
      <c r="N890" s="64"/>
    </row>
    <row r="891" spans="1:14" s="3" customFormat="1" ht="156.94999999999999" customHeight="1">
      <c r="A891" s="52" t="s">
        <v>1808</v>
      </c>
      <c r="B891" s="138" t="s">
        <v>1809</v>
      </c>
      <c r="C891" s="105" t="s">
        <v>1810</v>
      </c>
      <c r="D891" s="106">
        <v>1</v>
      </c>
      <c r="E891" s="107">
        <v>185</v>
      </c>
      <c r="F891" s="108">
        <v>195</v>
      </c>
      <c r="G891" s="109" t="s">
        <v>1811</v>
      </c>
      <c r="H891" s="130">
        <f>0.78*0.4*0.43</f>
        <v>0.13416</v>
      </c>
      <c r="I891" s="102" t="s">
        <v>1812</v>
      </c>
      <c r="J891" s="103" t="s">
        <v>1790</v>
      </c>
      <c r="K891" s="61" t="s">
        <v>1787</v>
      </c>
      <c r="L891" s="62" t="s">
        <v>300</v>
      </c>
      <c r="M891" s="63"/>
      <c r="N891" s="64"/>
    </row>
    <row r="892" spans="1:14" s="3" customFormat="1" ht="156.94999999999999" customHeight="1">
      <c r="A892" s="52" t="s">
        <v>1808</v>
      </c>
      <c r="B892" s="138" t="s">
        <v>1809</v>
      </c>
      <c r="C892" s="105" t="s">
        <v>1810</v>
      </c>
      <c r="D892" s="106">
        <v>1</v>
      </c>
      <c r="E892" s="107">
        <v>185</v>
      </c>
      <c r="F892" s="108">
        <v>195</v>
      </c>
      <c r="G892" s="109" t="s">
        <v>1811</v>
      </c>
      <c r="H892" s="130">
        <f>0.78*0.4*0.43</f>
        <v>0.13416</v>
      </c>
      <c r="I892" s="102" t="s">
        <v>1812</v>
      </c>
      <c r="J892" s="103" t="s">
        <v>1790</v>
      </c>
      <c r="K892" s="61" t="s">
        <v>1787</v>
      </c>
      <c r="L892" s="62" t="s">
        <v>300</v>
      </c>
      <c r="M892" s="63"/>
      <c r="N892" s="64"/>
    </row>
    <row r="893" spans="1:14" s="3" customFormat="1" ht="156.94999999999999" customHeight="1">
      <c r="A893" s="52" t="s">
        <v>1808</v>
      </c>
      <c r="B893" s="138" t="s">
        <v>1809</v>
      </c>
      <c r="C893" s="105" t="s">
        <v>1810</v>
      </c>
      <c r="D893" s="106">
        <v>1</v>
      </c>
      <c r="E893" s="107">
        <v>185</v>
      </c>
      <c r="F893" s="108">
        <v>195</v>
      </c>
      <c r="G893" s="109" t="s">
        <v>1811</v>
      </c>
      <c r="H893" s="130">
        <f>0.78*0.4*0.43</f>
        <v>0.13416</v>
      </c>
      <c r="I893" s="102" t="s">
        <v>1812</v>
      </c>
      <c r="J893" s="103" t="s">
        <v>1790</v>
      </c>
      <c r="K893" s="61" t="s">
        <v>1787</v>
      </c>
      <c r="L893" s="62" t="s">
        <v>300</v>
      </c>
      <c r="M893" s="63"/>
      <c r="N893" s="64"/>
    </row>
    <row r="894" spans="1:14" s="3" customFormat="1" ht="156.94999999999999" customHeight="1">
      <c r="A894" s="52" t="s">
        <v>1813</v>
      </c>
      <c r="B894" s="138" t="s">
        <v>1814</v>
      </c>
      <c r="C894" s="105" t="s">
        <v>1815</v>
      </c>
      <c r="D894" s="106">
        <v>1</v>
      </c>
      <c r="E894" s="107">
        <v>135</v>
      </c>
      <c r="F894" s="108">
        <v>140</v>
      </c>
      <c r="G894" s="109" t="s">
        <v>1816</v>
      </c>
      <c r="H894" s="130">
        <f t="shared" ref="H894:H904" si="171">0.7*0.36*0.37</f>
        <v>9.3240000000000003E-2</v>
      </c>
      <c r="I894" s="102" t="s">
        <v>1817</v>
      </c>
      <c r="J894" s="103" t="s">
        <v>1818</v>
      </c>
      <c r="K894" s="61" t="s">
        <v>1787</v>
      </c>
      <c r="L894" s="62" t="s">
        <v>300</v>
      </c>
      <c r="M894" s="120" t="s">
        <v>1819</v>
      </c>
      <c r="N894" s="64"/>
    </row>
    <row r="895" spans="1:14" s="3" customFormat="1" ht="156.94999999999999" customHeight="1">
      <c r="A895" s="52" t="s">
        <v>1813</v>
      </c>
      <c r="B895" s="138" t="s">
        <v>1814</v>
      </c>
      <c r="C895" s="105" t="s">
        <v>1815</v>
      </c>
      <c r="D895" s="106">
        <v>1</v>
      </c>
      <c r="E895" s="107">
        <v>135</v>
      </c>
      <c r="F895" s="108">
        <v>140</v>
      </c>
      <c r="G895" s="109" t="s">
        <v>1816</v>
      </c>
      <c r="H895" s="130">
        <f t="shared" si="171"/>
        <v>9.3240000000000003E-2</v>
      </c>
      <c r="I895" s="102" t="s">
        <v>1817</v>
      </c>
      <c r="J895" s="103" t="s">
        <v>1818</v>
      </c>
      <c r="K895" s="61" t="s">
        <v>1787</v>
      </c>
      <c r="L895" s="62" t="s">
        <v>300</v>
      </c>
      <c r="M895" s="120" t="s">
        <v>1819</v>
      </c>
      <c r="N895" s="64"/>
    </row>
    <row r="896" spans="1:14" s="3" customFormat="1" ht="156.94999999999999" customHeight="1">
      <c r="A896" s="52" t="s">
        <v>1813</v>
      </c>
      <c r="B896" s="138" t="s">
        <v>1820</v>
      </c>
      <c r="C896" s="105" t="s">
        <v>1815</v>
      </c>
      <c r="D896" s="106">
        <v>1</v>
      </c>
      <c r="E896" s="107">
        <v>150</v>
      </c>
      <c r="F896" s="108">
        <v>160</v>
      </c>
      <c r="G896" s="109" t="s">
        <v>1816</v>
      </c>
      <c r="H896" s="130">
        <f t="shared" si="171"/>
        <v>9.3240000000000003E-2</v>
      </c>
      <c r="I896" s="102" t="s">
        <v>1817</v>
      </c>
      <c r="J896" s="103" t="s">
        <v>1790</v>
      </c>
      <c r="K896" s="61" t="s">
        <v>1787</v>
      </c>
      <c r="L896" s="62" t="s">
        <v>300</v>
      </c>
      <c r="M896" s="120" t="s">
        <v>1819</v>
      </c>
      <c r="N896" s="64"/>
    </row>
    <row r="897" spans="1:14" s="3" customFormat="1" ht="156.94999999999999" customHeight="1">
      <c r="A897" s="52" t="s">
        <v>1813</v>
      </c>
      <c r="B897" s="138" t="s">
        <v>1821</v>
      </c>
      <c r="C897" s="105" t="s">
        <v>1815</v>
      </c>
      <c r="D897" s="106">
        <v>1</v>
      </c>
      <c r="E897" s="107">
        <v>170</v>
      </c>
      <c r="F897" s="108">
        <v>175</v>
      </c>
      <c r="G897" s="109" t="s">
        <v>1816</v>
      </c>
      <c r="H897" s="130">
        <f t="shared" si="171"/>
        <v>9.3240000000000003E-2</v>
      </c>
      <c r="I897" s="102" t="s">
        <v>1817</v>
      </c>
      <c r="J897" s="103" t="s">
        <v>1790</v>
      </c>
      <c r="K897" s="61" t="s">
        <v>1787</v>
      </c>
      <c r="L897" s="62" t="s">
        <v>300</v>
      </c>
      <c r="M897" s="120" t="s">
        <v>1819</v>
      </c>
      <c r="N897" s="64"/>
    </row>
    <row r="898" spans="1:14" s="3" customFormat="1" ht="156.94999999999999" customHeight="1">
      <c r="A898" s="52" t="s">
        <v>1813</v>
      </c>
      <c r="B898" s="138" t="s">
        <v>1822</v>
      </c>
      <c r="C898" s="105" t="s">
        <v>1815</v>
      </c>
      <c r="D898" s="106">
        <v>1</v>
      </c>
      <c r="E898" s="107">
        <v>145</v>
      </c>
      <c r="F898" s="108">
        <v>152</v>
      </c>
      <c r="G898" s="109" t="s">
        <v>1816</v>
      </c>
      <c r="H898" s="130">
        <f t="shared" si="171"/>
        <v>9.3240000000000003E-2</v>
      </c>
      <c r="I898" s="102" t="s">
        <v>1817</v>
      </c>
      <c r="J898" s="103" t="s">
        <v>1818</v>
      </c>
      <c r="K898" s="61" t="s">
        <v>1787</v>
      </c>
      <c r="L898" s="62" t="s">
        <v>300</v>
      </c>
      <c r="M898" s="120" t="s">
        <v>1819</v>
      </c>
      <c r="N898" s="64"/>
    </row>
    <row r="899" spans="1:14" s="3" customFormat="1" ht="156.94999999999999" customHeight="1">
      <c r="A899" s="52" t="s">
        <v>1813</v>
      </c>
      <c r="B899" s="138" t="s">
        <v>1822</v>
      </c>
      <c r="C899" s="105" t="s">
        <v>1815</v>
      </c>
      <c r="D899" s="106">
        <v>1</v>
      </c>
      <c r="E899" s="107">
        <v>145</v>
      </c>
      <c r="F899" s="108">
        <v>152</v>
      </c>
      <c r="G899" s="109" t="s">
        <v>1816</v>
      </c>
      <c r="H899" s="130">
        <f t="shared" si="171"/>
        <v>9.3240000000000003E-2</v>
      </c>
      <c r="I899" s="102" t="s">
        <v>1817</v>
      </c>
      <c r="J899" s="103" t="s">
        <v>1818</v>
      </c>
      <c r="K899" s="61" t="s">
        <v>1787</v>
      </c>
      <c r="L899" s="62" t="s">
        <v>300</v>
      </c>
      <c r="M899" s="120" t="s">
        <v>1819</v>
      </c>
      <c r="N899" s="64"/>
    </row>
    <row r="900" spans="1:14" s="3" customFormat="1" ht="156.94999999999999" customHeight="1">
      <c r="A900" s="52" t="s">
        <v>1813</v>
      </c>
      <c r="B900" s="138" t="s">
        <v>1823</v>
      </c>
      <c r="C900" s="105" t="s">
        <v>1815</v>
      </c>
      <c r="D900" s="106">
        <v>1</v>
      </c>
      <c r="E900" s="107">
        <v>160</v>
      </c>
      <c r="F900" s="108">
        <v>167</v>
      </c>
      <c r="G900" s="109" t="s">
        <v>1816</v>
      </c>
      <c r="H900" s="130">
        <f t="shared" si="171"/>
        <v>9.3240000000000003E-2</v>
      </c>
      <c r="I900" s="102" t="s">
        <v>1817</v>
      </c>
      <c r="J900" s="103" t="s">
        <v>1790</v>
      </c>
      <c r="K900" s="61" t="s">
        <v>1787</v>
      </c>
      <c r="L900" s="62" t="s">
        <v>300</v>
      </c>
      <c r="M900" s="120" t="s">
        <v>1819</v>
      </c>
      <c r="N900" s="64"/>
    </row>
    <row r="901" spans="1:14" s="3" customFormat="1" ht="156.94999999999999" customHeight="1">
      <c r="A901" s="52" t="s">
        <v>1813</v>
      </c>
      <c r="B901" s="138" t="s">
        <v>1824</v>
      </c>
      <c r="C901" s="105" t="s">
        <v>1815</v>
      </c>
      <c r="D901" s="106">
        <v>1</v>
      </c>
      <c r="E901" s="107">
        <v>180</v>
      </c>
      <c r="F901" s="108">
        <v>187</v>
      </c>
      <c r="G901" s="109" t="s">
        <v>1816</v>
      </c>
      <c r="H901" s="130">
        <f t="shared" si="171"/>
        <v>9.3240000000000003E-2</v>
      </c>
      <c r="I901" s="102" t="s">
        <v>1817</v>
      </c>
      <c r="J901" s="103" t="s">
        <v>1790</v>
      </c>
      <c r="K901" s="61" t="s">
        <v>1787</v>
      </c>
      <c r="L901" s="62" t="s">
        <v>300</v>
      </c>
      <c r="M901" s="120" t="s">
        <v>1819</v>
      </c>
      <c r="N901" s="64"/>
    </row>
    <row r="902" spans="1:14" s="3" customFormat="1" ht="156.94999999999999" customHeight="1">
      <c r="A902" s="52" t="s">
        <v>1813</v>
      </c>
      <c r="B902" s="138" t="s">
        <v>1825</v>
      </c>
      <c r="C902" s="105" t="s">
        <v>1826</v>
      </c>
      <c r="D902" s="106">
        <v>1</v>
      </c>
      <c r="E902" s="107">
        <v>145</v>
      </c>
      <c r="F902" s="108">
        <v>152</v>
      </c>
      <c r="G902" s="109" t="s">
        <v>1827</v>
      </c>
      <c r="H902" s="130">
        <f t="shared" si="171"/>
        <v>9.3240000000000003E-2</v>
      </c>
      <c r="I902" s="102" t="s">
        <v>1817</v>
      </c>
      <c r="J902" s="103" t="s">
        <v>1818</v>
      </c>
      <c r="K902" s="61" t="s">
        <v>1787</v>
      </c>
      <c r="L902" s="62" t="s">
        <v>300</v>
      </c>
      <c r="M902" s="120" t="s">
        <v>1819</v>
      </c>
      <c r="N902" s="64"/>
    </row>
    <row r="903" spans="1:14" s="3" customFormat="1" ht="156.94999999999999" customHeight="1">
      <c r="A903" s="52" t="s">
        <v>1813</v>
      </c>
      <c r="B903" s="138" t="s">
        <v>1828</v>
      </c>
      <c r="C903" s="105" t="s">
        <v>1826</v>
      </c>
      <c r="D903" s="106">
        <v>1</v>
      </c>
      <c r="E903" s="107">
        <v>160</v>
      </c>
      <c r="F903" s="108">
        <v>167</v>
      </c>
      <c r="G903" s="109" t="s">
        <v>1816</v>
      </c>
      <c r="H903" s="130">
        <f t="shared" si="171"/>
        <v>9.3240000000000003E-2</v>
      </c>
      <c r="I903" s="102" t="s">
        <v>1817</v>
      </c>
      <c r="J903" s="103" t="s">
        <v>1790</v>
      </c>
      <c r="K903" s="61" t="s">
        <v>1787</v>
      </c>
      <c r="L903" s="62" t="s">
        <v>300</v>
      </c>
      <c r="M903" s="120" t="s">
        <v>1819</v>
      </c>
      <c r="N903" s="64"/>
    </row>
    <row r="904" spans="1:14" s="3" customFormat="1" ht="156.94999999999999" customHeight="1">
      <c r="A904" s="52" t="s">
        <v>1813</v>
      </c>
      <c r="B904" s="138" t="s">
        <v>1829</v>
      </c>
      <c r="C904" s="105" t="s">
        <v>1826</v>
      </c>
      <c r="D904" s="106">
        <v>1</v>
      </c>
      <c r="E904" s="107">
        <v>180</v>
      </c>
      <c r="F904" s="108">
        <v>187</v>
      </c>
      <c r="G904" s="109" t="s">
        <v>1816</v>
      </c>
      <c r="H904" s="130">
        <f t="shared" si="171"/>
        <v>9.3240000000000003E-2</v>
      </c>
      <c r="I904" s="102" t="s">
        <v>1830</v>
      </c>
      <c r="J904" s="103" t="s">
        <v>1790</v>
      </c>
      <c r="K904" s="61" t="s">
        <v>1787</v>
      </c>
      <c r="L904" s="62" t="s">
        <v>300</v>
      </c>
      <c r="M904" s="120" t="s">
        <v>1819</v>
      </c>
      <c r="N904" s="64"/>
    </row>
    <row r="905" spans="1:14" s="3" customFormat="1" ht="156.94999999999999" customHeight="1">
      <c r="A905" s="52" t="s">
        <v>1813</v>
      </c>
      <c r="B905" s="138" t="s">
        <v>1831</v>
      </c>
      <c r="C905" s="105" t="s">
        <v>1832</v>
      </c>
      <c r="D905" s="106">
        <v>1</v>
      </c>
      <c r="E905" s="107">
        <v>160</v>
      </c>
      <c r="F905" s="108">
        <v>168</v>
      </c>
      <c r="G905" s="109" t="s">
        <v>1833</v>
      </c>
      <c r="H905" s="130">
        <f>0.79*0.37*0.38</f>
        <v>0.11107400000000001</v>
      </c>
      <c r="I905" s="102" t="s">
        <v>1834</v>
      </c>
      <c r="J905" s="103" t="s">
        <v>1800</v>
      </c>
      <c r="K905" s="61" t="s">
        <v>1787</v>
      </c>
      <c r="L905" s="62" t="s">
        <v>300</v>
      </c>
      <c r="M905" s="120" t="s">
        <v>1819</v>
      </c>
      <c r="N905" s="64"/>
    </row>
    <row r="906" spans="1:14" s="3" customFormat="1" ht="156.94999999999999" customHeight="1">
      <c r="A906" s="52" t="s">
        <v>1813</v>
      </c>
      <c r="B906" s="138" t="s">
        <v>1831</v>
      </c>
      <c r="C906" s="105" t="s">
        <v>1832</v>
      </c>
      <c r="D906" s="106">
        <v>1</v>
      </c>
      <c r="E906" s="107">
        <v>160</v>
      </c>
      <c r="F906" s="108">
        <v>168</v>
      </c>
      <c r="G906" s="109" t="s">
        <v>1833</v>
      </c>
      <c r="H906" s="130">
        <f>0.79*0.37*0.38</f>
        <v>0.11107400000000001</v>
      </c>
      <c r="I906" s="102" t="s">
        <v>1834</v>
      </c>
      <c r="J906" s="103" t="s">
        <v>1800</v>
      </c>
      <c r="K906" s="61" t="s">
        <v>1787</v>
      </c>
      <c r="L906" s="62" t="s">
        <v>300</v>
      </c>
      <c r="M906" s="120" t="s">
        <v>1819</v>
      </c>
      <c r="N906" s="64"/>
    </row>
    <row r="907" spans="1:14" s="3" customFormat="1" ht="156.94999999999999" customHeight="1">
      <c r="A907" s="52" t="s">
        <v>1813</v>
      </c>
      <c r="B907" s="138" t="s">
        <v>1835</v>
      </c>
      <c r="C907" s="105" t="s">
        <v>1832</v>
      </c>
      <c r="D907" s="106">
        <v>1</v>
      </c>
      <c r="E907" s="107">
        <v>180</v>
      </c>
      <c r="F907" s="108">
        <v>188</v>
      </c>
      <c r="G907" s="109" t="s">
        <v>1833</v>
      </c>
      <c r="H907" s="130">
        <f>0.79*0.37*0.38</f>
        <v>0.11107400000000001</v>
      </c>
      <c r="I907" s="102" t="s">
        <v>1834</v>
      </c>
      <c r="J907" s="103" t="s">
        <v>1790</v>
      </c>
      <c r="K907" s="61" t="s">
        <v>1787</v>
      </c>
      <c r="L907" s="62" t="s">
        <v>300</v>
      </c>
      <c r="M907" s="120" t="s">
        <v>1819</v>
      </c>
      <c r="N907" s="64"/>
    </row>
    <row r="908" spans="1:14" s="3" customFormat="1" ht="156.94999999999999" customHeight="1">
      <c r="A908" s="52" t="s">
        <v>1836</v>
      </c>
      <c r="B908" s="138" t="s">
        <v>1837</v>
      </c>
      <c r="C908" s="105" t="s">
        <v>1838</v>
      </c>
      <c r="D908" s="106">
        <v>1</v>
      </c>
      <c r="E908" s="107">
        <v>152</v>
      </c>
      <c r="F908" s="108">
        <v>157</v>
      </c>
      <c r="G908" s="109" t="s">
        <v>1839</v>
      </c>
      <c r="H908" s="130">
        <f>0.58*0.27*0.39</f>
        <v>6.1074000000000003E-2</v>
      </c>
      <c r="I908" s="102" t="s">
        <v>1840</v>
      </c>
      <c r="J908" s="103" t="s">
        <v>1841</v>
      </c>
      <c r="K908" s="61" t="s">
        <v>1787</v>
      </c>
      <c r="L908" s="62" t="s">
        <v>300</v>
      </c>
      <c r="M908" s="120" t="s">
        <v>1842</v>
      </c>
      <c r="N908" s="64" t="s">
        <v>1843</v>
      </c>
    </row>
    <row r="909" spans="1:14" s="3" customFormat="1" ht="156.94999999999999" customHeight="1">
      <c r="A909" s="52" t="s">
        <v>1836</v>
      </c>
      <c r="B909" s="138" t="s">
        <v>1844</v>
      </c>
      <c r="C909" s="105" t="s">
        <v>1838</v>
      </c>
      <c r="D909" s="106">
        <v>1</v>
      </c>
      <c r="E909" s="107">
        <v>185</v>
      </c>
      <c r="F909" s="108">
        <v>190</v>
      </c>
      <c r="G909" s="109" t="s">
        <v>1839</v>
      </c>
      <c r="H909" s="130">
        <f>0.58*0.27*0.39</f>
        <v>6.1074000000000003E-2</v>
      </c>
      <c r="I909" s="102" t="s">
        <v>1840</v>
      </c>
      <c r="J909" s="103" t="s">
        <v>1845</v>
      </c>
      <c r="K909" s="61" t="s">
        <v>1787</v>
      </c>
      <c r="L909" s="62" t="s">
        <v>300</v>
      </c>
      <c r="M909" s="120" t="s">
        <v>1842</v>
      </c>
      <c r="N909" s="64" t="s">
        <v>1843</v>
      </c>
    </row>
    <row r="910" spans="1:14" s="3" customFormat="1" ht="156.94999999999999" customHeight="1">
      <c r="A910" s="52" t="s">
        <v>1836</v>
      </c>
      <c r="B910" s="138" t="s">
        <v>1846</v>
      </c>
      <c r="C910" s="105" t="s">
        <v>1847</v>
      </c>
      <c r="D910" s="106">
        <v>1</v>
      </c>
      <c r="E910" s="107">
        <v>128</v>
      </c>
      <c r="F910" s="108">
        <v>133</v>
      </c>
      <c r="G910" s="109" t="s">
        <v>1848</v>
      </c>
      <c r="H910" s="130">
        <f>0.62*0.34*0.37</f>
        <v>7.7995999999999996E-2</v>
      </c>
      <c r="I910" s="102" t="s">
        <v>1849</v>
      </c>
      <c r="J910" s="103" t="s">
        <v>1850</v>
      </c>
      <c r="K910" s="61" t="s">
        <v>1787</v>
      </c>
      <c r="L910" s="62" t="s">
        <v>300</v>
      </c>
      <c r="M910" s="120" t="s">
        <v>1842</v>
      </c>
      <c r="N910" s="64" t="s">
        <v>1843</v>
      </c>
    </row>
    <row r="911" spans="1:14" s="3" customFormat="1" ht="156.94999999999999" customHeight="1">
      <c r="A911" s="52" t="s">
        <v>1836</v>
      </c>
      <c r="B911" s="138" t="s">
        <v>1846</v>
      </c>
      <c r="C911" s="105" t="s">
        <v>1847</v>
      </c>
      <c r="D911" s="106">
        <v>1</v>
      </c>
      <c r="E911" s="107">
        <v>128</v>
      </c>
      <c r="F911" s="108">
        <v>133</v>
      </c>
      <c r="G911" s="109" t="s">
        <v>1848</v>
      </c>
      <c r="H911" s="130">
        <f>0.62*0.34*0.37</f>
        <v>7.7995999999999996E-2</v>
      </c>
      <c r="I911" s="102" t="s">
        <v>1849</v>
      </c>
      <c r="J911" s="103" t="s">
        <v>1850</v>
      </c>
      <c r="K911" s="61" t="s">
        <v>1787</v>
      </c>
      <c r="L911" s="62" t="s">
        <v>300</v>
      </c>
      <c r="M911" s="120" t="s">
        <v>1842</v>
      </c>
      <c r="N911" s="64" t="s">
        <v>1843</v>
      </c>
    </row>
    <row r="912" spans="1:14" s="3" customFormat="1" ht="156.94999999999999" customHeight="1">
      <c r="A912" s="52" t="s">
        <v>1851</v>
      </c>
      <c r="B912" s="138" t="s">
        <v>1852</v>
      </c>
      <c r="C912" s="105" t="s">
        <v>1853</v>
      </c>
      <c r="D912" s="106">
        <v>1</v>
      </c>
      <c r="E912" s="107">
        <v>140</v>
      </c>
      <c r="F912" s="108">
        <v>148</v>
      </c>
      <c r="G912" s="109" t="s">
        <v>1854</v>
      </c>
      <c r="H912" s="130">
        <f>0.71*0.36*0.47</f>
        <v>0.120132</v>
      </c>
      <c r="I912" s="102" t="s">
        <v>1855</v>
      </c>
      <c r="J912" s="103" t="s">
        <v>1856</v>
      </c>
      <c r="K912" s="61" t="s">
        <v>1787</v>
      </c>
      <c r="L912" s="62" t="s">
        <v>300</v>
      </c>
      <c r="M912" s="63"/>
      <c r="N912" s="64"/>
    </row>
    <row r="913" spans="1:14" s="3" customFormat="1" ht="156.94999999999999" customHeight="1">
      <c r="A913" s="52" t="s">
        <v>1851</v>
      </c>
      <c r="B913" s="138" t="s">
        <v>1852</v>
      </c>
      <c r="C913" s="105" t="s">
        <v>1853</v>
      </c>
      <c r="D913" s="106">
        <v>1</v>
      </c>
      <c r="E913" s="107">
        <v>140</v>
      </c>
      <c r="F913" s="108">
        <v>148</v>
      </c>
      <c r="G913" s="109" t="s">
        <v>1854</v>
      </c>
      <c r="H913" s="130">
        <f>0.71*0.36*0.47</f>
        <v>0.120132</v>
      </c>
      <c r="I913" s="102" t="s">
        <v>1855</v>
      </c>
      <c r="J913" s="103" t="s">
        <v>1856</v>
      </c>
      <c r="K913" s="61" t="s">
        <v>1787</v>
      </c>
      <c r="L913" s="62" t="s">
        <v>300</v>
      </c>
      <c r="M913" s="63"/>
      <c r="N913" s="64"/>
    </row>
    <row r="914" spans="1:14" s="3" customFormat="1" ht="156.94999999999999" customHeight="1">
      <c r="A914" s="52" t="s">
        <v>1851</v>
      </c>
      <c r="B914" s="138" t="s">
        <v>1857</v>
      </c>
      <c r="C914" s="105" t="s">
        <v>1853</v>
      </c>
      <c r="D914" s="106">
        <v>1</v>
      </c>
      <c r="E914" s="107">
        <v>158</v>
      </c>
      <c r="F914" s="108">
        <v>166</v>
      </c>
      <c r="G914" s="109" t="s">
        <v>1854</v>
      </c>
      <c r="H914" s="130">
        <f>0.71*0.36*0.47</f>
        <v>0.120132</v>
      </c>
      <c r="I914" s="102" t="s">
        <v>1855</v>
      </c>
      <c r="J914" s="103" t="s">
        <v>1858</v>
      </c>
      <c r="K914" s="61" t="s">
        <v>1787</v>
      </c>
      <c r="L914" s="62" t="s">
        <v>300</v>
      </c>
      <c r="M914" s="63"/>
      <c r="N914" s="64"/>
    </row>
    <row r="915" spans="1:14" s="3" customFormat="1" ht="156.94999999999999" customHeight="1">
      <c r="A915" s="52" t="s">
        <v>1851</v>
      </c>
      <c r="B915" s="138" t="s">
        <v>1859</v>
      </c>
      <c r="C915" s="105" t="s">
        <v>1853</v>
      </c>
      <c r="D915" s="106">
        <v>1</v>
      </c>
      <c r="E915" s="107">
        <v>175</v>
      </c>
      <c r="F915" s="108">
        <v>183</v>
      </c>
      <c r="G915" s="109" t="s">
        <v>1854</v>
      </c>
      <c r="H915" s="130">
        <f>0.71*0.36*0.47</f>
        <v>0.120132</v>
      </c>
      <c r="I915" s="102" t="s">
        <v>1855</v>
      </c>
      <c r="J915" s="103" t="s">
        <v>1858</v>
      </c>
      <c r="K915" s="61" t="s">
        <v>1787</v>
      </c>
      <c r="L915" s="62" t="s">
        <v>300</v>
      </c>
      <c r="M915" s="63"/>
      <c r="N915" s="64"/>
    </row>
    <row r="916" spans="1:14" s="3" customFormat="1" ht="156.94999999999999" customHeight="1">
      <c r="A916" s="52" t="s">
        <v>1860</v>
      </c>
      <c r="B916" s="138" t="s">
        <v>1861</v>
      </c>
      <c r="C916" s="105" t="s">
        <v>1862</v>
      </c>
      <c r="D916" s="106">
        <v>1</v>
      </c>
      <c r="E916" s="107">
        <v>110</v>
      </c>
      <c r="F916" s="108">
        <v>115</v>
      </c>
      <c r="G916" s="109" t="s">
        <v>1863</v>
      </c>
      <c r="H916" s="130">
        <f t="shared" ref="H916:H918" si="172">0.55*0.32*0.36</f>
        <v>6.336E-2</v>
      </c>
      <c r="I916" s="102" t="s">
        <v>1864</v>
      </c>
      <c r="J916" s="103" t="s">
        <v>1856</v>
      </c>
      <c r="K916" s="61" t="s">
        <v>1787</v>
      </c>
      <c r="L916" s="62" t="s">
        <v>300</v>
      </c>
      <c r="M916" s="63"/>
      <c r="N916" s="64"/>
    </row>
    <row r="917" spans="1:14" s="3" customFormat="1" ht="156.94999999999999" customHeight="1">
      <c r="A917" s="52" t="s">
        <v>1860</v>
      </c>
      <c r="B917" s="138" t="s">
        <v>1865</v>
      </c>
      <c r="C917" s="105" t="s">
        <v>1862</v>
      </c>
      <c r="D917" s="106">
        <v>1</v>
      </c>
      <c r="E917" s="107">
        <v>133</v>
      </c>
      <c r="F917" s="108">
        <v>138</v>
      </c>
      <c r="G917" s="109" t="s">
        <v>1863</v>
      </c>
      <c r="H917" s="130">
        <f t="shared" si="172"/>
        <v>6.336E-2</v>
      </c>
      <c r="I917" s="102" t="s">
        <v>1864</v>
      </c>
      <c r="J917" s="103" t="s">
        <v>1858</v>
      </c>
      <c r="K917" s="61" t="s">
        <v>1787</v>
      </c>
      <c r="L917" s="62" t="s">
        <v>300</v>
      </c>
      <c r="M917" s="63"/>
      <c r="N917" s="64"/>
    </row>
    <row r="918" spans="1:14" s="3" customFormat="1" ht="156.94999999999999" customHeight="1">
      <c r="A918" s="52" t="s">
        <v>1860</v>
      </c>
      <c r="B918" s="138" t="s">
        <v>1866</v>
      </c>
      <c r="C918" s="105" t="s">
        <v>1862</v>
      </c>
      <c r="D918" s="106">
        <v>1</v>
      </c>
      <c r="E918" s="107">
        <v>155</v>
      </c>
      <c r="F918" s="108">
        <v>160</v>
      </c>
      <c r="G918" s="109" t="s">
        <v>1863</v>
      </c>
      <c r="H918" s="130">
        <f t="shared" si="172"/>
        <v>6.336E-2</v>
      </c>
      <c r="I918" s="102" t="s">
        <v>1864</v>
      </c>
      <c r="J918" s="103" t="s">
        <v>1858</v>
      </c>
      <c r="K918" s="61" t="s">
        <v>1787</v>
      </c>
      <c r="L918" s="62" t="s">
        <v>300</v>
      </c>
      <c r="M918" s="63"/>
      <c r="N918" s="64"/>
    </row>
    <row r="919" spans="1:14" s="3" customFormat="1" ht="156.94999999999999" customHeight="1">
      <c r="A919" s="52" t="s">
        <v>1867</v>
      </c>
      <c r="B919" s="138" t="s">
        <v>1868</v>
      </c>
      <c r="C919" s="105" t="s">
        <v>1869</v>
      </c>
      <c r="D919" s="106">
        <v>1</v>
      </c>
      <c r="E919" s="107">
        <v>163</v>
      </c>
      <c r="F919" s="108">
        <v>170</v>
      </c>
      <c r="G919" s="109" t="s">
        <v>1870</v>
      </c>
      <c r="H919" s="130">
        <f t="shared" ref="H919:H924" si="173">0.81*0.37*0.43</f>
        <v>0.12887100000000001</v>
      </c>
      <c r="I919" s="102" t="s">
        <v>1871</v>
      </c>
      <c r="J919" s="103" t="s">
        <v>1856</v>
      </c>
      <c r="K919" s="61" t="s">
        <v>1787</v>
      </c>
      <c r="L919" s="62" t="s">
        <v>300</v>
      </c>
      <c r="M919" s="63"/>
      <c r="N919" s="64"/>
    </row>
    <row r="920" spans="1:14" s="3" customFormat="1" ht="156.94999999999999" customHeight="1">
      <c r="A920" s="52" t="s">
        <v>1867</v>
      </c>
      <c r="B920" s="138" t="s">
        <v>1872</v>
      </c>
      <c r="C920" s="105" t="s">
        <v>1869</v>
      </c>
      <c r="D920" s="106">
        <v>1</v>
      </c>
      <c r="E920" s="107">
        <v>176</v>
      </c>
      <c r="F920" s="108">
        <v>183</v>
      </c>
      <c r="G920" s="109" t="s">
        <v>1870</v>
      </c>
      <c r="H920" s="130">
        <f t="shared" si="173"/>
        <v>0.12887100000000001</v>
      </c>
      <c r="I920" s="102" t="s">
        <v>1871</v>
      </c>
      <c r="J920" s="103" t="s">
        <v>1856</v>
      </c>
      <c r="K920" s="61" t="s">
        <v>1787</v>
      </c>
      <c r="L920" s="62" t="s">
        <v>300</v>
      </c>
      <c r="M920" s="63"/>
      <c r="N920" s="64"/>
    </row>
    <row r="921" spans="1:14" s="3" customFormat="1" ht="156.94999999999999" customHeight="1">
      <c r="A921" s="52" t="s">
        <v>1867</v>
      </c>
      <c r="B921" s="138" t="s">
        <v>1873</v>
      </c>
      <c r="C921" s="105" t="s">
        <v>1874</v>
      </c>
      <c r="D921" s="106">
        <v>1</v>
      </c>
      <c r="E921" s="107">
        <v>168</v>
      </c>
      <c r="F921" s="108">
        <v>175</v>
      </c>
      <c r="G921" s="109" t="s">
        <v>1870</v>
      </c>
      <c r="H921" s="130">
        <f t="shared" si="173"/>
        <v>0.12887100000000001</v>
      </c>
      <c r="I921" s="102" t="s">
        <v>1871</v>
      </c>
      <c r="J921" s="103" t="s">
        <v>1856</v>
      </c>
      <c r="K921" s="61" t="s">
        <v>1787</v>
      </c>
      <c r="L921" s="62" t="s">
        <v>300</v>
      </c>
      <c r="M921" s="63"/>
      <c r="N921" s="64"/>
    </row>
    <row r="922" spans="1:14" s="3" customFormat="1" ht="156.94999999999999" customHeight="1">
      <c r="A922" s="52" t="s">
        <v>1867</v>
      </c>
      <c r="B922" s="138" t="s">
        <v>1875</v>
      </c>
      <c r="C922" s="105" t="s">
        <v>1874</v>
      </c>
      <c r="D922" s="106">
        <v>1</v>
      </c>
      <c r="E922" s="107">
        <v>168</v>
      </c>
      <c r="F922" s="108">
        <v>175</v>
      </c>
      <c r="G922" s="109" t="s">
        <v>1870</v>
      </c>
      <c r="H922" s="130">
        <f t="shared" si="173"/>
        <v>0.12887100000000001</v>
      </c>
      <c r="I922" s="102" t="s">
        <v>1871</v>
      </c>
      <c r="J922" s="103" t="s">
        <v>1856</v>
      </c>
      <c r="K922" s="61" t="s">
        <v>1787</v>
      </c>
      <c r="L922" s="62" t="s">
        <v>300</v>
      </c>
      <c r="M922" s="63"/>
      <c r="N922" s="64"/>
    </row>
    <row r="923" spans="1:14" s="3" customFormat="1" ht="156.94999999999999" customHeight="1">
      <c r="A923" s="52" t="s">
        <v>1867</v>
      </c>
      <c r="B923" s="138" t="s">
        <v>1876</v>
      </c>
      <c r="C923" s="105" t="s">
        <v>1874</v>
      </c>
      <c r="D923" s="106">
        <v>1</v>
      </c>
      <c r="E923" s="107">
        <v>183</v>
      </c>
      <c r="F923" s="108">
        <v>190</v>
      </c>
      <c r="G923" s="109" t="s">
        <v>1870</v>
      </c>
      <c r="H923" s="130">
        <f t="shared" si="173"/>
        <v>0.12887100000000001</v>
      </c>
      <c r="I923" s="102" t="s">
        <v>1871</v>
      </c>
      <c r="J923" s="103" t="s">
        <v>1856</v>
      </c>
      <c r="K923" s="61" t="s">
        <v>1787</v>
      </c>
      <c r="L923" s="62" t="s">
        <v>300</v>
      </c>
      <c r="M923" s="63"/>
      <c r="N923" s="64"/>
    </row>
    <row r="924" spans="1:14" s="3" customFormat="1" ht="156.94999999999999" customHeight="1">
      <c r="A924" s="139" t="s">
        <v>1877</v>
      </c>
      <c r="B924" s="104" t="s">
        <v>1878</v>
      </c>
      <c r="C924" s="105" t="s">
        <v>1879</v>
      </c>
      <c r="D924" s="106">
        <v>2</v>
      </c>
      <c r="E924" s="107">
        <v>132</v>
      </c>
      <c r="F924" s="108">
        <v>138</v>
      </c>
      <c r="G924" s="109" t="s">
        <v>1880</v>
      </c>
      <c r="H924" s="130">
        <f>0.75*0.65*0.4</f>
        <v>0.19500000000000001</v>
      </c>
      <c r="I924" s="102" t="s">
        <v>1881</v>
      </c>
      <c r="J924" s="103" t="s">
        <v>1882</v>
      </c>
      <c r="K924" s="61" t="s">
        <v>1883</v>
      </c>
      <c r="L924" s="62" t="s">
        <v>300</v>
      </c>
      <c r="M924" s="63"/>
      <c r="N924" s="64"/>
    </row>
    <row r="925" spans="1:14" s="3" customFormat="1" ht="156.94999999999999" customHeight="1">
      <c r="A925" s="139" t="s">
        <v>1877</v>
      </c>
      <c r="B925" s="104" t="s">
        <v>1884</v>
      </c>
      <c r="C925" s="105" t="s">
        <v>1879</v>
      </c>
      <c r="D925" s="106">
        <v>2</v>
      </c>
      <c r="E925" s="107">
        <v>160</v>
      </c>
      <c r="F925" s="108">
        <v>166</v>
      </c>
      <c r="G925" s="109" t="s">
        <v>1880</v>
      </c>
      <c r="H925" s="130">
        <f>0.75*0.65*0.4</f>
        <v>0.19500000000000001</v>
      </c>
      <c r="I925" s="102" t="s">
        <v>1881</v>
      </c>
      <c r="J925" s="103" t="s">
        <v>1885</v>
      </c>
      <c r="K925" s="61" t="s">
        <v>1883</v>
      </c>
      <c r="L925" s="62" t="s">
        <v>300</v>
      </c>
      <c r="M925" s="63"/>
      <c r="N925" s="64"/>
    </row>
    <row r="926" spans="1:14" s="3" customFormat="1" ht="144" customHeight="1">
      <c r="A926" s="52" t="s">
        <v>391</v>
      </c>
      <c r="B926" s="95" t="s">
        <v>1886</v>
      </c>
      <c r="C926" s="105" t="s">
        <v>1887</v>
      </c>
      <c r="D926" s="106">
        <v>1</v>
      </c>
      <c r="E926" s="107">
        <v>238</v>
      </c>
      <c r="F926" s="108">
        <v>250</v>
      </c>
      <c r="G926" s="109" t="s">
        <v>1888</v>
      </c>
      <c r="H926" s="110">
        <f>1.2*0.48*0.34</f>
        <v>0.19583999999999999</v>
      </c>
      <c r="I926" s="102" t="s">
        <v>1889</v>
      </c>
      <c r="J926" s="103" t="s">
        <v>1890</v>
      </c>
      <c r="K926" s="61" t="s">
        <v>299</v>
      </c>
      <c r="L926" s="62" t="s">
        <v>300</v>
      </c>
      <c r="M926" s="111" t="s">
        <v>1891</v>
      </c>
      <c r="N926" s="64"/>
    </row>
    <row r="927" spans="1:14" s="3" customFormat="1" ht="144" customHeight="1">
      <c r="A927" s="52" t="s">
        <v>391</v>
      </c>
      <c r="B927" s="95" t="s">
        <v>1892</v>
      </c>
      <c r="C927" s="105" t="s">
        <v>1887</v>
      </c>
      <c r="D927" s="106">
        <v>1</v>
      </c>
      <c r="E927" s="107">
        <v>258</v>
      </c>
      <c r="F927" s="108">
        <v>260</v>
      </c>
      <c r="G927" s="109" t="s">
        <v>1888</v>
      </c>
      <c r="H927" s="110">
        <f>1.2*0.48*0.34</f>
        <v>0.19583999999999999</v>
      </c>
      <c r="I927" s="102" t="s">
        <v>1889</v>
      </c>
      <c r="J927" s="103" t="s">
        <v>1890</v>
      </c>
      <c r="K927" s="61" t="s">
        <v>299</v>
      </c>
      <c r="L927" s="62" t="s">
        <v>300</v>
      </c>
      <c r="M927" s="63"/>
      <c r="N927" s="64"/>
    </row>
    <row r="928" spans="1:14" s="3" customFormat="1" ht="144" customHeight="1">
      <c r="A928" s="52" t="s">
        <v>391</v>
      </c>
      <c r="B928" s="95" t="s">
        <v>1893</v>
      </c>
      <c r="C928" s="105" t="s">
        <v>1887</v>
      </c>
      <c r="D928" s="106">
        <v>1</v>
      </c>
      <c r="E928" s="107">
        <v>248</v>
      </c>
      <c r="F928" s="108">
        <v>260</v>
      </c>
      <c r="G928" s="109" t="s">
        <v>1888</v>
      </c>
      <c r="H928" s="110">
        <f>1.2*0.48*0.34</f>
        <v>0.19583999999999999</v>
      </c>
      <c r="I928" s="102" t="s">
        <v>1889</v>
      </c>
      <c r="J928" s="103" t="s">
        <v>1894</v>
      </c>
      <c r="K928" s="61" t="s">
        <v>299</v>
      </c>
      <c r="L928" s="62" t="s">
        <v>300</v>
      </c>
      <c r="M928" s="63"/>
      <c r="N928" s="64"/>
    </row>
    <row r="929" spans="1:28" s="3" customFormat="1" ht="144" customHeight="1">
      <c r="A929" s="52" t="s">
        <v>391</v>
      </c>
      <c r="B929" s="95" t="s">
        <v>1895</v>
      </c>
      <c r="C929" s="105" t="s">
        <v>1887</v>
      </c>
      <c r="D929" s="106">
        <v>1</v>
      </c>
      <c r="E929" s="107">
        <v>268</v>
      </c>
      <c r="F929" s="108">
        <v>270</v>
      </c>
      <c r="G929" s="109" t="s">
        <v>1888</v>
      </c>
      <c r="H929" s="110">
        <f>1.2*0.48*0.34</f>
        <v>0.19583999999999999</v>
      </c>
      <c r="I929" s="102" t="s">
        <v>1889</v>
      </c>
      <c r="J929" s="103" t="s">
        <v>1894</v>
      </c>
      <c r="K929" s="61" t="s">
        <v>299</v>
      </c>
      <c r="L929" s="62" t="s">
        <v>300</v>
      </c>
      <c r="M929" s="63"/>
      <c r="N929" s="64"/>
    </row>
    <row r="930" spans="1:28" s="3" customFormat="1" ht="144" customHeight="1">
      <c r="A930" s="52" t="s">
        <v>391</v>
      </c>
      <c r="B930" s="95" t="s">
        <v>1896</v>
      </c>
      <c r="C930" s="105" t="s">
        <v>1887</v>
      </c>
      <c r="D930" s="106">
        <v>1</v>
      </c>
      <c r="E930" s="107">
        <v>288</v>
      </c>
      <c r="F930" s="108">
        <v>300</v>
      </c>
      <c r="G930" s="109" t="s">
        <v>1888</v>
      </c>
      <c r="H930" s="110">
        <f>1.2*0.48*0.34</f>
        <v>0.19583999999999999</v>
      </c>
      <c r="I930" s="102" t="s">
        <v>1889</v>
      </c>
      <c r="J930" s="103" t="s">
        <v>1897</v>
      </c>
      <c r="K930" s="61" t="s">
        <v>299</v>
      </c>
      <c r="L930" s="62" t="s">
        <v>300</v>
      </c>
      <c r="M930" s="63"/>
      <c r="N930" s="64"/>
    </row>
    <row r="931" spans="1:28" s="3" customFormat="1" ht="156.94999999999999" customHeight="1">
      <c r="A931" s="139" t="s">
        <v>1396</v>
      </c>
      <c r="B931" s="104" t="s">
        <v>1898</v>
      </c>
      <c r="C931" s="105" t="s">
        <v>1899</v>
      </c>
      <c r="D931" s="106">
        <v>1</v>
      </c>
      <c r="E931" s="107">
        <v>162</v>
      </c>
      <c r="F931" s="108">
        <v>168</v>
      </c>
      <c r="G931" s="109" t="s">
        <v>1900</v>
      </c>
      <c r="H931" s="130">
        <f>0.75*0.34*0.41</f>
        <v>0.10455</v>
      </c>
      <c r="I931" s="102" t="s">
        <v>1901</v>
      </c>
      <c r="J931" s="103" t="s">
        <v>1902</v>
      </c>
      <c r="K931" s="61" t="s">
        <v>1883</v>
      </c>
      <c r="L931" s="62" t="s">
        <v>300</v>
      </c>
      <c r="M931" s="63"/>
      <c r="N931" s="64"/>
    </row>
    <row r="932" spans="1:28" s="3" customFormat="1" ht="156.94999999999999" customHeight="1">
      <c r="A932" s="139" t="s">
        <v>1396</v>
      </c>
      <c r="B932" s="104" t="s">
        <v>1898</v>
      </c>
      <c r="C932" s="105" t="s">
        <v>1899</v>
      </c>
      <c r="D932" s="106">
        <v>1</v>
      </c>
      <c r="E932" s="107">
        <v>162</v>
      </c>
      <c r="F932" s="108">
        <v>168</v>
      </c>
      <c r="G932" s="109" t="s">
        <v>1900</v>
      </c>
      <c r="H932" s="130">
        <f>0.75*0.34*0.41</f>
        <v>0.10455</v>
      </c>
      <c r="I932" s="102" t="s">
        <v>1901</v>
      </c>
      <c r="J932" s="103" t="s">
        <v>1902</v>
      </c>
      <c r="K932" s="61" t="s">
        <v>1883</v>
      </c>
      <c r="L932" s="62" t="s">
        <v>300</v>
      </c>
      <c r="M932" s="63"/>
      <c r="N932" s="64"/>
    </row>
    <row r="933" spans="1:28" s="3" customFormat="1" ht="156.94999999999999" customHeight="1">
      <c r="A933" s="139" t="s">
        <v>1396</v>
      </c>
      <c r="B933" s="104" t="s">
        <v>1903</v>
      </c>
      <c r="C933" s="105" t="s">
        <v>1899</v>
      </c>
      <c r="D933" s="106">
        <v>1</v>
      </c>
      <c r="E933" s="107">
        <v>184</v>
      </c>
      <c r="F933" s="108">
        <v>190</v>
      </c>
      <c r="G933" s="109" t="s">
        <v>1900</v>
      </c>
      <c r="H933" s="130">
        <f t="shared" ref="H933:H939" si="174">0.75*0.34*0.41</f>
        <v>0.10455</v>
      </c>
      <c r="I933" s="102" t="s">
        <v>1901</v>
      </c>
      <c r="J933" s="103" t="s">
        <v>1904</v>
      </c>
      <c r="K933" s="61" t="s">
        <v>1883</v>
      </c>
      <c r="L933" s="62" t="s">
        <v>300</v>
      </c>
      <c r="M933" s="63"/>
      <c r="N933" s="64"/>
    </row>
    <row r="934" spans="1:28" s="3" customFormat="1" ht="156.94999999999999" customHeight="1">
      <c r="A934" s="139" t="s">
        <v>1396</v>
      </c>
      <c r="B934" s="104" t="s">
        <v>1905</v>
      </c>
      <c r="C934" s="105" t="s">
        <v>1899</v>
      </c>
      <c r="D934" s="106">
        <v>1</v>
      </c>
      <c r="E934" s="107">
        <v>162</v>
      </c>
      <c r="F934" s="108">
        <v>168</v>
      </c>
      <c r="G934" s="109" t="s">
        <v>1900</v>
      </c>
      <c r="H934" s="130">
        <f t="shared" si="174"/>
        <v>0.10455</v>
      </c>
      <c r="I934" s="102" t="s">
        <v>1901</v>
      </c>
      <c r="J934" s="103" t="s">
        <v>1902</v>
      </c>
      <c r="K934" s="61" t="s">
        <v>1883</v>
      </c>
      <c r="L934" s="62" t="s">
        <v>300</v>
      </c>
      <c r="M934" s="63"/>
      <c r="N934" s="64"/>
    </row>
    <row r="935" spans="1:28" s="3" customFormat="1" ht="156.94999999999999" customHeight="1">
      <c r="A935" s="139" t="s">
        <v>1396</v>
      </c>
      <c r="B935" s="104" t="s">
        <v>1906</v>
      </c>
      <c r="C935" s="105" t="s">
        <v>1899</v>
      </c>
      <c r="D935" s="106">
        <v>1</v>
      </c>
      <c r="E935" s="107">
        <v>184</v>
      </c>
      <c r="F935" s="108">
        <v>190</v>
      </c>
      <c r="G935" s="109" t="s">
        <v>1900</v>
      </c>
      <c r="H935" s="130">
        <f t="shared" si="174"/>
        <v>0.10455</v>
      </c>
      <c r="I935" s="102" t="s">
        <v>1901</v>
      </c>
      <c r="J935" s="103" t="s">
        <v>1904</v>
      </c>
      <c r="K935" s="61" t="s">
        <v>1883</v>
      </c>
      <c r="L935" s="62" t="s">
        <v>300</v>
      </c>
      <c r="M935" s="63"/>
      <c r="N935" s="64"/>
    </row>
    <row r="936" spans="1:28" s="3" customFormat="1" ht="152.1" customHeight="1">
      <c r="A936" s="139" t="s">
        <v>1396</v>
      </c>
      <c r="B936" s="104" t="s">
        <v>1907</v>
      </c>
      <c r="C936" s="105" t="s">
        <v>1908</v>
      </c>
      <c r="D936" s="106">
        <v>1</v>
      </c>
      <c r="E936" s="107">
        <v>162</v>
      </c>
      <c r="F936" s="108">
        <v>168</v>
      </c>
      <c r="G936" s="109" t="s">
        <v>1900</v>
      </c>
      <c r="H936" s="130">
        <f t="shared" si="174"/>
        <v>0.10455</v>
      </c>
      <c r="I936" s="102" t="s">
        <v>1901</v>
      </c>
      <c r="J936" s="103" t="s">
        <v>1902</v>
      </c>
      <c r="K936" s="61" t="s">
        <v>1883</v>
      </c>
      <c r="L936" s="62" t="s">
        <v>300</v>
      </c>
      <c r="M936" s="63"/>
      <c r="N936" s="64"/>
    </row>
    <row r="937" spans="1:28" s="3" customFormat="1" ht="150.94999999999999" customHeight="1">
      <c r="A937" s="139" t="s">
        <v>1396</v>
      </c>
      <c r="B937" s="104" t="s">
        <v>1907</v>
      </c>
      <c r="C937" s="105" t="s">
        <v>1908</v>
      </c>
      <c r="D937" s="106">
        <v>1</v>
      </c>
      <c r="E937" s="107">
        <v>162</v>
      </c>
      <c r="F937" s="108">
        <v>168</v>
      </c>
      <c r="G937" s="109" t="s">
        <v>1900</v>
      </c>
      <c r="H937" s="130">
        <f t="shared" si="174"/>
        <v>0.10455</v>
      </c>
      <c r="I937" s="102" t="s">
        <v>1901</v>
      </c>
      <c r="J937" s="103" t="s">
        <v>1902</v>
      </c>
      <c r="K937" s="61" t="s">
        <v>1883</v>
      </c>
      <c r="L937" s="62" t="s">
        <v>300</v>
      </c>
      <c r="M937" s="63"/>
      <c r="N937" s="64"/>
    </row>
    <row r="938" spans="1:28" s="3" customFormat="1" ht="156.94999999999999" customHeight="1">
      <c r="A938" s="139" t="s">
        <v>1396</v>
      </c>
      <c r="B938" s="104" t="s">
        <v>1909</v>
      </c>
      <c r="C938" s="105" t="s">
        <v>1908</v>
      </c>
      <c r="D938" s="106">
        <v>1</v>
      </c>
      <c r="E938" s="107">
        <v>184</v>
      </c>
      <c r="F938" s="108">
        <v>190</v>
      </c>
      <c r="G938" s="109" t="s">
        <v>1900</v>
      </c>
      <c r="H938" s="130">
        <f t="shared" si="174"/>
        <v>0.10455</v>
      </c>
      <c r="I938" s="102" t="s">
        <v>1901</v>
      </c>
      <c r="J938" s="103" t="s">
        <v>1904</v>
      </c>
      <c r="K938" s="61" t="s">
        <v>1883</v>
      </c>
      <c r="L938" s="62" t="s">
        <v>300</v>
      </c>
      <c r="M938" s="63"/>
      <c r="N938" s="64"/>
    </row>
    <row r="939" spans="1:28" s="3" customFormat="1" ht="156.94999999999999" customHeight="1">
      <c r="A939" s="139" t="s">
        <v>1396</v>
      </c>
      <c r="B939" s="104" t="s">
        <v>1909</v>
      </c>
      <c r="C939" s="105" t="s">
        <v>1908</v>
      </c>
      <c r="D939" s="106">
        <v>1</v>
      </c>
      <c r="E939" s="107">
        <v>184</v>
      </c>
      <c r="F939" s="108">
        <v>190</v>
      </c>
      <c r="G939" s="109" t="s">
        <v>1900</v>
      </c>
      <c r="H939" s="130">
        <f t="shared" si="174"/>
        <v>0.10455</v>
      </c>
      <c r="I939" s="102" t="s">
        <v>1901</v>
      </c>
      <c r="J939" s="103" t="s">
        <v>1904</v>
      </c>
      <c r="K939" s="61" t="s">
        <v>1883</v>
      </c>
      <c r="L939" s="62" t="s">
        <v>300</v>
      </c>
      <c r="M939" s="63"/>
      <c r="N939" s="64"/>
    </row>
    <row r="940" spans="1:28" s="3" customFormat="1" ht="120" customHeight="1">
      <c r="A940" s="67" t="s">
        <v>493</v>
      </c>
      <c r="B940" s="38" t="s">
        <v>1910</v>
      </c>
      <c r="C940" s="68" t="s">
        <v>1911</v>
      </c>
      <c r="D940" s="69">
        <v>1</v>
      </c>
      <c r="E940" s="70">
        <v>97</v>
      </c>
      <c r="F940" s="71">
        <v>103</v>
      </c>
      <c r="G940" s="72" t="s">
        <v>496</v>
      </c>
      <c r="H940" s="73">
        <f t="shared" ref="H940:H950" si="175">0.54*0.37*0.35</f>
        <v>6.9930000000000006E-2</v>
      </c>
      <c r="I940" s="74" t="s">
        <v>503</v>
      </c>
      <c r="J940" s="82" t="s">
        <v>504</v>
      </c>
      <c r="K940" s="76" t="s">
        <v>415</v>
      </c>
      <c r="L940" s="77" t="s">
        <v>300</v>
      </c>
      <c r="M940" s="78" t="s">
        <v>499</v>
      </c>
      <c r="N940" s="79"/>
      <c r="O940" s="80"/>
      <c r="P940" s="80"/>
      <c r="Q940" s="80"/>
      <c r="R940" s="80"/>
      <c r="S940" s="80"/>
      <c r="T940" s="80"/>
      <c r="U940" s="80"/>
      <c r="V940" s="80"/>
      <c r="W940" s="80"/>
      <c r="X940" s="80"/>
      <c r="Y940" s="80"/>
      <c r="Z940" s="80"/>
      <c r="AA940" s="80"/>
      <c r="AB940" s="80"/>
    </row>
    <row r="941" spans="1:28" s="3" customFormat="1" ht="120" customHeight="1">
      <c r="A941" s="67" t="s">
        <v>493</v>
      </c>
      <c r="B941" s="38" t="s">
        <v>1912</v>
      </c>
      <c r="C941" s="68" t="s">
        <v>1911</v>
      </c>
      <c r="D941" s="69">
        <v>1</v>
      </c>
      <c r="E941" s="70">
        <v>117</v>
      </c>
      <c r="F941" s="71">
        <v>123</v>
      </c>
      <c r="G941" s="72" t="s">
        <v>496</v>
      </c>
      <c r="H941" s="73">
        <f t="shared" si="175"/>
        <v>6.9930000000000006E-2</v>
      </c>
      <c r="I941" s="74" t="s">
        <v>503</v>
      </c>
      <c r="J941" s="82" t="s">
        <v>504</v>
      </c>
      <c r="K941" s="76" t="s">
        <v>415</v>
      </c>
      <c r="L941" s="77" t="s">
        <v>300</v>
      </c>
      <c r="M941" s="78" t="s">
        <v>499</v>
      </c>
      <c r="N941" s="79"/>
      <c r="O941" s="80"/>
      <c r="P941" s="80"/>
      <c r="Q941" s="80"/>
      <c r="R941" s="80"/>
      <c r="S941" s="80"/>
      <c r="T941" s="80"/>
      <c r="U941" s="80"/>
      <c r="V941" s="80"/>
      <c r="W941" s="80"/>
      <c r="X941" s="80"/>
      <c r="Y941" s="80"/>
      <c r="Z941" s="80"/>
      <c r="AA941" s="80"/>
      <c r="AB941" s="80"/>
    </row>
    <row r="942" spans="1:28" s="3" customFormat="1" ht="120" customHeight="1">
      <c r="A942" s="67" t="s">
        <v>493</v>
      </c>
      <c r="B942" s="38" t="s">
        <v>1910</v>
      </c>
      <c r="C942" s="68" t="s">
        <v>1911</v>
      </c>
      <c r="D942" s="69">
        <v>1</v>
      </c>
      <c r="E942" s="70">
        <v>108</v>
      </c>
      <c r="F942" s="71">
        <v>113</v>
      </c>
      <c r="G942" s="72" t="s">
        <v>496</v>
      </c>
      <c r="H942" s="73">
        <f t="shared" si="175"/>
        <v>6.9930000000000006E-2</v>
      </c>
      <c r="I942" s="74" t="s">
        <v>506</v>
      </c>
      <c r="J942" s="82" t="s">
        <v>507</v>
      </c>
      <c r="K942" s="76" t="s">
        <v>415</v>
      </c>
      <c r="L942" s="77" t="s">
        <v>300</v>
      </c>
      <c r="M942" s="78" t="s">
        <v>499</v>
      </c>
      <c r="N942" s="79"/>
      <c r="O942" s="80"/>
      <c r="P942" s="80"/>
      <c r="Q942" s="80"/>
      <c r="R942" s="80"/>
      <c r="S942" s="80"/>
      <c r="T942" s="80"/>
      <c r="U942" s="80"/>
      <c r="V942" s="80"/>
      <c r="W942" s="80"/>
      <c r="X942" s="80"/>
      <c r="Y942" s="80"/>
      <c r="Z942" s="80"/>
      <c r="AA942" s="80"/>
      <c r="AB942" s="80"/>
    </row>
    <row r="943" spans="1:28" s="3" customFormat="1" ht="120" customHeight="1">
      <c r="A943" s="67" t="s">
        <v>493</v>
      </c>
      <c r="B943" s="38" t="s">
        <v>1910</v>
      </c>
      <c r="C943" s="68" t="s">
        <v>1911</v>
      </c>
      <c r="D943" s="69">
        <v>1</v>
      </c>
      <c r="E943" s="70">
        <v>108</v>
      </c>
      <c r="F943" s="71">
        <v>113</v>
      </c>
      <c r="G943" s="72" t="s">
        <v>496</v>
      </c>
      <c r="H943" s="73">
        <f t="shared" si="175"/>
        <v>6.9930000000000006E-2</v>
      </c>
      <c r="I943" s="74" t="s">
        <v>506</v>
      </c>
      <c r="J943" s="82" t="s">
        <v>507</v>
      </c>
      <c r="K943" s="76" t="s">
        <v>415</v>
      </c>
      <c r="L943" s="77" t="s">
        <v>300</v>
      </c>
      <c r="M943" s="78" t="s">
        <v>499</v>
      </c>
      <c r="N943" s="79"/>
      <c r="O943" s="80"/>
      <c r="P943" s="80"/>
      <c r="Q943" s="80"/>
      <c r="R943" s="80"/>
      <c r="S943" s="80"/>
      <c r="T943" s="80"/>
      <c r="U943" s="80"/>
      <c r="V943" s="80"/>
      <c r="W943" s="80"/>
      <c r="X943" s="80"/>
      <c r="Y943" s="80"/>
      <c r="Z943" s="80"/>
      <c r="AA943" s="80"/>
      <c r="AB943" s="80"/>
    </row>
    <row r="944" spans="1:28" s="3" customFormat="1" ht="120" customHeight="1">
      <c r="A944" s="67" t="s">
        <v>493</v>
      </c>
      <c r="B944" s="38" t="s">
        <v>1912</v>
      </c>
      <c r="C944" s="68" t="s">
        <v>1911</v>
      </c>
      <c r="D944" s="69">
        <v>1</v>
      </c>
      <c r="E944" s="70">
        <v>128</v>
      </c>
      <c r="F944" s="71">
        <v>133</v>
      </c>
      <c r="G944" s="72" t="s">
        <v>496</v>
      </c>
      <c r="H944" s="73">
        <f t="shared" si="175"/>
        <v>6.9930000000000006E-2</v>
      </c>
      <c r="I944" s="74" t="s">
        <v>506</v>
      </c>
      <c r="J944" s="82" t="s">
        <v>507</v>
      </c>
      <c r="K944" s="76" t="s">
        <v>415</v>
      </c>
      <c r="L944" s="77" t="s">
        <v>300</v>
      </c>
      <c r="M944" s="78" t="s">
        <v>499</v>
      </c>
      <c r="N944" s="79"/>
      <c r="O944" s="80"/>
      <c r="P944" s="80"/>
      <c r="Q944" s="80"/>
      <c r="R944" s="80"/>
      <c r="S944" s="80"/>
      <c r="T944" s="80"/>
      <c r="U944" s="80"/>
      <c r="V944" s="80"/>
      <c r="W944" s="80"/>
      <c r="X944" s="80"/>
      <c r="Y944" s="80"/>
      <c r="Z944" s="80"/>
      <c r="AA944" s="80"/>
      <c r="AB944" s="80"/>
    </row>
    <row r="945" spans="1:28" s="3" customFormat="1" ht="120" customHeight="1">
      <c r="A945" s="67" t="s">
        <v>493</v>
      </c>
      <c r="B945" s="38" t="s">
        <v>1913</v>
      </c>
      <c r="C945" s="68" t="s">
        <v>1911</v>
      </c>
      <c r="D945" s="69">
        <v>1</v>
      </c>
      <c r="E945" s="70">
        <v>97</v>
      </c>
      <c r="F945" s="71">
        <v>103</v>
      </c>
      <c r="G945" s="72" t="s">
        <v>496</v>
      </c>
      <c r="H945" s="73">
        <f t="shared" si="175"/>
        <v>6.9930000000000006E-2</v>
      </c>
      <c r="I945" s="74" t="s">
        <v>503</v>
      </c>
      <c r="J945" s="82" t="s">
        <v>504</v>
      </c>
      <c r="K945" s="76" t="s">
        <v>415</v>
      </c>
      <c r="L945" s="77" t="s">
        <v>300</v>
      </c>
      <c r="M945" s="78" t="s">
        <v>499</v>
      </c>
      <c r="N945" s="79"/>
      <c r="O945" s="80"/>
      <c r="P945" s="80"/>
      <c r="Q945" s="80"/>
      <c r="R945" s="80"/>
      <c r="S945" s="80"/>
      <c r="T945" s="80"/>
      <c r="U945" s="80"/>
      <c r="V945" s="80"/>
      <c r="W945" s="80"/>
      <c r="X945" s="80"/>
      <c r="Y945" s="80"/>
      <c r="Z945" s="80"/>
      <c r="AA945" s="80"/>
      <c r="AB945" s="80"/>
    </row>
    <row r="946" spans="1:28" s="3" customFormat="1" ht="120" customHeight="1">
      <c r="A946" s="67" t="s">
        <v>493</v>
      </c>
      <c r="B946" s="38" t="s">
        <v>1913</v>
      </c>
      <c r="C946" s="68" t="s">
        <v>1911</v>
      </c>
      <c r="D946" s="69">
        <v>1</v>
      </c>
      <c r="E946" s="70">
        <v>97</v>
      </c>
      <c r="F946" s="71">
        <v>103</v>
      </c>
      <c r="G946" s="72" t="s">
        <v>496</v>
      </c>
      <c r="H946" s="73">
        <f t="shared" si="175"/>
        <v>6.9930000000000006E-2</v>
      </c>
      <c r="I946" s="74" t="s">
        <v>503</v>
      </c>
      <c r="J946" s="82" t="s">
        <v>504</v>
      </c>
      <c r="K946" s="76" t="s">
        <v>415</v>
      </c>
      <c r="L946" s="77" t="s">
        <v>300</v>
      </c>
      <c r="M946" s="78" t="s">
        <v>499</v>
      </c>
      <c r="N946" s="79"/>
      <c r="O946" s="80"/>
      <c r="P946" s="80"/>
      <c r="Q946" s="80"/>
      <c r="R946" s="80"/>
      <c r="S946" s="80"/>
      <c r="T946" s="80"/>
      <c r="U946" s="80"/>
      <c r="V946" s="80"/>
      <c r="W946" s="80"/>
      <c r="X946" s="80"/>
      <c r="Y946" s="80"/>
      <c r="Z946" s="80"/>
      <c r="AA946" s="80"/>
      <c r="AB946" s="80"/>
    </row>
    <row r="947" spans="1:28" s="3" customFormat="1" ht="120" customHeight="1">
      <c r="A947" s="67" t="s">
        <v>493</v>
      </c>
      <c r="B947" s="38" t="s">
        <v>1914</v>
      </c>
      <c r="C947" s="68" t="s">
        <v>1911</v>
      </c>
      <c r="D947" s="69">
        <v>1</v>
      </c>
      <c r="E947" s="70">
        <v>117</v>
      </c>
      <c r="F947" s="71">
        <v>123</v>
      </c>
      <c r="G947" s="72" t="s">
        <v>496</v>
      </c>
      <c r="H947" s="73">
        <f t="shared" si="175"/>
        <v>6.9930000000000006E-2</v>
      </c>
      <c r="I947" s="74" t="s">
        <v>503</v>
      </c>
      <c r="J947" s="82" t="s">
        <v>504</v>
      </c>
      <c r="K947" s="76" t="s">
        <v>415</v>
      </c>
      <c r="L947" s="77" t="s">
        <v>300</v>
      </c>
      <c r="M947" s="78" t="s">
        <v>499</v>
      </c>
      <c r="N947" s="79"/>
      <c r="O947" s="80"/>
      <c r="P947" s="80"/>
      <c r="Q947" s="80"/>
      <c r="R947" s="80"/>
      <c r="S947" s="80"/>
      <c r="T947" s="80"/>
      <c r="U947" s="80"/>
      <c r="V947" s="80"/>
      <c r="W947" s="80"/>
      <c r="X947" s="80"/>
      <c r="Y947" s="80"/>
      <c r="Z947" s="80"/>
      <c r="AA947" s="80"/>
      <c r="AB947" s="80"/>
    </row>
    <row r="948" spans="1:28" s="3" customFormat="1" ht="120" customHeight="1">
      <c r="A948" s="67" t="s">
        <v>493</v>
      </c>
      <c r="B948" s="38" t="s">
        <v>1913</v>
      </c>
      <c r="C948" s="68" t="s">
        <v>1911</v>
      </c>
      <c r="D948" s="69">
        <v>1</v>
      </c>
      <c r="E948" s="70">
        <v>108</v>
      </c>
      <c r="F948" s="71">
        <v>113</v>
      </c>
      <c r="G948" s="72" t="s">
        <v>496</v>
      </c>
      <c r="H948" s="73">
        <f t="shared" si="175"/>
        <v>6.9930000000000006E-2</v>
      </c>
      <c r="I948" s="74" t="s">
        <v>506</v>
      </c>
      <c r="J948" s="82" t="s">
        <v>507</v>
      </c>
      <c r="K948" s="76" t="s">
        <v>415</v>
      </c>
      <c r="L948" s="77" t="s">
        <v>300</v>
      </c>
      <c r="M948" s="78" t="s">
        <v>499</v>
      </c>
      <c r="N948" s="79"/>
      <c r="O948" s="80"/>
      <c r="P948" s="80"/>
      <c r="Q948" s="80"/>
      <c r="R948" s="80"/>
      <c r="S948" s="80"/>
      <c r="T948" s="80"/>
      <c r="U948" s="80"/>
      <c r="V948" s="80"/>
      <c r="W948" s="80"/>
      <c r="X948" s="80"/>
      <c r="Y948" s="80"/>
      <c r="Z948" s="80"/>
      <c r="AA948" s="80"/>
      <c r="AB948" s="80"/>
    </row>
    <row r="949" spans="1:28" s="3" customFormat="1" ht="120" customHeight="1">
      <c r="A949" s="67" t="s">
        <v>493</v>
      </c>
      <c r="B949" s="38" t="s">
        <v>1913</v>
      </c>
      <c r="C949" s="68" t="s">
        <v>1911</v>
      </c>
      <c r="D949" s="69">
        <v>1</v>
      </c>
      <c r="E949" s="70">
        <v>108</v>
      </c>
      <c r="F949" s="71">
        <v>113</v>
      </c>
      <c r="G949" s="72" t="s">
        <v>496</v>
      </c>
      <c r="H949" s="73">
        <f t="shared" si="175"/>
        <v>6.9930000000000006E-2</v>
      </c>
      <c r="I949" s="74" t="s">
        <v>506</v>
      </c>
      <c r="J949" s="82" t="s">
        <v>507</v>
      </c>
      <c r="K949" s="76" t="s">
        <v>415</v>
      </c>
      <c r="L949" s="77" t="s">
        <v>300</v>
      </c>
      <c r="M949" s="78" t="s">
        <v>499</v>
      </c>
      <c r="N949" s="79"/>
      <c r="O949" s="80"/>
      <c r="P949" s="80"/>
      <c r="Q949" s="80"/>
      <c r="R949" s="80"/>
      <c r="S949" s="80"/>
      <c r="T949" s="80"/>
      <c r="U949" s="80"/>
      <c r="V949" s="80"/>
      <c r="W949" s="80"/>
      <c r="X949" s="80"/>
      <c r="Y949" s="80"/>
      <c r="Z949" s="80"/>
      <c r="AA949" s="80"/>
      <c r="AB949" s="80"/>
    </row>
    <row r="950" spans="1:28" s="3" customFormat="1" ht="120" customHeight="1">
      <c r="A950" s="67" t="s">
        <v>493</v>
      </c>
      <c r="B950" s="38" t="s">
        <v>1914</v>
      </c>
      <c r="C950" s="68" t="s">
        <v>1911</v>
      </c>
      <c r="D950" s="69">
        <v>1</v>
      </c>
      <c r="E950" s="70">
        <v>128</v>
      </c>
      <c r="F950" s="71">
        <v>133</v>
      </c>
      <c r="G950" s="72" t="s">
        <v>496</v>
      </c>
      <c r="H950" s="73">
        <f t="shared" si="175"/>
        <v>6.9930000000000006E-2</v>
      </c>
      <c r="I950" s="74" t="s">
        <v>506</v>
      </c>
      <c r="J950" s="82" t="s">
        <v>507</v>
      </c>
      <c r="K950" s="76" t="s">
        <v>415</v>
      </c>
      <c r="L950" s="77" t="s">
        <v>300</v>
      </c>
      <c r="M950" s="78" t="s">
        <v>499</v>
      </c>
      <c r="N950" s="79"/>
      <c r="O950" s="80"/>
      <c r="P950" s="80"/>
      <c r="Q950" s="80"/>
      <c r="R950" s="80"/>
      <c r="S950" s="80"/>
      <c r="T950" s="80"/>
      <c r="U950" s="80"/>
      <c r="V950" s="80"/>
      <c r="W950" s="80"/>
      <c r="X950" s="80"/>
      <c r="Y950" s="80"/>
      <c r="Z950" s="80"/>
      <c r="AA950" s="80"/>
      <c r="AB950" s="80"/>
    </row>
    <row r="951" spans="1:28" s="3" customFormat="1" ht="120" customHeight="1">
      <c r="A951" s="67" t="s">
        <v>1915</v>
      </c>
      <c r="B951" s="38" t="s">
        <v>1916</v>
      </c>
      <c r="C951" s="68" t="s">
        <v>1917</v>
      </c>
      <c r="D951" s="69">
        <v>1</v>
      </c>
      <c r="E951" s="70">
        <v>140</v>
      </c>
      <c r="F951" s="71">
        <v>145</v>
      </c>
      <c r="G951" s="72" t="s">
        <v>1918</v>
      </c>
      <c r="H951" s="73">
        <f t="shared" ref="H951:H960" si="176">0.725*0.37*0.4</f>
        <v>0.10730000000000001</v>
      </c>
      <c r="I951" s="74" t="s">
        <v>1919</v>
      </c>
      <c r="J951" s="82" t="s">
        <v>1920</v>
      </c>
      <c r="K951" s="76" t="s">
        <v>415</v>
      </c>
      <c r="L951" s="77" t="s">
        <v>300</v>
      </c>
      <c r="M951" s="78"/>
      <c r="N951" s="79"/>
      <c r="O951" s="80"/>
      <c r="P951" s="80"/>
      <c r="Q951" s="80"/>
      <c r="R951" s="80"/>
      <c r="S951" s="80"/>
      <c r="T951" s="80"/>
      <c r="U951" s="80"/>
      <c r="V951" s="80"/>
      <c r="W951" s="80"/>
      <c r="X951" s="80"/>
      <c r="Y951" s="80"/>
      <c r="Z951" s="80"/>
      <c r="AA951" s="80"/>
      <c r="AB951" s="80"/>
    </row>
    <row r="952" spans="1:28" s="3" customFormat="1" ht="120" customHeight="1">
      <c r="A952" s="67" t="s">
        <v>1915</v>
      </c>
      <c r="B952" s="38" t="s">
        <v>1921</v>
      </c>
      <c r="C952" s="68" t="s">
        <v>1917</v>
      </c>
      <c r="D952" s="69">
        <v>1</v>
      </c>
      <c r="E952" s="70">
        <v>163</v>
      </c>
      <c r="F952" s="71">
        <v>170</v>
      </c>
      <c r="G952" s="72" t="s">
        <v>1918</v>
      </c>
      <c r="H952" s="73">
        <f t="shared" si="176"/>
        <v>0.10730000000000001</v>
      </c>
      <c r="I952" s="74" t="s">
        <v>1919</v>
      </c>
      <c r="J952" s="82" t="s">
        <v>1920</v>
      </c>
      <c r="K952" s="76" t="s">
        <v>415</v>
      </c>
      <c r="L952" s="77" t="s">
        <v>300</v>
      </c>
      <c r="M952" s="78"/>
      <c r="N952" s="79"/>
      <c r="O952" s="80"/>
      <c r="P952" s="80"/>
      <c r="Q952" s="80"/>
      <c r="R952" s="80"/>
      <c r="S952" s="80"/>
      <c r="T952" s="80"/>
      <c r="U952" s="80"/>
      <c r="V952" s="80"/>
      <c r="W952" s="80"/>
      <c r="X952" s="80"/>
      <c r="Y952" s="80"/>
      <c r="Z952" s="80"/>
      <c r="AA952" s="80"/>
      <c r="AB952" s="80"/>
    </row>
    <row r="953" spans="1:28" s="3" customFormat="1" ht="120" customHeight="1">
      <c r="A953" s="67" t="s">
        <v>1915</v>
      </c>
      <c r="B953" s="38" t="s">
        <v>1922</v>
      </c>
      <c r="C953" s="68" t="s">
        <v>1917</v>
      </c>
      <c r="D953" s="69">
        <v>1</v>
      </c>
      <c r="E953" s="70">
        <v>183</v>
      </c>
      <c r="F953" s="71">
        <v>190</v>
      </c>
      <c r="G953" s="72" t="s">
        <v>1918</v>
      </c>
      <c r="H953" s="73">
        <f t="shared" si="176"/>
        <v>0.10730000000000001</v>
      </c>
      <c r="I953" s="74" t="s">
        <v>1919</v>
      </c>
      <c r="J953" s="82" t="s">
        <v>1920</v>
      </c>
      <c r="K953" s="76" t="s">
        <v>415</v>
      </c>
      <c r="L953" s="77" t="s">
        <v>300</v>
      </c>
      <c r="M953" s="78"/>
      <c r="N953" s="79"/>
      <c r="O953" s="80"/>
      <c r="P953" s="80"/>
      <c r="Q953" s="80"/>
      <c r="R953" s="80"/>
      <c r="S953" s="80"/>
      <c r="T953" s="80"/>
      <c r="U953" s="80"/>
      <c r="V953" s="80"/>
      <c r="W953" s="80"/>
      <c r="X953" s="80"/>
      <c r="Y953" s="80"/>
      <c r="Z953" s="80"/>
      <c r="AA953" s="80"/>
      <c r="AB953" s="80"/>
    </row>
    <row r="954" spans="1:28" s="3" customFormat="1" ht="120" customHeight="1">
      <c r="A954" s="67" t="s">
        <v>1915</v>
      </c>
      <c r="B954" s="38" t="s">
        <v>1923</v>
      </c>
      <c r="C954" s="68" t="s">
        <v>1924</v>
      </c>
      <c r="D954" s="69">
        <v>1</v>
      </c>
      <c r="E954" s="70">
        <v>150</v>
      </c>
      <c r="F954" s="71">
        <v>157</v>
      </c>
      <c r="G954" s="72" t="s">
        <v>1918</v>
      </c>
      <c r="H954" s="73">
        <f t="shared" si="176"/>
        <v>0.10730000000000001</v>
      </c>
      <c r="I954" s="74" t="s">
        <v>1919</v>
      </c>
      <c r="J954" s="82" t="s">
        <v>1920</v>
      </c>
      <c r="K954" s="76" t="s">
        <v>415</v>
      </c>
      <c r="L954" s="77" t="s">
        <v>300</v>
      </c>
      <c r="M954" s="78"/>
      <c r="N954" s="79"/>
      <c r="O954" s="80"/>
      <c r="P954" s="80"/>
      <c r="Q954" s="80"/>
      <c r="R954" s="80"/>
      <c r="S954" s="80"/>
      <c r="T954" s="80"/>
      <c r="U954" s="80"/>
      <c r="V954" s="80"/>
      <c r="W954" s="80"/>
      <c r="X954" s="80"/>
      <c r="Y954" s="80"/>
      <c r="Z954" s="80"/>
      <c r="AA954" s="80"/>
      <c r="AB954" s="80"/>
    </row>
    <row r="955" spans="1:28" s="3" customFormat="1" ht="120" customHeight="1">
      <c r="A955" s="67" t="s">
        <v>1915</v>
      </c>
      <c r="B955" s="38" t="s">
        <v>1923</v>
      </c>
      <c r="C955" s="68" t="s">
        <v>1924</v>
      </c>
      <c r="D955" s="69">
        <v>1</v>
      </c>
      <c r="E955" s="70">
        <v>150</v>
      </c>
      <c r="F955" s="71">
        <v>157</v>
      </c>
      <c r="G955" s="72" t="s">
        <v>1918</v>
      </c>
      <c r="H955" s="73">
        <f t="shared" si="176"/>
        <v>0.10730000000000001</v>
      </c>
      <c r="I955" s="74" t="s">
        <v>1919</v>
      </c>
      <c r="J955" s="82" t="s">
        <v>1920</v>
      </c>
      <c r="K955" s="76" t="s">
        <v>415</v>
      </c>
      <c r="L955" s="77" t="s">
        <v>300</v>
      </c>
      <c r="M955" s="78"/>
      <c r="N955" s="79"/>
      <c r="O955" s="80"/>
      <c r="P955" s="80"/>
      <c r="Q955" s="80"/>
      <c r="R955" s="80"/>
      <c r="S955" s="80"/>
      <c r="T955" s="80"/>
      <c r="U955" s="80"/>
      <c r="V955" s="80"/>
      <c r="W955" s="80"/>
      <c r="X955" s="80"/>
      <c r="Y955" s="80"/>
      <c r="Z955" s="80"/>
      <c r="AA955" s="80"/>
      <c r="AB955" s="80"/>
    </row>
    <row r="956" spans="1:28" s="3" customFormat="1" ht="120" customHeight="1">
      <c r="A956" s="67" t="s">
        <v>1915</v>
      </c>
      <c r="B956" s="38" t="s">
        <v>1925</v>
      </c>
      <c r="C956" s="68" t="s">
        <v>1924</v>
      </c>
      <c r="D956" s="69">
        <v>1</v>
      </c>
      <c r="E956" s="70">
        <v>173</v>
      </c>
      <c r="F956" s="71">
        <v>180</v>
      </c>
      <c r="G956" s="72" t="s">
        <v>1918</v>
      </c>
      <c r="H956" s="73">
        <f t="shared" si="176"/>
        <v>0.10730000000000001</v>
      </c>
      <c r="I956" s="74" t="s">
        <v>1919</v>
      </c>
      <c r="J956" s="82" t="s">
        <v>1920</v>
      </c>
      <c r="K956" s="76" t="s">
        <v>415</v>
      </c>
      <c r="L956" s="77" t="s">
        <v>300</v>
      </c>
      <c r="M956" s="78"/>
      <c r="N956" s="79"/>
      <c r="O956" s="80"/>
      <c r="P956" s="80"/>
      <c r="Q956" s="80"/>
      <c r="R956" s="80"/>
      <c r="S956" s="80"/>
      <c r="T956" s="80"/>
      <c r="U956" s="80"/>
      <c r="V956" s="80"/>
      <c r="W956" s="80"/>
      <c r="X956" s="80"/>
      <c r="Y956" s="80"/>
      <c r="Z956" s="80"/>
      <c r="AA956" s="80"/>
      <c r="AB956" s="80"/>
    </row>
    <row r="957" spans="1:28" s="3" customFormat="1" ht="120" customHeight="1">
      <c r="A957" s="67" t="s">
        <v>1915</v>
      </c>
      <c r="B957" s="38" t="s">
        <v>1926</v>
      </c>
      <c r="C957" s="68" t="s">
        <v>1924</v>
      </c>
      <c r="D957" s="69">
        <v>1</v>
      </c>
      <c r="E957" s="70">
        <v>193</v>
      </c>
      <c r="F957" s="71">
        <v>200</v>
      </c>
      <c r="G957" s="72" t="s">
        <v>1918</v>
      </c>
      <c r="H957" s="73">
        <f t="shared" si="176"/>
        <v>0.10730000000000001</v>
      </c>
      <c r="I957" s="74" t="s">
        <v>1919</v>
      </c>
      <c r="J957" s="82" t="s">
        <v>1920</v>
      </c>
      <c r="K957" s="76" t="s">
        <v>415</v>
      </c>
      <c r="L957" s="77" t="s">
        <v>300</v>
      </c>
      <c r="M957" s="78"/>
      <c r="N957" s="79"/>
      <c r="O957" s="80"/>
      <c r="P957" s="80"/>
      <c r="Q957" s="80"/>
      <c r="R957" s="80"/>
      <c r="S957" s="80"/>
      <c r="T957" s="80"/>
      <c r="U957" s="80"/>
      <c r="V957" s="80"/>
      <c r="W957" s="80"/>
      <c r="X957" s="80"/>
      <c r="Y957" s="80"/>
      <c r="Z957" s="80"/>
      <c r="AA957" s="80"/>
      <c r="AB957" s="80"/>
    </row>
    <row r="958" spans="1:28" s="3" customFormat="1" ht="120" customHeight="1">
      <c r="A958" s="67" t="s">
        <v>1915</v>
      </c>
      <c r="B958" s="38" t="s">
        <v>1927</v>
      </c>
      <c r="C958" s="68" t="s">
        <v>1924</v>
      </c>
      <c r="D958" s="69">
        <v>1</v>
      </c>
      <c r="E958" s="70">
        <v>160</v>
      </c>
      <c r="F958" s="71">
        <v>167</v>
      </c>
      <c r="G958" s="72" t="s">
        <v>1918</v>
      </c>
      <c r="H958" s="73">
        <f t="shared" si="176"/>
        <v>0.10730000000000001</v>
      </c>
      <c r="I958" s="74" t="s">
        <v>1928</v>
      </c>
      <c r="J958" s="82" t="s">
        <v>1929</v>
      </c>
      <c r="K958" s="76" t="s">
        <v>415</v>
      </c>
      <c r="L958" s="77" t="s">
        <v>300</v>
      </c>
      <c r="M958" s="78"/>
      <c r="N958" s="79"/>
      <c r="O958" s="80"/>
      <c r="P958" s="80"/>
      <c r="Q958" s="80"/>
      <c r="R958" s="80"/>
      <c r="S958" s="80"/>
      <c r="T958" s="80"/>
      <c r="U958" s="80"/>
      <c r="V958" s="80"/>
      <c r="W958" s="80"/>
      <c r="X958" s="80"/>
      <c r="Y958" s="80"/>
      <c r="Z958" s="80"/>
      <c r="AA958" s="80"/>
      <c r="AB958" s="80"/>
    </row>
    <row r="959" spans="1:28" s="3" customFormat="1" ht="120" customHeight="1">
      <c r="A959" s="67" t="s">
        <v>1915</v>
      </c>
      <c r="B959" s="38" t="s">
        <v>1930</v>
      </c>
      <c r="C959" s="68" t="s">
        <v>1924</v>
      </c>
      <c r="D959" s="69">
        <v>1</v>
      </c>
      <c r="E959" s="70">
        <v>183</v>
      </c>
      <c r="F959" s="71">
        <v>190</v>
      </c>
      <c r="G959" s="72" t="s">
        <v>1918</v>
      </c>
      <c r="H959" s="73">
        <f t="shared" si="176"/>
        <v>0.10730000000000001</v>
      </c>
      <c r="I959" s="74" t="s">
        <v>1928</v>
      </c>
      <c r="J959" s="82" t="s">
        <v>1929</v>
      </c>
      <c r="K959" s="76" t="s">
        <v>415</v>
      </c>
      <c r="L959" s="77" t="s">
        <v>300</v>
      </c>
      <c r="M959" s="78"/>
      <c r="N959" s="79"/>
      <c r="O959" s="80"/>
      <c r="P959" s="80"/>
      <c r="Q959" s="80"/>
      <c r="R959" s="80"/>
      <c r="S959" s="80"/>
      <c r="T959" s="80"/>
      <c r="U959" s="80"/>
      <c r="V959" s="80"/>
      <c r="W959" s="80"/>
      <c r="X959" s="80"/>
      <c r="Y959" s="80"/>
      <c r="Z959" s="80"/>
      <c r="AA959" s="80"/>
      <c r="AB959" s="80"/>
    </row>
    <row r="960" spans="1:28" s="3" customFormat="1" ht="120" customHeight="1">
      <c r="A960" s="67" t="s">
        <v>1915</v>
      </c>
      <c r="B960" s="38" t="s">
        <v>1931</v>
      </c>
      <c r="C960" s="68" t="s">
        <v>1924</v>
      </c>
      <c r="D960" s="69">
        <v>1</v>
      </c>
      <c r="E960" s="70">
        <v>205</v>
      </c>
      <c r="F960" s="71">
        <v>215</v>
      </c>
      <c r="G960" s="72" t="s">
        <v>1918</v>
      </c>
      <c r="H960" s="73">
        <f t="shared" si="176"/>
        <v>0.10730000000000001</v>
      </c>
      <c r="I960" s="74" t="s">
        <v>1928</v>
      </c>
      <c r="J960" s="82" t="s">
        <v>1929</v>
      </c>
      <c r="K960" s="76" t="s">
        <v>415</v>
      </c>
      <c r="L960" s="77" t="s">
        <v>300</v>
      </c>
      <c r="M960" s="78"/>
      <c r="N960" s="79"/>
      <c r="O960" s="80"/>
      <c r="P960" s="80"/>
      <c r="Q960" s="80"/>
      <c r="R960" s="80"/>
      <c r="S960" s="80"/>
      <c r="T960" s="80"/>
      <c r="U960" s="80"/>
      <c r="V960" s="80"/>
      <c r="W960" s="80"/>
      <c r="X960" s="80"/>
      <c r="Y960" s="80"/>
      <c r="Z960" s="80"/>
      <c r="AA960" s="80"/>
      <c r="AB960" s="80"/>
    </row>
    <row r="961" spans="1:28" s="3" customFormat="1" ht="120" customHeight="1">
      <c r="A961" s="67" t="s">
        <v>1915</v>
      </c>
      <c r="B961" s="38" t="s">
        <v>1932</v>
      </c>
      <c r="C961" s="68" t="s">
        <v>1933</v>
      </c>
      <c r="D961" s="69">
        <v>1</v>
      </c>
      <c r="E961" s="70">
        <v>110</v>
      </c>
      <c r="F961" s="71">
        <v>116</v>
      </c>
      <c r="G961" s="72" t="s">
        <v>1934</v>
      </c>
      <c r="H961" s="73">
        <f t="shared" ref="H961:H964" si="177">0.65*0.37*0.365</f>
        <v>8.7782499999999999E-2</v>
      </c>
      <c r="I961" s="74" t="s">
        <v>1935</v>
      </c>
      <c r="J961" s="82" t="s">
        <v>1920</v>
      </c>
      <c r="K961" s="76" t="s">
        <v>415</v>
      </c>
      <c r="L961" s="77" t="s">
        <v>300</v>
      </c>
      <c r="M961" s="78"/>
      <c r="N961" s="79"/>
      <c r="O961" s="80"/>
      <c r="P961" s="80"/>
      <c r="Q961" s="80"/>
      <c r="R961" s="80"/>
      <c r="S961" s="80"/>
      <c r="T961" s="80"/>
      <c r="U961" s="80"/>
      <c r="V961" s="80"/>
      <c r="W961" s="80"/>
      <c r="X961" s="80"/>
      <c r="Y961" s="80"/>
      <c r="Z961" s="80"/>
      <c r="AA961" s="80"/>
      <c r="AB961" s="80"/>
    </row>
    <row r="962" spans="1:28" s="3" customFormat="1" ht="120" customHeight="1">
      <c r="A962" s="67" t="s">
        <v>1915</v>
      </c>
      <c r="B962" s="38" t="s">
        <v>1932</v>
      </c>
      <c r="C962" s="68" t="s">
        <v>1933</v>
      </c>
      <c r="D962" s="69">
        <v>1</v>
      </c>
      <c r="E962" s="70">
        <v>110</v>
      </c>
      <c r="F962" s="71">
        <v>116</v>
      </c>
      <c r="G962" s="72" t="s">
        <v>1934</v>
      </c>
      <c r="H962" s="73">
        <f t="shared" si="177"/>
        <v>8.7782499999999999E-2</v>
      </c>
      <c r="I962" s="74" t="s">
        <v>1935</v>
      </c>
      <c r="J962" s="82" t="s">
        <v>1920</v>
      </c>
      <c r="K962" s="76" t="s">
        <v>415</v>
      </c>
      <c r="L962" s="77" t="s">
        <v>300</v>
      </c>
      <c r="M962" s="78"/>
      <c r="N962" s="79"/>
      <c r="O962" s="80"/>
      <c r="P962" s="80"/>
      <c r="Q962" s="80"/>
      <c r="R962" s="80"/>
      <c r="S962" s="80"/>
      <c r="T962" s="80"/>
      <c r="U962" s="80"/>
      <c r="V962" s="80"/>
      <c r="W962" s="80"/>
      <c r="X962" s="80"/>
      <c r="Y962" s="80"/>
      <c r="Z962" s="80"/>
      <c r="AA962" s="80"/>
      <c r="AB962" s="80"/>
    </row>
    <row r="963" spans="1:28" s="3" customFormat="1" ht="120" customHeight="1">
      <c r="A963" s="67" t="s">
        <v>1915</v>
      </c>
      <c r="B963" s="38" t="s">
        <v>1936</v>
      </c>
      <c r="C963" s="68" t="s">
        <v>1933</v>
      </c>
      <c r="D963" s="69">
        <v>1</v>
      </c>
      <c r="E963" s="70">
        <v>131</v>
      </c>
      <c r="F963" s="71">
        <v>137</v>
      </c>
      <c r="G963" s="72" t="s">
        <v>1934</v>
      </c>
      <c r="H963" s="73">
        <f t="shared" si="177"/>
        <v>8.7782499999999999E-2</v>
      </c>
      <c r="I963" s="74" t="s">
        <v>1935</v>
      </c>
      <c r="J963" s="82" t="s">
        <v>1920</v>
      </c>
      <c r="K963" s="76" t="s">
        <v>415</v>
      </c>
      <c r="L963" s="77" t="s">
        <v>300</v>
      </c>
      <c r="M963" s="78"/>
      <c r="N963" s="79"/>
      <c r="O963" s="80"/>
      <c r="P963" s="80"/>
      <c r="Q963" s="80"/>
      <c r="R963" s="80"/>
      <c r="S963" s="80"/>
      <c r="T963" s="80"/>
      <c r="U963" s="80"/>
      <c r="V963" s="80"/>
      <c r="W963" s="80"/>
      <c r="X963" s="80"/>
      <c r="Y963" s="80"/>
      <c r="Z963" s="80"/>
      <c r="AA963" s="80"/>
      <c r="AB963" s="80"/>
    </row>
    <row r="964" spans="1:28" s="3" customFormat="1" ht="120" customHeight="1">
      <c r="A964" s="67" t="s">
        <v>1915</v>
      </c>
      <c r="B964" s="38" t="s">
        <v>1937</v>
      </c>
      <c r="C964" s="68" t="s">
        <v>1933</v>
      </c>
      <c r="D964" s="69">
        <v>1</v>
      </c>
      <c r="E964" s="70">
        <v>153</v>
      </c>
      <c r="F964" s="71">
        <v>159</v>
      </c>
      <c r="G964" s="72" t="s">
        <v>1934</v>
      </c>
      <c r="H964" s="73">
        <f t="shared" si="177"/>
        <v>8.7782499999999999E-2</v>
      </c>
      <c r="I964" s="74" t="s">
        <v>1935</v>
      </c>
      <c r="J964" s="82" t="s">
        <v>1920</v>
      </c>
      <c r="K964" s="76" t="s">
        <v>415</v>
      </c>
      <c r="L964" s="77" t="s">
        <v>300</v>
      </c>
      <c r="M964" s="78"/>
      <c r="N964" s="79"/>
      <c r="O964" s="80"/>
      <c r="P964" s="80"/>
      <c r="Q964" s="80"/>
      <c r="R964" s="80"/>
      <c r="S964" s="80"/>
      <c r="T964" s="80"/>
      <c r="U964" s="80"/>
      <c r="V964" s="80"/>
      <c r="W964" s="80"/>
      <c r="X964" s="80"/>
      <c r="Y964" s="80"/>
      <c r="Z964" s="80"/>
      <c r="AA964" s="80"/>
      <c r="AB964" s="80"/>
    </row>
  </sheetData>
  <mergeCells count="1">
    <mergeCell ref="A1:N1"/>
  </mergeCells>
  <printOptions horizontalCentered="1"/>
  <pageMargins left="0.196527777777778" right="0.196527777777778" top="0.21249999999999999" bottom="0.21249999999999999" header="0.5" footer="0.5"/>
  <pageSetup paperSize="9" scale="50" orientation="portrait"/>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dimension ref="C1:N24"/>
  <sheetViews>
    <sheetView topLeftCell="B1" workbookViewId="0">
      <selection activeCell="C1" sqref="C1:N24"/>
    </sheetView>
  </sheetViews>
  <sheetFormatPr defaultColWidth="9.01171875" defaultRowHeight="15"/>
  <cols>
    <col min="4" max="4" width="82.59765625" customWidth="1"/>
  </cols>
  <sheetData>
    <row r="1" spans="3:14">
      <c r="C1" s="221"/>
      <c r="D1" s="221"/>
      <c r="E1" s="221"/>
      <c r="F1" s="221"/>
      <c r="G1" s="221"/>
      <c r="H1" s="221"/>
      <c r="I1" s="221"/>
      <c r="J1" s="221"/>
      <c r="K1" s="221"/>
      <c r="L1" s="221"/>
      <c r="M1" s="221"/>
      <c r="N1" s="221"/>
    </row>
    <row r="2" spans="3:14">
      <c r="C2" s="221"/>
      <c r="D2" s="221"/>
      <c r="E2" s="221"/>
      <c r="F2" s="221"/>
      <c r="G2" s="221"/>
      <c r="H2" s="221"/>
      <c r="I2" s="221"/>
      <c r="J2" s="221"/>
      <c r="K2" s="221"/>
      <c r="L2" s="221"/>
      <c r="M2" s="221"/>
      <c r="N2" s="221"/>
    </row>
    <row r="3" spans="3:14" ht="3.95" customHeight="1">
      <c r="C3" s="221"/>
      <c r="D3" s="221"/>
      <c r="E3" s="221"/>
      <c r="F3" s="221"/>
      <c r="G3" s="221"/>
      <c r="H3" s="221"/>
      <c r="I3" s="221"/>
      <c r="J3" s="221"/>
      <c r="K3" s="221"/>
      <c r="L3" s="221"/>
      <c r="M3" s="221"/>
      <c r="N3" s="221"/>
    </row>
    <row r="4" spans="3:14">
      <c r="C4" s="221"/>
      <c r="D4" s="221"/>
      <c r="E4" s="221"/>
      <c r="F4" s="221"/>
      <c r="G4" s="221"/>
      <c r="H4" s="221"/>
      <c r="I4" s="221"/>
      <c r="J4" s="221"/>
      <c r="K4" s="221"/>
      <c r="L4" s="221"/>
      <c r="M4" s="221"/>
      <c r="N4" s="221"/>
    </row>
    <row r="5" spans="3:14" ht="302.10000000000002" customHeight="1">
      <c r="C5" s="221"/>
      <c r="D5" s="221"/>
      <c r="E5" s="221"/>
      <c r="F5" s="221"/>
      <c r="G5" s="221"/>
      <c r="H5" s="221"/>
      <c r="I5" s="221"/>
      <c r="J5" s="221"/>
      <c r="K5" s="221"/>
      <c r="L5" s="221"/>
      <c r="M5" s="221"/>
      <c r="N5" s="221"/>
    </row>
    <row r="6" spans="3:14">
      <c r="C6" s="221"/>
      <c r="D6" s="221"/>
      <c r="E6" s="221"/>
      <c r="F6" s="221"/>
      <c r="G6" s="221"/>
      <c r="H6" s="221"/>
      <c r="I6" s="221"/>
      <c r="J6" s="221"/>
      <c r="K6" s="221"/>
      <c r="L6" s="221"/>
      <c r="M6" s="221"/>
      <c r="N6" s="221"/>
    </row>
    <row r="7" spans="3:14">
      <c r="C7" s="221"/>
      <c r="D7" s="221"/>
      <c r="E7" s="221"/>
      <c r="F7" s="221"/>
      <c r="G7" s="221"/>
      <c r="H7" s="221"/>
      <c r="I7" s="221"/>
      <c r="J7" s="221"/>
      <c r="K7" s="221"/>
      <c r="L7" s="221"/>
      <c r="M7" s="221"/>
      <c r="N7" s="221"/>
    </row>
    <row r="8" spans="3:14">
      <c r="C8" s="221"/>
      <c r="D8" s="221"/>
      <c r="E8" s="221"/>
      <c r="F8" s="221"/>
      <c r="G8" s="221"/>
      <c r="H8" s="221"/>
      <c r="I8" s="221"/>
      <c r="J8" s="221"/>
      <c r="K8" s="221"/>
      <c r="L8" s="221"/>
      <c r="M8" s="221"/>
      <c r="N8" s="221"/>
    </row>
    <row r="9" spans="3:14">
      <c r="C9" s="221"/>
      <c r="D9" s="221"/>
      <c r="E9" s="221"/>
      <c r="F9" s="221"/>
      <c r="G9" s="221"/>
      <c r="H9" s="221"/>
      <c r="I9" s="221"/>
      <c r="J9" s="221"/>
      <c r="K9" s="221"/>
      <c r="L9" s="221"/>
      <c r="M9" s="221"/>
      <c r="N9" s="221"/>
    </row>
    <row r="10" spans="3:14">
      <c r="C10" s="221"/>
      <c r="D10" s="221"/>
      <c r="E10" s="221"/>
      <c r="F10" s="221"/>
      <c r="G10" s="221"/>
      <c r="H10" s="221"/>
      <c r="I10" s="221"/>
      <c r="J10" s="221"/>
      <c r="K10" s="221"/>
      <c r="L10" s="221"/>
      <c r="M10" s="221"/>
      <c r="N10" s="221"/>
    </row>
    <row r="11" spans="3:14">
      <c r="C11" s="221"/>
      <c r="D11" s="221"/>
      <c r="E11" s="221"/>
      <c r="F11" s="221"/>
      <c r="G11" s="221"/>
      <c r="H11" s="221"/>
      <c r="I11" s="221"/>
      <c r="J11" s="221"/>
      <c r="K11" s="221"/>
      <c r="L11" s="221"/>
      <c r="M11" s="221"/>
      <c r="N11" s="221"/>
    </row>
    <row r="12" spans="3:14">
      <c r="C12" s="221"/>
      <c r="D12" s="221"/>
      <c r="E12" s="221"/>
      <c r="F12" s="221"/>
      <c r="G12" s="221"/>
      <c r="H12" s="221"/>
      <c r="I12" s="221"/>
      <c r="J12" s="221"/>
      <c r="K12" s="221"/>
      <c r="L12" s="221"/>
      <c r="M12" s="221"/>
      <c r="N12" s="221"/>
    </row>
    <row r="13" spans="3:14">
      <c r="C13" s="221"/>
      <c r="D13" s="221"/>
      <c r="E13" s="221"/>
      <c r="F13" s="221"/>
      <c r="G13" s="221"/>
      <c r="H13" s="221"/>
      <c r="I13" s="221"/>
      <c r="J13" s="221"/>
      <c r="K13" s="221"/>
      <c r="L13" s="221"/>
      <c r="M13" s="221"/>
      <c r="N13" s="221"/>
    </row>
    <row r="14" spans="3:14">
      <c r="C14" s="221"/>
      <c r="D14" s="221"/>
      <c r="E14" s="221"/>
      <c r="F14" s="221"/>
      <c r="G14" s="221"/>
      <c r="H14" s="221"/>
      <c r="I14" s="221"/>
      <c r="J14" s="221"/>
      <c r="K14" s="221"/>
      <c r="L14" s="221"/>
      <c r="M14" s="221"/>
      <c r="N14" s="221"/>
    </row>
    <row r="15" spans="3:14">
      <c r="C15" s="221"/>
      <c r="D15" s="221"/>
      <c r="E15" s="221"/>
      <c r="F15" s="221"/>
      <c r="G15" s="221"/>
      <c r="H15" s="221"/>
      <c r="I15" s="221"/>
      <c r="J15" s="221"/>
      <c r="K15" s="221"/>
      <c r="L15" s="221"/>
      <c r="M15" s="221"/>
      <c r="N15" s="221"/>
    </row>
    <row r="16" spans="3:14">
      <c r="C16" s="221"/>
      <c r="D16" s="221"/>
      <c r="E16" s="221"/>
      <c r="F16" s="221"/>
      <c r="G16" s="221"/>
      <c r="H16" s="221"/>
      <c r="I16" s="221"/>
      <c r="J16" s="221"/>
      <c r="K16" s="221"/>
      <c r="L16" s="221"/>
      <c r="M16" s="221"/>
      <c r="N16" s="221"/>
    </row>
    <row r="17" spans="3:14">
      <c r="C17" s="221"/>
      <c r="D17" s="221"/>
      <c r="E17" s="221"/>
      <c r="F17" s="221"/>
      <c r="G17" s="221"/>
      <c r="H17" s="221"/>
      <c r="I17" s="221"/>
      <c r="J17" s="221"/>
      <c r="K17" s="221"/>
      <c r="L17" s="221"/>
      <c r="M17" s="221"/>
      <c r="N17" s="221"/>
    </row>
    <row r="18" spans="3:14">
      <c r="C18" s="221"/>
      <c r="D18" s="221"/>
      <c r="E18" s="221"/>
      <c r="F18" s="221"/>
      <c r="G18" s="221"/>
      <c r="H18" s="221"/>
      <c r="I18" s="221"/>
      <c r="J18" s="221"/>
      <c r="K18" s="221"/>
      <c r="L18" s="221"/>
      <c r="M18" s="221"/>
      <c r="N18" s="221"/>
    </row>
    <row r="19" spans="3:14">
      <c r="C19" s="221"/>
      <c r="D19" s="221"/>
      <c r="E19" s="221"/>
      <c r="F19" s="221"/>
      <c r="G19" s="221"/>
      <c r="H19" s="221"/>
      <c r="I19" s="221"/>
      <c r="J19" s="221"/>
      <c r="K19" s="221"/>
      <c r="L19" s="221"/>
      <c r="M19" s="221"/>
      <c r="N19" s="221"/>
    </row>
    <row r="20" spans="3:14">
      <c r="C20" s="221"/>
      <c r="D20" s="221"/>
      <c r="E20" s="221"/>
      <c r="F20" s="221"/>
      <c r="G20" s="221"/>
      <c r="H20" s="221"/>
      <c r="I20" s="221"/>
      <c r="J20" s="221"/>
      <c r="K20" s="221"/>
      <c r="L20" s="221"/>
      <c r="M20" s="221"/>
      <c r="N20" s="221"/>
    </row>
    <row r="21" spans="3:14">
      <c r="C21" s="221"/>
      <c r="D21" s="221"/>
      <c r="E21" s="221"/>
      <c r="F21" s="221"/>
      <c r="G21" s="221"/>
      <c r="H21" s="221"/>
      <c r="I21" s="221"/>
      <c r="J21" s="221"/>
      <c r="K21" s="221"/>
      <c r="L21" s="221"/>
      <c r="M21" s="221"/>
      <c r="N21" s="221"/>
    </row>
    <row r="22" spans="3:14">
      <c r="C22" s="221"/>
      <c r="D22" s="221"/>
      <c r="E22" s="221"/>
      <c r="F22" s="221"/>
      <c r="G22" s="221"/>
      <c r="H22" s="221"/>
      <c r="I22" s="221"/>
      <c r="J22" s="221"/>
      <c r="K22" s="221"/>
      <c r="L22" s="221"/>
      <c r="M22" s="221"/>
      <c r="N22" s="221"/>
    </row>
    <row r="23" spans="3:14">
      <c r="C23" s="221"/>
      <c r="D23" s="221"/>
      <c r="E23" s="221"/>
      <c r="F23" s="221"/>
      <c r="G23" s="221"/>
      <c r="H23" s="221"/>
      <c r="I23" s="221"/>
      <c r="J23" s="221"/>
      <c r="K23" s="221"/>
      <c r="L23" s="221"/>
      <c r="M23" s="221"/>
      <c r="N23" s="221"/>
    </row>
    <row r="24" spans="3:14">
      <c r="C24" s="221"/>
      <c r="D24" s="221"/>
      <c r="E24" s="221"/>
      <c r="F24" s="221"/>
      <c r="G24" s="221"/>
      <c r="H24" s="221"/>
      <c r="I24" s="221"/>
      <c r="J24" s="221"/>
      <c r="K24" s="221"/>
      <c r="L24" s="221"/>
      <c r="M24" s="221"/>
      <c r="N24" s="221"/>
    </row>
  </sheetData>
  <mergeCells count="1">
    <mergeCell ref="C1:N24"/>
  </mergeCells>
  <pageMargins left="0.75" right="0.75" top="1" bottom="1" header="0.5" footer="0.5"/>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Excel Android</Application>
  <ScaleCrop>false</ScaleCrop>
  <HeadingPairs>
    <vt:vector size="2" baseType="variant">
      <vt:variant>
        <vt:lpstr>Worksheets</vt:lpstr>
      </vt:variant>
      <vt:variant>
        <vt:i4>138</vt:i4>
      </vt:variant>
    </vt:vector>
  </HeadingPairs>
  <TitlesOfParts>
    <vt:vector size="138" baseType="lpstr">
      <vt:lpstr>Sheet1</vt:lpstr>
      <vt:lpstr>Sheet1 (2)</vt:lpstr>
      <vt:lpstr>Sheet1 (3)</vt:lpstr>
      <vt:lpstr>ورقة1</vt:lpstr>
      <vt:lpstr>Sheet1 (4)</vt:lpstr>
      <vt:lpstr>ورقة1 (2)</vt:lpstr>
      <vt:lpstr>Sheet1 (5)</vt:lpstr>
      <vt:lpstr>ورقة1 (3)</vt:lpstr>
      <vt:lpstr>Sheet1 (7)</vt:lpstr>
      <vt:lpstr>Sheet1 (8)</vt:lpstr>
      <vt:lpstr>ورقة1 (4)</vt:lpstr>
      <vt:lpstr>Sheet1 (9)</vt:lpstr>
      <vt:lpstr>ورقة1 (5)</vt:lpstr>
      <vt:lpstr>Sheet1 (10)</vt:lpstr>
      <vt:lpstr>ورقة1 (6)</vt:lpstr>
      <vt:lpstr>Sheet1 (11)</vt:lpstr>
      <vt:lpstr>ورقة1 (7)</vt:lpstr>
      <vt:lpstr>Sheet1 (12)</vt:lpstr>
      <vt:lpstr>ورقة1 (8)</vt:lpstr>
      <vt:lpstr>Sheet1 (13)</vt:lpstr>
      <vt:lpstr>ورقة1 (9)</vt:lpstr>
      <vt:lpstr>Sheet1 (14)</vt:lpstr>
      <vt:lpstr>ورقة1 (10)</vt:lpstr>
      <vt:lpstr>Sheet1 (15)</vt:lpstr>
      <vt:lpstr>ورقة1 (11)</vt:lpstr>
      <vt:lpstr>Sheet1 (16)</vt:lpstr>
      <vt:lpstr>ورقة1 (12)</vt:lpstr>
      <vt:lpstr>Sheet1 (17)</vt:lpstr>
      <vt:lpstr>ورقة1 (13)</vt:lpstr>
      <vt:lpstr>Sheet1 (18)</vt:lpstr>
      <vt:lpstr>ورقة1 (14)</vt:lpstr>
      <vt:lpstr>Sheet1 (19)</vt:lpstr>
      <vt:lpstr>ورقة1 (15)</vt:lpstr>
      <vt:lpstr>Sheet1 (20)</vt:lpstr>
      <vt:lpstr>ورقة1 (16)</vt:lpstr>
      <vt:lpstr>Sheet1 (21)</vt:lpstr>
      <vt:lpstr>ورقة1 (17)</vt:lpstr>
      <vt:lpstr>Sheet1 (6)</vt:lpstr>
      <vt:lpstr>Sheet1 (23)</vt:lpstr>
      <vt:lpstr>ورقة1 (18)</vt:lpstr>
      <vt:lpstr>Sheet1 (24)</vt:lpstr>
      <vt:lpstr>ورقة1 (19)</vt:lpstr>
      <vt:lpstr>Sheet1 (25)</vt:lpstr>
      <vt:lpstr>ورقة1 (20)</vt:lpstr>
      <vt:lpstr>Sheet1 (26)</vt:lpstr>
      <vt:lpstr>ورقة1 (21)</vt:lpstr>
      <vt:lpstr>Sheet1 (27)</vt:lpstr>
      <vt:lpstr>ورقة1 (22)</vt:lpstr>
      <vt:lpstr>Sheet1 (28)</vt:lpstr>
      <vt:lpstr>ورقة1 (23)</vt:lpstr>
      <vt:lpstr>Sheet1 (29)</vt:lpstr>
      <vt:lpstr>ورقة1 (24)</vt:lpstr>
      <vt:lpstr>Sheet1 (30)</vt:lpstr>
      <vt:lpstr>ورقة1 (25)</vt:lpstr>
      <vt:lpstr>Sheet1 (31)</vt:lpstr>
      <vt:lpstr>ورقة1 (26)</vt:lpstr>
      <vt:lpstr>Sheet1 (32)</vt:lpstr>
      <vt:lpstr>ورقة1 (27)</vt:lpstr>
      <vt:lpstr>Sheet1 (33)</vt:lpstr>
      <vt:lpstr>ورقة1 (28)</vt:lpstr>
      <vt:lpstr>Sheet1 (34)</vt:lpstr>
      <vt:lpstr>ورقة1 (29)</vt:lpstr>
      <vt:lpstr>Sheet1 (35)</vt:lpstr>
      <vt:lpstr>ورقة1 (30)</vt:lpstr>
      <vt:lpstr>Sheet1 (36)</vt:lpstr>
      <vt:lpstr>ورقة1 (31)</vt:lpstr>
      <vt:lpstr>Sheet1 (37)</vt:lpstr>
      <vt:lpstr>ورقة1 (32)</vt:lpstr>
      <vt:lpstr>Sheet1 (22)</vt:lpstr>
      <vt:lpstr>Sheet1 (39)</vt:lpstr>
      <vt:lpstr>ورقة1 (33)</vt:lpstr>
      <vt:lpstr>Sheet1 (40)</vt:lpstr>
      <vt:lpstr>ورقة1 (34)</vt:lpstr>
      <vt:lpstr>Sheet1 (41)</vt:lpstr>
      <vt:lpstr>ورقة1 (35)</vt:lpstr>
      <vt:lpstr>Sheet1 (42)</vt:lpstr>
      <vt:lpstr>ورقة1 (36)</vt:lpstr>
      <vt:lpstr>Sheet1 (43)</vt:lpstr>
      <vt:lpstr>ورقة1 (37)</vt:lpstr>
      <vt:lpstr>Sheet1 (44)</vt:lpstr>
      <vt:lpstr>ورقة1 (38)</vt:lpstr>
      <vt:lpstr>Sheet1 (45)</vt:lpstr>
      <vt:lpstr>ورقة1 (39)</vt:lpstr>
      <vt:lpstr>Sheet1 (46)</vt:lpstr>
      <vt:lpstr>ورقة1 (40)</vt:lpstr>
      <vt:lpstr>Sheet1 (47)</vt:lpstr>
      <vt:lpstr>ورقة1 (41)</vt:lpstr>
      <vt:lpstr>Sheet1 (48)</vt:lpstr>
      <vt:lpstr>ورقة1 (42)</vt:lpstr>
      <vt:lpstr>Sheet1 (49)</vt:lpstr>
      <vt:lpstr>ورقة1 (43)</vt:lpstr>
      <vt:lpstr>Sheet1 (50)</vt:lpstr>
      <vt:lpstr>ورقة1 (44)</vt:lpstr>
      <vt:lpstr>Sheet1 (51)</vt:lpstr>
      <vt:lpstr>ورقة1 (45)</vt:lpstr>
      <vt:lpstr>Sheet1 (52)</vt:lpstr>
      <vt:lpstr>ورقة1 (46)</vt:lpstr>
      <vt:lpstr>Sheet1 (53)</vt:lpstr>
      <vt:lpstr>ورقة1 (47)</vt:lpstr>
      <vt:lpstr>Sheet1 (54)</vt:lpstr>
      <vt:lpstr>ورقة1 (48)</vt:lpstr>
      <vt:lpstr>Sheet1 (38)</vt:lpstr>
      <vt:lpstr>Sheet1 (56)</vt:lpstr>
      <vt:lpstr>ورقة1 (49)</vt:lpstr>
      <vt:lpstr>Sheet1 (57)</vt:lpstr>
      <vt:lpstr>ورقة1 (50)</vt:lpstr>
      <vt:lpstr>Sheet1 (58)</vt:lpstr>
      <vt:lpstr>ورقة1 (51)</vt:lpstr>
      <vt:lpstr>Sheet1 (59)</vt:lpstr>
      <vt:lpstr>ورقة1 (52)</vt:lpstr>
      <vt:lpstr>Sheet1 (60)</vt:lpstr>
      <vt:lpstr>ورقة1 (53)</vt:lpstr>
      <vt:lpstr>Sheet1 (61)</vt:lpstr>
      <vt:lpstr>ورقة1 (54)</vt:lpstr>
      <vt:lpstr>Sheet1 (62)</vt:lpstr>
      <vt:lpstr>ورقة1 (55)</vt:lpstr>
      <vt:lpstr>Sheet1 (63)</vt:lpstr>
      <vt:lpstr>ورقة1 (56)</vt:lpstr>
      <vt:lpstr>Sheet1 (64)</vt:lpstr>
      <vt:lpstr>ورقة1 (57)</vt:lpstr>
      <vt:lpstr>Sheet1 (65)</vt:lpstr>
      <vt:lpstr>ورقة1 (58)</vt:lpstr>
      <vt:lpstr>Sheet1 (66)</vt:lpstr>
      <vt:lpstr>ورقة1 (59)</vt:lpstr>
      <vt:lpstr>Sheet1 (67)</vt:lpstr>
      <vt:lpstr>ورقة1 (60)</vt:lpstr>
      <vt:lpstr>Sheet1 (68)</vt:lpstr>
      <vt:lpstr>ورقة1 (61)</vt:lpstr>
      <vt:lpstr>Sheet1 (69)</vt:lpstr>
      <vt:lpstr>ورقة1 (62)</vt:lpstr>
      <vt:lpstr>Sheet1 (70)</vt:lpstr>
      <vt:lpstr>ورقة1 (63)</vt:lpstr>
      <vt:lpstr>Sheet1 (71)</vt:lpstr>
      <vt:lpstr>ورقة1 (64)</vt:lpstr>
      <vt:lpstr>Sheet1 (72)</vt:lpstr>
      <vt:lpstr>ورقة1 (65)</vt:lpstr>
      <vt:lpstr>Sheet1 (73)</vt:lpstr>
      <vt:lpstr>Sheet2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RPC1</dc:creator>
  <cp:lastModifiedBy>嘟爱玩具工作号:Mr Bean</cp:lastModifiedBy>
  <dcterms:created xsi:type="dcterms:W3CDTF">2015-01-15T16:55:00Z</dcterms:created>
  <dcterms:modified xsi:type="dcterms:W3CDTF">2026-07-09T03:10:21Z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DF07F09CEA3D43A596283AF8367C54B6_13</vt:lpwstr>
  </property>
  <property fmtid="{D5CDD505-2E9C-101B-9397-08002B2CF9AE}" pid="3" name="KSOProductBuildVer">
    <vt:lpwstr>2052-12.1.0.26895</vt:lpwstr>
  </property>
  <property fmtid="{D5CDD505-2E9C-101B-9397-08002B2CF9AE}" pid="4" name="CalculationRule">
    <vt:i4>0</vt:i4>
  </property>
</Properties>
</file>